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E0C58D-3112-487B-A764-AB1ACE9A34B5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/>
</workbook>
</file>

<file path=xl/calcChain.xml><?xml version="1.0" encoding="utf-8"?>
<calcChain xmlns="http://schemas.openxmlformats.org/spreadsheetml/2006/main">
  <c r="C40" i="2" l="1"/>
  <c r="E40" i="2"/>
  <c r="C41" i="2"/>
  <c r="H43" i="2"/>
  <c r="J46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AG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3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<sst xmlns="http://schemas.openxmlformats.org/spreadsheetml/2006/main" count="388" uniqueCount="97">
  <si>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</si>
  <si>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</si>
  <si>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</si>
  <si>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</si>
  <si>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</si>
  <si>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</si>
  <si>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</si>
  <si>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</si>
  <si>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</si>
  <si>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</si>
  <si>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</si>
  <si>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</si>
  <si>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</si>
  <si>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</si>
  <si>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</si>
  <si>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</si>
  <si>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</si>
  <si>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</si>
  <si>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</si>
  <si>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</si>
  <si>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</si>
  <si>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</si>
  <si>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</si>
  <si>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</si>
  <si>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</si>
  <si>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</si>
  <si>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</si>
  <si>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</si>
  <si>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</si>
  <si>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</si>
  <si>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</si>
  <si>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</si>
  <si>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</si>
  <si>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</si>
  <si>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</si>
  <si>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</si>
  <si>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</si>
  <si>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</si>
  <si>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</si>
  <si>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</si>
  <si>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</si>
  <si>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</si>
  <si>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</si>
  <si>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</si>
  <si>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</si>
  <si>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</si>
  <si>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</si>
  <si>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</si>
  <si>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</si>
  <si>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</si>
  <si>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</si>
  <si>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</si>
  <si>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</si>
  <si>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</si>
  <si>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</si>
  <si>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</si>
  <si>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</si>
  <si>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</si>
  <si>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</si>
  <si>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</si>
  <si>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</si>
  <si>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</si>
  <si>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</si>
  <si>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</si>
  <si>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</si>
  <si>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</si>
  <si>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</si>
  <si>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</si>
  <si>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</si>
  <si>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</si>
  <si>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</si>
  <si>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</si>
  <si>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</si>
  <si>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</si>
  <si>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</si>
  <si>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</si>
  <si>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</si>
  <si>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</si>
  <si>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</si>
  <si>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</si>
  <si>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</si>
  <si>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</si>
  <si>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</si>
  <si>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</si>
  <si>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</si>
  <si>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</si>
  <si>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</si>
  <si>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</si>
  <si>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</si>
  <si>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</si>
  <si>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</si>
  <si>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</si>
  <si>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</si>
  <si>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July</t>
  </si>
  <si>
    <t>DISPATCH FACTOR @ 70%</t>
  </si>
  <si>
    <t>EXCESS INVENTORY</t>
  </si>
  <si>
    <t>14'-6"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</si>
</sst>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/>
    <xf numFmtId="0" fontId="14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5" fillId="0" borderId="0" xfId="0" applyFont="1"/>
    <xf numFmtId="0" fontId="14" fillId="5" borderId="3" xfId="0" applyFont="1" applyFill="1" applyBorder="1" applyAlignment="1">
      <alignment horizontal="center"/>
    </xf>
    <xf numFmtId="165" fontId="14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4" fillId="0" borderId="3" xfId="3" applyNumberFormat="1" applyFont="1" applyBorder="1" applyAlignment="1">
      <alignment horizontal="right"/>
    </xf>
    <xf numFmtId="164" fontId="14" fillId="0" borderId="4" xfId="0" applyNumberFormat="1" applyFont="1" applyBorder="1" applyAlignment="1"/>
    <xf numFmtId="0" fontId="14" fillId="0" borderId="4" xfId="0" applyFont="1" applyBorder="1" applyAlignment="1">
      <alignment horizontal="center"/>
    </xf>
    <xf numFmtId="165" fontId="14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4" fillId="0" borderId="13" xfId="3" applyNumberFormat="1" applyFont="1" applyBorder="1" applyAlignment="1">
      <alignment horizontal="right"/>
    </xf>
    <xf numFmtId="165" fontId="14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19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0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1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0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0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5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7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7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2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0" fillId="0" borderId="0" xfId="2" applyFont="1"/>
    <xf numFmtId="0" fontId="23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43" fontId="1" fillId="0" borderId="0" xfId="1" applyNumberFormat="1" applyFont="1"/>
    <xf numFmtId="0" fontId="25" fillId="7" borderId="0" xfId="0" applyFont="1" applyFill="1" applyBorder="1" applyAlignment="1">
      <alignment horizontal="center"/>
    </xf>
    <xf numFmtId="0" fontId="25" fillId="7" borderId="9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4" fillId="2" borderId="0" xfId="1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65" fontId="24" fillId="2" borderId="0" xfId="0" applyNumberFormat="1" applyFont="1" applyFill="1" applyAlignment="1">
      <alignment horizontal="center"/>
    </xf>
    <xf numFmtId="43" fontId="2" fillId="2" borderId="14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7" topLeftCell="G350" activePane="bottomRight" state="frozen"/>
      <selection pane="topRight" activeCell="G1" sqref="G1"/>
      <selection pane="bottomLeft" activeCell="A8" sqref="A8"/>
      <selection pane="bottomRight" activeCell="G5" sqref="G5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6"/>
    <col min="7" max="7" width="14.7109375" style="159" customWidth="1"/>
    <col min="8" max="8" width="15.42578125" style="4" customWidth="1"/>
    <col min="9" max="9" width="16.28515625" style="4" hidden="1" customWidth="1"/>
    <col min="10" max="10" width="15.42578125" style="4" hidden="1" customWidth="1"/>
    <col min="11" max="11" width="17.7109375" bestFit="1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hidden="1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6" width="3.5703125" style="350" customWidth="1"/>
    <col min="27" max="27" width="12.85546875" bestFit="1" customWidth="1"/>
    <col min="28" max="28" width="18.42578125" customWidth="1"/>
    <col min="29" max="29" width="2.42578125" customWidth="1"/>
    <col min="30" max="30" width="7.5703125" customWidth="1"/>
    <col min="31" max="31" width="11.5703125" customWidth="1"/>
    <col min="32" max="32" width="11.42578125" bestFit="1" customWidth="1"/>
    <col min="33" max="33" width="14.85546875" customWidth="1"/>
    <col min="34" max="34" width="15.42578125" bestFit="1" customWidth="1"/>
    <col min="36" max="36" width="11.28515625" bestFit="1" customWidth="1"/>
    <col min="37" max="40" width="9.140625" hidden="1" customWidth="1"/>
    <col min="41" max="41" width="9.7109375" hidden="1" customWidth="1"/>
    <col min="42" max="44" width="9.140625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7">
        <v>22.605159</v>
      </c>
      <c r="O1" s="4"/>
      <c r="P1" s="4"/>
      <c r="Q1" s="6">
        <v>2.83168E-2</v>
      </c>
      <c r="R1" s="5">
        <v>22.605159</v>
      </c>
      <c r="X1" s="283" t="s">
        <v>53</v>
      </c>
      <c r="Y1" s="284" t="s">
        <v>54</v>
      </c>
      <c r="Z1" s="348"/>
      <c r="AA1" s="285">
        <v>155151.20000000001</v>
      </c>
      <c r="AB1" s="286" t="s">
        <v>55</v>
      </c>
      <c r="AC1" s="287"/>
      <c r="AD1" s="288"/>
      <c r="AE1" s="289"/>
      <c r="AF1" s="290"/>
      <c r="AK1" s="161"/>
      <c r="AL1" s="312" t="s">
        <v>90</v>
      </c>
      <c r="AM1" s="311"/>
      <c r="AN1" s="162"/>
      <c r="AO1" s="197" t="s">
        <v>31</v>
      </c>
      <c r="AP1" s="313">
        <v>587500</v>
      </c>
    </row>
    <row r="2" spans="2:45" ht="15.75" thickBot="1" x14ac:dyDescent="0.25">
      <c r="C2" s="315"/>
      <c r="D2" s="316" t="s">
        <v>91</v>
      </c>
      <c r="E2" s="317"/>
      <c r="K2" s="242"/>
      <c r="L2" s="6">
        <v>22.544719000000001</v>
      </c>
      <c r="O2" s="4"/>
      <c r="P2" s="4"/>
      <c r="R2" s="6">
        <v>22.544719000000001</v>
      </c>
      <c r="X2" s="291" t="s">
        <v>56</v>
      </c>
      <c r="Y2" s="292" t="s">
        <v>57</v>
      </c>
      <c r="Z2" s="349"/>
      <c r="AA2" s="293">
        <v>9230</v>
      </c>
      <c r="AB2" s="294" t="s">
        <v>58</v>
      </c>
      <c r="AC2" s="295"/>
      <c r="AD2" s="296"/>
      <c r="AE2" s="217"/>
      <c r="AF2" s="297"/>
      <c r="AK2" s="163"/>
      <c r="AL2" s="164"/>
      <c r="AM2" s="165" t="s">
        <v>94</v>
      </c>
      <c r="AN2" s="166"/>
      <c r="AO2" s="197" t="s">
        <v>31</v>
      </c>
      <c r="AP2" s="198">
        <v>794000</v>
      </c>
      <c r="AR2" s="199">
        <v>0.72940000000000005</v>
      </c>
      <c r="AS2" s="200">
        <v>817300</v>
      </c>
    </row>
    <row r="3" spans="2:45" ht="15.75" thickBot="1" x14ac:dyDescent="0.25">
      <c r="C3" s="318"/>
      <c r="D3" s="319">
        <v>0</v>
      </c>
      <c r="E3" s="320"/>
      <c r="O3" s="4"/>
      <c r="P3" s="4"/>
      <c r="X3" s="298"/>
      <c r="Y3" s="292" t="s">
        <v>59</v>
      </c>
      <c r="Z3" s="349"/>
      <c r="AA3" s="293">
        <f>AA1-AA2</f>
        <v>145921.20000000001</v>
      </c>
      <c r="AB3" s="295"/>
      <c r="AC3" s="295"/>
      <c r="AD3" s="296"/>
      <c r="AE3" s="217"/>
      <c r="AF3" s="297"/>
      <c r="AK3" s="163"/>
      <c r="AL3" s="164"/>
      <c r="AM3" s="201">
        <v>0.82199999999999995</v>
      </c>
      <c r="AN3" s="202"/>
      <c r="AO3" s="203"/>
      <c r="AP3" s="204">
        <v>925380</v>
      </c>
      <c r="AR3" s="205">
        <v>0.52400000000000002</v>
      </c>
      <c r="AS3" s="206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299"/>
      <c r="Y4" s="292"/>
      <c r="Z4" s="349"/>
      <c r="AA4" s="293"/>
      <c r="AB4" s="295"/>
      <c r="AC4" s="295"/>
      <c r="AD4" s="296"/>
      <c r="AE4" s="217"/>
      <c r="AF4" s="297"/>
      <c r="AK4" s="163"/>
      <c r="AL4" s="164"/>
      <c r="AM4" s="207">
        <v>0.628</v>
      </c>
      <c r="AN4" s="166"/>
      <c r="AO4" s="167"/>
      <c r="AP4" s="208">
        <v>732150</v>
      </c>
      <c r="AR4" s="205">
        <v>0.65700000000000003</v>
      </c>
      <c r="AS4" s="206">
        <v>783680</v>
      </c>
    </row>
    <row r="5" spans="2:45" s="10" customFormat="1" ht="15.75" x14ac:dyDescent="0.25">
      <c r="B5" s="11"/>
      <c r="C5" s="218" t="s">
        <v>60</v>
      </c>
      <c r="D5" s="12"/>
      <c r="E5" s="12"/>
      <c r="F5" s="219"/>
      <c r="G5" s="159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0"/>
      <c r="Y5" s="220" t="s">
        <v>61</v>
      </c>
      <c r="Z5" s="346"/>
      <c r="AA5" s="221" t="s">
        <v>62</v>
      </c>
      <c r="AB5" s="220" t="s">
        <v>63</v>
      </c>
      <c r="AC5" s="301"/>
      <c r="AD5" s="302"/>
      <c r="AE5" s="220" t="s">
        <v>64</v>
      </c>
      <c r="AF5" s="303" t="s">
        <v>65</v>
      </c>
      <c r="AK5" s="163"/>
      <c r="AL5" s="164"/>
      <c r="AM5" s="207">
        <v>0.85299999999999998</v>
      </c>
      <c r="AN5" s="166"/>
      <c r="AO5" s="167"/>
      <c r="AP5" s="208">
        <v>908680</v>
      </c>
      <c r="AR5" s="209">
        <v>0.70489999999999997</v>
      </c>
      <c r="AS5" s="210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2" t="s">
        <v>6</v>
      </c>
      <c r="G6" s="34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0"/>
      <c r="Y6" s="220" t="s">
        <v>66</v>
      </c>
      <c r="Z6" s="346"/>
      <c r="AA6" s="221" t="s">
        <v>20</v>
      </c>
      <c r="AB6" s="301" t="s">
        <v>67</v>
      </c>
      <c r="AC6" s="301"/>
      <c r="AD6" s="220" t="s">
        <v>68</v>
      </c>
      <c r="AE6" s="220" t="s">
        <v>56</v>
      </c>
      <c r="AF6" s="303" t="s">
        <v>69</v>
      </c>
      <c r="AK6" s="163"/>
      <c r="AL6" s="164"/>
      <c r="AM6" s="207">
        <v>0.624</v>
      </c>
      <c r="AN6" s="166"/>
      <c r="AO6" s="167"/>
      <c r="AP6" s="208">
        <v>750470</v>
      </c>
      <c r="AR6" s="278">
        <v>0.76</v>
      </c>
      <c r="AS6" s="211"/>
    </row>
    <row r="7" spans="2:45" ht="13.5" thickBot="1" x14ac:dyDescent="0.25">
      <c r="K7" s="36"/>
      <c r="L7" s="36"/>
      <c r="X7" s="304"/>
      <c r="Y7" s="305" t="s">
        <v>70</v>
      </c>
      <c r="Z7" s="347"/>
      <c r="AA7" s="306"/>
      <c r="AB7" s="307"/>
      <c r="AC7" s="307"/>
      <c r="AD7" s="308"/>
      <c r="AE7" s="307"/>
      <c r="AF7" s="309" t="s">
        <v>70</v>
      </c>
      <c r="AK7" s="163"/>
      <c r="AL7" s="164"/>
      <c r="AM7" s="207">
        <v>0.67500000000000004</v>
      </c>
      <c r="AN7" s="166"/>
      <c r="AO7" s="167"/>
      <c r="AP7" s="208">
        <v>775680</v>
      </c>
      <c r="AR7" s="342">
        <v>0.66</v>
      </c>
      <c r="AS7" s="206">
        <v>765970</v>
      </c>
    </row>
    <row r="8" spans="2:45" ht="12.75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3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4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4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4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4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4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4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4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4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4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4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4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4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4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4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4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4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4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4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4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5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6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3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4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4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4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4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4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4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4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4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4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4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4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4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4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4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4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4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4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4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6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7">
        <f t="shared" si="2"/>
        <v>49.334384212997051</v>
      </c>
      <c r="G49" s="160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  <c r="Z49" s="351"/>
    </row>
    <row r="50" spans="1:26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7">
        <f t="shared" si="2"/>
        <v>61.843180210182339</v>
      </c>
      <c r="G50" s="160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  <c r="Z50" s="351"/>
    </row>
    <row r="51" spans="1:26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4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6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4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6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4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6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4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6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4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6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4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6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4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6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4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6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4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6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5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6" ht="36.75" hidden="1" customHeight="1" thickBot="1" x14ac:dyDescent="0.3">
      <c r="A61" s="31" t="s">
        <v>13</v>
      </c>
      <c r="B61" s="32"/>
      <c r="C61" s="26"/>
      <c r="D61" s="27"/>
      <c r="E61" s="27"/>
      <c r="F61" s="226"/>
      <c r="K61" s="36"/>
      <c r="L61" s="36"/>
      <c r="N61" s="194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6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3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8">
        <f>O62*3.425</f>
        <v>-79570.08928571429</v>
      </c>
      <c r="T62" s="36">
        <f>N62</f>
        <v>-975750</v>
      </c>
      <c r="U62" s="35">
        <f>R62</f>
        <v>-79570.08928571429</v>
      </c>
    </row>
    <row r="63" spans="1:26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4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8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6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4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8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6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4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8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6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4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8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6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4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8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6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4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8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6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4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8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6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4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8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6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4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8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6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4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8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6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29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8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6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7">
        <v>75.28</v>
      </c>
      <c r="G74" s="160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0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  <c r="Z74" s="351"/>
    </row>
    <row r="75" spans="2:26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1">
        <v>86.69</v>
      </c>
      <c r="G75" s="160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0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  <c r="Z75" s="351"/>
    </row>
    <row r="76" spans="2:26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4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8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6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4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8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6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4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8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6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4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8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6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4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8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4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8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4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4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4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4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4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4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4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4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4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5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6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3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4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4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4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4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4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4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4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4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4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5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4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5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4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5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4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5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4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5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4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4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4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4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4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4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6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4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6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4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6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4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6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4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6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4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6" s="37" customFormat="1" ht="12.75" hidden="1" customHeight="1" x14ac:dyDescent="0.2">
      <c r="B118" s="38">
        <v>36825</v>
      </c>
      <c r="C118" s="39">
        <v>0</v>
      </c>
      <c r="D118" s="40"/>
      <c r="E118" s="40"/>
      <c r="F118" s="227">
        <f t="shared" si="24"/>
        <v>0</v>
      </c>
      <c r="G118" s="160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2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  <c r="Z118" s="351"/>
    </row>
    <row r="119" spans="1:26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4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6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4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6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4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6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4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6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5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6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6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3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6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4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6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4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6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4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6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4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6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4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6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4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6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4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6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4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6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4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6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4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6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4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6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7" t="s">
        <v>18</v>
      </c>
      <c r="G137" s="160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2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  <c r="Z137" s="351"/>
    </row>
    <row r="138" spans="2:26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4">
        <f t="shared" si="38"/>
        <v>95.741729362646595</v>
      </c>
      <c r="H138" s="168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6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4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6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4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6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4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6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4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6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4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6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4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4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4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4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4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4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4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4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4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4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5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6" t="s">
        <v>28</v>
      </c>
      <c r="C155" s="26"/>
      <c r="D155" s="27"/>
      <c r="E155" s="27"/>
      <c r="F155" s="226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3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4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4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4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4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4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4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4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4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4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4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4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4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4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4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4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4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4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4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4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4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4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4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4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4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4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4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4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7">
        <f t="shared" si="42"/>
        <v>0</v>
      </c>
      <c r="G184" s="160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2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  <c r="Z184" s="351"/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4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5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5"/>
    </row>
    <row r="188" spans="2:33" ht="18.75" customHeight="1" thickBot="1" x14ac:dyDescent="0.3">
      <c r="B188" s="233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5"/>
      <c r="AF188" s="4">
        <f>K189</f>
        <v>147322.28867437417</v>
      </c>
      <c r="AG188" t="s">
        <v>71</v>
      </c>
    </row>
    <row r="189" spans="2:33" ht="12.75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3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4">
        <f t="shared" ref="X189:X219" si="60">B189</f>
        <v>36892</v>
      </c>
      <c r="Y189" s="235">
        <f>IF(AF188&lt;0,"0",AF188)-AA2</f>
        <v>138092.28867437417</v>
      </c>
      <c r="Z189" s="352"/>
      <c r="AA189" s="236">
        <f t="shared" ref="AA189:AA219" si="61">Q189*-1</f>
        <v>2808.889204036388</v>
      </c>
      <c r="AB189" s="237">
        <f>$AA$3-Y189</f>
        <v>7828.9113256258424</v>
      </c>
      <c r="AC189" s="238" t="str">
        <f>+IF(AF189&gt;$D$3,"*","")</f>
        <v>*</v>
      </c>
      <c r="AD189" s="154"/>
      <c r="AE189" s="239"/>
      <c r="AF189" s="240">
        <f>Y189+AE189-AA189</f>
        <v>135283.39947033778</v>
      </c>
    </row>
    <row r="190" spans="2:33" ht="12.75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4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5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4">
        <f t="shared" si="60"/>
        <v>36893</v>
      </c>
      <c r="Y190" s="235">
        <f>IF(AF189&lt;0,"0",AF189)</f>
        <v>135283.39947033778</v>
      </c>
      <c r="Z190" s="352"/>
      <c r="AA190" s="236">
        <f t="shared" si="61"/>
        <v>2680.9801353944331</v>
      </c>
      <c r="AB190" s="237">
        <f t="shared" ref="AB190:AB219" si="66">$AA$3-Y190</f>
        <v>10637.800529662229</v>
      </c>
      <c r="AC190" s="238" t="str">
        <f t="shared" ref="AC190:AC219" si="67">+IF(AF190&gt;$D$3,"*","")</f>
        <v>*</v>
      </c>
      <c r="AD190" s="154"/>
      <c r="AE190" s="239"/>
      <c r="AF190" s="240">
        <f t="shared" ref="AF190:AF219" si="68">Y190+AE190-AA190</f>
        <v>132602.41933494335</v>
      </c>
    </row>
    <row r="191" spans="2:33" ht="12.75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4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5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4">
        <f t="shared" si="60"/>
        <v>36894</v>
      </c>
      <c r="Y191" s="235">
        <f t="shared" ref="Y191:Y219" si="71">IF(AF190&lt;0,"0",AF190)</f>
        <v>132602.41933494335</v>
      </c>
      <c r="Z191" s="352"/>
      <c r="AA191" s="236">
        <f t="shared" si="61"/>
        <v>3318.9356055994822</v>
      </c>
      <c r="AB191" s="237">
        <f t="shared" si="66"/>
        <v>13318.780665056664</v>
      </c>
      <c r="AC191" s="238" t="str">
        <f t="shared" si="67"/>
        <v>*</v>
      </c>
      <c r="AD191" s="154"/>
      <c r="AE191" s="239"/>
      <c r="AF191" s="240">
        <f t="shared" si="68"/>
        <v>129283.48372934386</v>
      </c>
    </row>
    <row r="192" spans="2:33" ht="12.75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4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5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4">
        <f t="shared" si="60"/>
        <v>36895</v>
      </c>
      <c r="Y192" s="235">
        <f t="shared" si="71"/>
        <v>129283.48372934386</v>
      </c>
      <c r="Z192" s="352"/>
      <c r="AA192" s="236">
        <f t="shared" si="61"/>
        <v>3478.1121766676733</v>
      </c>
      <c r="AB192" s="237">
        <f t="shared" si="66"/>
        <v>16637.71627065615</v>
      </c>
      <c r="AC192" s="238" t="str">
        <f t="shared" si="67"/>
        <v>*</v>
      </c>
      <c r="AD192" s="154"/>
      <c r="AE192" s="239"/>
      <c r="AF192" s="240">
        <f t="shared" si="68"/>
        <v>125805.3715526762</v>
      </c>
    </row>
    <row r="193" spans="2:32" ht="12.75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4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5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4">
        <f t="shared" si="60"/>
        <v>36896</v>
      </c>
      <c r="Y193" s="235">
        <f t="shared" si="71"/>
        <v>125805.3715526762</v>
      </c>
      <c r="Z193" s="352"/>
      <c r="AA193" s="236">
        <f t="shared" si="61"/>
        <v>3062.8903436006126</v>
      </c>
      <c r="AB193" s="237">
        <f t="shared" si="66"/>
        <v>20115.828447323816</v>
      </c>
      <c r="AC193" s="238" t="str">
        <f t="shared" si="67"/>
        <v>*</v>
      </c>
      <c r="AD193" s="154"/>
      <c r="AE193" s="239"/>
      <c r="AF193" s="240">
        <f t="shared" si="68"/>
        <v>122742.48120907559</v>
      </c>
    </row>
    <row r="194" spans="2:32" ht="12.75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4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5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4">
        <f t="shared" si="60"/>
        <v>36897</v>
      </c>
      <c r="Y194" s="235">
        <f t="shared" si="71"/>
        <v>122742.48120907559</v>
      </c>
      <c r="Z194" s="352"/>
      <c r="AA194" s="236">
        <f t="shared" si="61"/>
        <v>2488.3405229887194</v>
      </c>
      <c r="AB194" s="237">
        <f t="shared" si="66"/>
        <v>23178.718790924424</v>
      </c>
      <c r="AC194" s="238" t="str">
        <f t="shared" si="67"/>
        <v>*</v>
      </c>
      <c r="AD194" s="154"/>
      <c r="AE194" s="239"/>
      <c r="AF194" s="240">
        <f t="shared" si="68"/>
        <v>120254.14068608687</v>
      </c>
    </row>
    <row r="195" spans="2:32" ht="12.75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4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5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4">
        <f t="shared" si="60"/>
        <v>36898</v>
      </c>
      <c r="Y195" s="235">
        <f t="shared" si="71"/>
        <v>120254.14068608687</v>
      </c>
      <c r="Z195" s="352"/>
      <c r="AA195" s="236">
        <f t="shared" si="61"/>
        <v>2966.5516103381751</v>
      </c>
      <c r="AB195" s="237">
        <f t="shared" si="66"/>
        <v>25667.059313913138</v>
      </c>
      <c r="AC195" s="238" t="str">
        <f t="shared" si="67"/>
        <v>*</v>
      </c>
      <c r="AD195" s="154"/>
      <c r="AE195" s="239"/>
      <c r="AF195" s="240">
        <f t="shared" si="68"/>
        <v>117287.58907574869</v>
      </c>
    </row>
    <row r="196" spans="2:32" ht="12.75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4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5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4">
        <f t="shared" si="60"/>
        <v>36899</v>
      </c>
      <c r="Y196" s="235">
        <f t="shared" si="71"/>
        <v>117287.58907574869</v>
      </c>
      <c r="Z196" s="352"/>
      <c r="AA196" s="236">
        <f t="shared" si="61"/>
        <v>3093.8171589544086</v>
      </c>
      <c r="AB196" s="237">
        <f t="shared" si="66"/>
        <v>28633.610924251319</v>
      </c>
      <c r="AC196" s="238" t="str">
        <f t="shared" si="67"/>
        <v>*</v>
      </c>
      <c r="AD196" s="154"/>
      <c r="AE196" s="239"/>
      <c r="AF196" s="240">
        <f t="shared" si="68"/>
        <v>114193.77191679429</v>
      </c>
    </row>
    <row r="197" spans="2:32" ht="12.75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4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5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4">
        <f t="shared" si="60"/>
        <v>36900</v>
      </c>
      <c r="Y197" s="235">
        <f t="shared" si="71"/>
        <v>114193.77191679429</v>
      </c>
      <c r="Z197" s="352"/>
      <c r="AA197" s="236">
        <f t="shared" si="61"/>
        <v>2902.1617536468571</v>
      </c>
      <c r="AB197" s="237">
        <f t="shared" si="66"/>
        <v>31727.428083205727</v>
      </c>
      <c r="AC197" s="238" t="str">
        <f t="shared" si="67"/>
        <v>*</v>
      </c>
      <c r="AD197" s="154"/>
      <c r="AE197" s="239"/>
      <c r="AF197" s="240">
        <f t="shared" si="68"/>
        <v>111291.61016314743</v>
      </c>
    </row>
    <row r="198" spans="2:32" ht="12.75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4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5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4">
        <f t="shared" si="60"/>
        <v>36901</v>
      </c>
      <c r="Y198" s="235">
        <f t="shared" si="71"/>
        <v>111291.61016314743</v>
      </c>
      <c r="Z198" s="352"/>
      <c r="AA198" s="236">
        <f t="shared" si="61"/>
        <v>2965.6052573591728</v>
      </c>
      <c r="AB198" s="237">
        <f t="shared" si="66"/>
        <v>34629.589836852581</v>
      </c>
      <c r="AC198" s="238" t="str">
        <f t="shared" si="67"/>
        <v>*</v>
      </c>
      <c r="AD198" s="154"/>
      <c r="AE198" s="239"/>
      <c r="AF198" s="240">
        <f t="shared" si="68"/>
        <v>108326.00490578826</v>
      </c>
    </row>
    <row r="199" spans="2:32" ht="12.75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4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5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4">
        <f t="shared" si="60"/>
        <v>36902</v>
      </c>
      <c r="Y199" s="235">
        <f t="shared" si="71"/>
        <v>108326.00490578826</v>
      </c>
      <c r="Z199" s="352"/>
      <c r="AA199" s="236">
        <f t="shared" si="61"/>
        <v>2869.6829194074971</v>
      </c>
      <c r="AB199" s="237">
        <f t="shared" si="66"/>
        <v>37595.195094211755</v>
      </c>
      <c r="AC199" s="238" t="str">
        <f t="shared" si="67"/>
        <v>*</v>
      </c>
      <c r="AD199" s="154"/>
      <c r="AE199" s="239"/>
      <c r="AF199" s="240">
        <f t="shared" si="68"/>
        <v>105456.32198638076</v>
      </c>
    </row>
    <row r="200" spans="2:32" ht="12.75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4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5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4">
        <f t="shared" si="60"/>
        <v>36903</v>
      </c>
      <c r="Y200" s="235">
        <f t="shared" si="71"/>
        <v>105456.32198638076</v>
      </c>
      <c r="Z200" s="352"/>
      <c r="AA200" s="236">
        <f t="shared" si="61"/>
        <v>3060.6948046893272</v>
      </c>
      <c r="AB200" s="237">
        <f t="shared" si="66"/>
        <v>40464.878013619251</v>
      </c>
      <c r="AC200" s="238" t="str">
        <f t="shared" si="67"/>
        <v>*</v>
      </c>
      <c r="AD200" s="154"/>
      <c r="AE200" s="239"/>
      <c r="AF200" s="240">
        <f t="shared" si="68"/>
        <v>102395.62718169144</v>
      </c>
    </row>
    <row r="201" spans="2:32" ht="12.75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4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5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4">
        <f t="shared" si="60"/>
        <v>36904</v>
      </c>
      <c r="Y201" s="235">
        <f t="shared" si="71"/>
        <v>102395.62718169144</v>
      </c>
      <c r="Z201" s="352"/>
      <c r="AA201" s="236">
        <f t="shared" si="61"/>
        <v>1593.9991037123602</v>
      </c>
      <c r="AB201" s="237">
        <f t="shared" si="66"/>
        <v>43525.572818308574</v>
      </c>
      <c r="AC201" s="238" t="str">
        <f t="shared" si="67"/>
        <v>*</v>
      </c>
      <c r="AD201" s="154"/>
      <c r="AE201" s="239"/>
      <c r="AF201" s="240">
        <f t="shared" si="68"/>
        <v>100801.62807797908</v>
      </c>
    </row>
    <row r="202" spans="2:32" ht="12.75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4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5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4">
        <f t="shared" si="60"/>
        <v>36905</v>
      </c>
      <c r="Y202" s="235">
        <f t="shared" si="71"/>
        <v>100801.62807797908</v>
      </c>
      <c r="Z202" s="352"/>
      <c r="AA202" s="236">
        <f t="shared" si="61"/>
        <v>3729.6527984864915</v>
      </c>
      <c r="AB202" s="237">
        <f t="shared" si="66"/>
        <v>45119.571922020928</v>
      </c>
      <c r="AC202" s="238" t="str">
        <f t="shared" si="67"/>
        <v>*</v>
      </c>
      <c r="AD202" s="154"/>
      <c r="AE202" s="239"/>
      <c r="AF202" s="240">
        <f t="shared" si="68"/>
        <v>97071.975279492588</v>
      </c>
    </row>
    <row r="203" spans="2:32" ht="12.75" customHeight="1" x14ac:dyDescent="0.2">
      <c r="B203" s="25">
        <v>36906</v>
      </c>
      <c r="C203" s="26">
        <v>0</v>
      </c>
      <c r="D203" s="27">
        <v>69.566999999999993</v>
      </c>
      <c r="E203" s="241">
        <v>69.566999999999993</v>
      </c>
      <c r="F203" s="224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5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4">
        <f t="shared" si="60"/>
        <v>36906</v>
      </c>
      <c r="Y203" s="235">
        <f t="shared" si="71"/>
        <v>97071.975279492588</v>
      </c>
      <c r="Z203" s="352"/>
      <c r="AA203" s="236">
        <f t="shared" si="61"/>
        <v>2804.9523756437379</v>
      </c>
      <c r="AB203" s="237">
        <f t="shared" si="66"/>
        <v>48849.224720507424</v>
      </c>
      <c r="AC203" s="238" t="str">
        <f t="shared" si="67"/>
        <v>*</v>
      </c>
      <c r="AD203" s="154"/>
      <c r="AE203" s="239"/>
      <c r="AF203" s="240">
        <f t="shared" si="68"/>
        <v>94267.022903848847</v>
      </c>
    </row>
    <row r="204" spans="2:32" ht="12.75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4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5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4">
        <f t="shared" si="60"/>
        <v>36907</v>
      </c>
      <c r="Y204" s="235">
        <f t="shared" si="71"/>
        <v>94267.022903848847</v>
      </c>
      <c r="Z204" s="352"/>
      <c r="AA204" s="236">
        <f t="shared" si="61"/>
        <v>3123.4190801376017</v>
      </c>
      <c r="AB204" s="237">
        <f t="shared" si="66"/>
        <v>51654.177096151165</v>
      </c>
      <c r="AC204" s="238" t="str">
        <f t="shared" si="67"/>
        <v>*</v>
      </c>
      <c r="AD204" s="154"/>
      <c r="AE204" s="239"/>
      <c r="AF204" s="240">
        <f t="shared" si="68"/>
        <v>91143.603823711252</v>
      </c>
    </row>
    <row r="205" spans="2:32" ht="12.75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4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5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4">
        <f t="shared" si="60"/>
        <v>36908</v>
      </c>
      <c r="Y205" s="235">
        <f t="shared" si="71"/>
        <v>91143.603823711252</v>
      </c>
      <c r="Z205" s="352"/>
      <c r="AA205" s="236">
        <f t="shared" si="61"/>
        <v>2007.7824802513378</v>
      </c>
      <c r="AB205" s="237">
        <f t="shared" si="66"/>
        <v>54777.59617628876</v>
      </c>
      <c r="AC205" s="238" t="str">
        <f t="shared" si="67"/>
        <v>*</v>
      </c>
      <c r="AD205" s="154"/>
      <c r="AE205" s="239"/>
      <c r="AF205" s="240">
        <f t="shared" si="68"/>
        <v>89135.821343459917</v>
      </c>
    </row>
    <row r="206" spans="2:32" ht="12.75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4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5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4">
        <f t="shared" si="60"/>
        <v>36909</v>
      </c>
      <c r="Y206" s="235">
        <f t="shared" si="71"/>
        <v>89135.821343459917</v>
      </c>
      <c r="Z206" s="352"/>
      <c r="AA206" s="236">
        <f t="shared" si="61"/>
        <v>1593.3934378057986</v>
      </c>
      <c r="AB206" s="237">
        <f t="shared" si="66"/>
        <v>56785.378656540095</v>
      </c>
      <c r="AC206" s="238" t="str">
        <f t="shared" si="67"/>
        <v>*</v>
      </c>
      <c r="AD206" s="154"/>
      <c r="AE206" s="239"/>
      <c r="AF206" s="240">
        <f t="shared" si="68"/>
        <v>87542.427905654113</v>
      </c>
    </row>
    <row r="207" spans="2:32" ht="12.75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4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5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4">
        <f t="shared" si="60"/>
        <v>36910</v>
      </c>
      <c r="Y207" s="235">
        <f t="shared" si="71"/>
        <v>87542.427905654113</v>
      </c>
      <c r="Z207" s="352"/>
      <c r="AA207" s="236">
        <f t="shared" si="61"/>
        <v>1625.1908979002767</v>
      </c>
      <c r="AB207" s="237">
        <f t="shared" si="66"/>
        <v>58378.772094345899</v>
      </c>
      <c r="AC207" s="238" t="str">
        <f t="shared" si="67"/>
        <v>*</v>
      </c>
      <c r="AD207" s="154"/>
      <c r="AE207" s="239"/>
      <c r="AF207" s="240">
        <f t="shared" si="68"/>
        <v>85917.237007753836</v>
      </c>
    </row>
    <row r="208" spans="2:32" ht="12.75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4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5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4">
        <f t="shared" si="60"/>
        <v>36911</v>
      </c>
      <c r="Y208" s="235">
        <f t="shared" si="71"/>
        <v>85917.237007753836</v>
      </c>
      <c r="Z208" s="352"/>
      <c r="AA208" s="236">
        <f t="shared" si="61"/>
        <v>3154.6108743255181</v>
      </c>
      <c r="AB208" s="237">
        <f t="shared" si="66"/>
        <v>60003.962992246175</v>
      </c>
      <c r="AC208" s="238" t="str">
        <f t="shared" si="67"/>
        <v>*</v>
      </c>
      <c r="AD208" s="154"/>
      <c r="AE208" s="239"/>
      <c r="AF208" s="240">
        <f t="shared" si="68"/>
        <v>82762.626133428319</v>
      </c>
    </row>
    <row r="209" spans="1:32" ht="12.75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4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5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4">
        <f t="shared" si="60"/>
        <v>36912</v>
      </c>
      <c r="Y209" s="235">
        <f t="shared" si="71"/>
        <v>82762.626133428319</v>
      </c>
      <c r="Z209" s="352"/>
      <c r="AA209" s="236">
        <f t="shared" si="61"/>
        <v>2517.1475076695501</v>
      </c>
      <c r="AB209" s="237">
        <f t="shared" si="66"/>
        <v>63158.573866571693</v>
      </c>
      <c r="AC209" s="238" t="str">
        <f t="shared" si="67"/>
        <v>*</v>
      </c>
      <c r="AD209" s="154"/>
      <c r="AE209" s="239"/>
      <c r="AF209" s="240">
        <f t="shared" si="68"/>
        <v>80245.478625758769</v>
      </c>
    </row>
    <row r="210" spans="1:32" ht="12.75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4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5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4">
        <f t="shared" si="60"/>
        <v>36913</v>
      </c>
      <c r="Y210" s="235">
        <f t="shared" si="71"/>
        <v>80245.478625758769</v>
      </c>
      <c r="Z210" s="352"/>
      <c r="AA210" s="236">
        <f t="shared" si="61"/>
        <v>2962.9933231371269</v>
      </c>
      <c r="AB210" s="237">
        <f t="shared" si="66"/>
        <v>65675.721374241242</v>
      </c>
      <c r="AC210" s="238" t="str">
        <f t="shared" si="67"/>
        <v>*</v>
      </c>
      <c r="AD210" s="154"/>
      <c r="AE210" s="239"/>
      <c r="AF210" s="240">
        <f t="shared" si="68"/>
        <v>77282.485302621644</v>
      </c>
    </row>
    <row r="211" spans="1:32" ht="12.75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4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4">
        <f t="shared" si="60"/>
        <v>36914</v>
      </c>
      <c r="Y211" s="235">
        <f t="shared" si="71"/>
        <v>77282.485302621644</v>
      </c>
      <c r="Z211" s="352"/>
      <c r="AA211" s="236">
        <f t="shared" si="61"/>
        <v>1911.519455227221</v>
      </c>
      <c r="AB211" s="237">
        <f t="shared" si="66"/>
        <v>68638.714697378367</v>
      </c>
      <c r="AC211" s="238" t="str">
        <f t="shared" si="67"/>
        <v>*</v>
      </c>
      <c r="AD211" s="154"/>
      <c r="AE211" s="239"/>
      <c r="AF211" s="240">
        <f t="shared" si="68"/>
        <v>75370.965847394429</v>
      </c>
    </row>
    <row r="212" spans="1:32" ht="12.75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4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4">
        <f t="shared" si="60"/>
        <v>36915</v>
      </c>
      <c r="Y212" s="235">
        <f t="shared" si="71"/>
        <v>75370.965847394429</v>
      </c>
      <c r="Z212" s="352"/>
      <c r="AA212" s="236">
        <f t="shared" si="61"/>
        <v>2771.5271884253762</v>
      </c>
      <c r="AB212" s="237">
        <f t="shared" si="66"/>
        <v>70550.234152605582</v>
      </c>
      <c r="AC212" s="238" t="str">
        <f t="shared" si="67"/>
        <v>*</v>
      </c>
      <c r="AD212" s="154"/>
      <c r="AE212" s="239"/>
      <c r="AF212" s="240">
        <f t="shared" si="68"/>
        <v>72599.438658969055</v>
      </c>
    </row>
    <row r="213" spans="1:32" ht="12.75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4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4">
        <f t="shared" si="60"/>
        <v>36916</v>
      </c>
      <c r="Y213" s="235">
        <f t="shared" si="71"/>
        <v>72599.438658969055</v>
      </c>
      <c r="Z213" s="352"/>
      <c r="AA213" s="236">
        <f t="shared" si="61"/>
        <v>3153.6266672273555</v>
      </c>
      <c r="AB213" s="237">
        <f t="shared" si="66"/>
        <v>73321.761341030957</v>
      </c>
      <c r="AC213" s="238" t="str">
        <f t="shared" si="67"/>
        <v>*</v>
      </c>
      <c r="AD213" s="154"/>
      <c r="AE213" s="239"/>
      <c r="AF213" s="240">
        <f t="shared" si="68"/>
        <v>69445.811991741706</v>
      </c>
    </row>
    <row r="214" spans="1:32" ht="12.75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4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4">
        <f t="shared" si="60"/>
        <v>36917</v>
      </c>
      <c r="Y214" s="235">
        <f t="shared" si="71"/>
        <v>69445.811991741706</v>
      </c>
      <c r="Z214" s="352"/>
      <c r="AA214" s="236">
        <f t="shared" si="61"/>
        <v>2898.5656123266485</v>
      </c>
      <c r="AB214" s="237">
        <f t="shared" si="66"/>
        <v>76475.388008258305</v>
      </c>
      <c r="AC214" s="238" t="str">
        <f t="shared" si="67"/>
        <v>*</v>
      </c>
      <c r="AD214" s="154"/>
      <c r="AE214" s="239"/>
      <c r="AF214" s="240">
        <f t="shared" si="68"/>
        <v>66547.246379415054</v>
      </c>
    </row>
    <row r="215" spans="1:32" ht="12.75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4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4">
        <f t="shared" si="60"/>
        <v>36918</v>
      </c>
      <c r="Y215" s="235">
        <f t="shared" si="71"/>
        <v>66547.246379415054</v>
      </c>
      <c r="Z215" s="352"/>
      <c r="AA215" s="236">
        <f t="shared" si="61"/>
        <v>3567.220773170533</v>
      </c>
      <c r="AB215" s="237">
        <f t="shared" si="66"/>
        <v>79373.953620584958</v>
      </c>
      <c r="AC215" s="238" t="str">
        <f t="shared" si="67"/>
        <v>*</v>
      </c>
      <c r="AD215" s="154"/>
      <c r="AE215" s="239"/>
      <c r="AF215" s="240">
        <f t="shared" si="68"/>
        <v>62980.025606244519</v>
      </c>
    </row>
    <row r="216" spans="1:32" ht="12.75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4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4">
        <f t="shared" si="60"/>
        <v>36919</v>
      </c>
      <c r="Y216" s="235">
        <f t="shared" si="71"/>
        <v>62980.025606244519</v>
      </c>
      <c r="Z216" s="352"/>
      <c r="AA216" s="236">
        <f t="shared" si="61"/>
        <v>2516.0118840947475</v>
      </c>
      <c r="AB216" s="237">
        <f t="shared" si="66"/>
        <v>82941.1743937555</v>
      </c>
      <c r="AC216" s="238" t="str">
        <f t="shared" si="67"/>
        <v>*</v>
      </c>
      <c r="AD216" s="154"/>
      <c r="AE216" s="239"/>
      <c r="AF216" s="240">
        <f t="shared" si="68"/>
        <v>60464.013722149772</v>
      </c>
    </row>
    <row r="217" spans="1:32" ht="12.75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4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4">
        <f t="shared" si="60"/>
        <v>36920</v>
      </c>
      <c r="Y217" s="235">
        <f t="shared" si="71"/>
        <v>60464.013722149772</v>
      </c>
      <c r="Z217" s="352"/>
      <c r="AA217" s="236">
        <f t="shared" si="61"/>
        <v>2929.8709688720451</v>
      </c>
      <c r="AB217" s="237">
        <f t="shared" si="66"/>
        <v>85457.18627785024</v>
      </c>
      <c r="AC217" s="238" t="str">
        <f t="shared" si="67"/>
        <v>*</v>
      </c>
      <c r="AD217" s="154"/>
      <c r="AE217" s="239"/>
      <c r="AF217" s="240">
        <f t="shared" si="68"/>
        <v>57534.142753277723</v>
      </c>
    </row>
    <row r="218" spans="1:32" ht="12.75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4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4">
        <f t="shared" si="60"/>
        <v>36921</v>
      </c>
      <c r="Y218" s="235">
        <f t="shared" si="71"/>
        <v>57534.142753277723</v>
      </c>
      <c r="Z218" s="352"/>
      <c r="AA218" s="236">
        <f t="shared" si="61"/>
        <v>2738.6319588752553</v>
      </c>
      <c r="AB218" s="237">
        <f t="shared" si="66"/>
        <v>88387.057246722281</v>
      </c>
      <c r="AC218" s="238" t="str">
        <f t="shared" si="67"/>
        <v>*</v>
      </c>
      <c r="AD218" s="154"/>
      <c r="AE218" s="239"/>
      <c r="AF218" s="240">
        <f t="shared" si="68"/>
        <v>54795.510794402471</v>
      </c>
    </row>
    <row r="219" spans="1:32" ht="13.5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5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4">
        <f t="shared" si="60"/>
        <v>36922</v>
      </c>
      <c r="Y219" s="235">
        <f t="shared" si="71"/>
        <v>54795.510794402471</v>
      </c>
      <c r="Z219" s="352"/>
      <c r="AA219" s="236">
        <f t="shared" si="61"/>
        <v>2611.101431424901</v>
      </c>
      <c r="AB219" s="237">
        <f t="shared" si="66"/>
        <v>91125.689205597533</v>
      </c>
      <c r="AC219" s="238" t="str">
        <f t="shared" si="67"/>
        <v>*</v>
      </c>
      <c r="AD219" s="154"/>
      <c r="AE219" s="239"/>
      <c r="AF219" s="240">
        <f t="shared" si="68"/>
        <v>52184.409362977567</v>
      </c>
    </row>
    <row r="220" spans="1:32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53"/>
    </row>
    <row r="221" spans="1:32" ht="18.75" thickBot="1" x14ac:dyDescent="0.3">
      <c r="A221" s="196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53"/>
    </row>
    <row r="222" spans="1:32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3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4">
        <f>B222</f>
        <v>36923</v>
      </c>
      <c r="Y222" s="235">
        <f>IF(AF219&lt;0,"0",AF219)</f>
        <v>52184.409362977567</v>
      </c>
      <c r="Z222" s="352"/>
      <c r="AA222" s="236">
        <f t="shared" ref="AA222:AA249" si="79">Q222*-1</f>
        <v>2897.5814052284859</v>
      </c>
      <c r="AB222" s="237">
        <f t="shared" ref="AB222:AB249" si="80">$AA$3-Y222</f>
        <v>93736.790637022437</v>
      </c>
      <c r="AC222" s="238" t="str">
        <f t="shared" ref="AC222:AC249" si="81">+IF(AF222&gt;$D$3,"*","")</f>
        <v>*</v>
      </c>
      <c r="AD222" s="154"/>
      <c r="AE222" s="239"/>
      <c r="AF222" s="240">
        <f t="shared" ref="AF222:AF249" si="82">Y222+AE222-AA222</f>
        <v>49286.827957749083</v>
      </c>
    </row>
    <row r="223" spans="1:32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4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5">
        <f t="shared" si="78"/>
        <v>-56139.991428571426</v>
      </c>
      <c r="X223" s="234">
        <f t="shared" ref="X223:X282" si="86">B223</f>
        <v>36924</v>
      </c>
      <c r="Y223" s="235">
        <f t="shared" ref="Y223:Y249" si="87">IF(AF222&lt;0,"0",AF222)</f>
        <v>49286.827957749083</v>
      </c>
      <c r="Z223" s="352"/>
      <c r="AA223" s="236">
        <f t="shared" si="79"/>
        <v>2483.4573416170674</v>
      </c>
      <c r="AB223" s="237">
        <f t="shared" si="80"/>
        <v>96634.372042250936</v>
      </c>
      <c r="AC223" s="238" t="str">
        <f t="shared" si="81"/>
        <v>*</v>
      </c>
      <c r="AD223" s="154"/>
      <c r="AE223" s="239"/>
      <c r="AF223" s="240">
        <f t="shared" si="82"/>
        <v>46803.370616132015</v>
      </c>
    </row>
    <row r="224" spans="1:32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4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5">
        <f t="shared" si="78"/>
        <v>-56857.935714285712</v>
      </c>
      <c r="X224" s="234">
        <f t="shared" si="86"/>
        <v>36925</v>
      </c>
      <c r="Y224" s="235">
        <f t="shared" si="87"/>
        <v>46803.370616132015</v>
      </c>
      <c r="Z224" s="352"/>
      <c r="AA224" s="236">
        <f t="shared" si="79"/>
        <v>2515.2169475923856</v>
      </c>
      <c r="AB224" s="237">
        <f t="shared" si="80"/>
        <v>99117.829383867997</v>
      </c>
      <c r="AC224" s="238" t="str">
        <f t="shared" si="81"/>
        <v>*</v>
      </c>
      <c r="AD224" s="154"/>
      <c r="AE224" s="239"/>
      <c r="AF224" s="240">
        <f t="shared" si="82"/>
        <v>44288.153668539628</v>
      </c>
    </row>
    <row r="225" spans="2:32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4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5">
        <f t="shared" si="78"/>
        <v>-41742.598571428571</v>
      </c>
      <c r="X225" s="234">
        <f t="shared" si="86"/>
        <v>36926</v>
      </c>
      <c r="Y225" s="235">
        <f t="shared" si="87"/>
        <v>44288.153668539628</v>
      </c>
      <c r="Z225" s="352"/>
      <c r="AA225" s="236">
        <f t="shared" si="79"/>
        <v>1846.5617867485012</v>
      </c>
      <c r="AB225" s="237">
        <f t="shared" si="80"/>
        <v>101633.04633146038</v>
      </c>
      <c r="AC225" s="238" t="str">
        <f t="shared" si="81"/>
        <v>*</v>
      </c>
      <c r="AD225" s="154"/>
      <c r="AE225" s="239"/>
      <c r="AF225" s="240">
        <f t="shared" si="82"/>
        <v>42441.59188179113</v>
      </c>
    </row>
    <row r="226" spans="2:32" s="242" customFormat="1" x14ac:dyDescent="0.2">
      <c r="B226" s="243">
        <v>36927</v>
      </c>
      <c r="C226" s="244">
        <v>0</v>
      </c>
      <c r="D226" s="245"/>
      <c r="E226" s="245"/>
      <c r="F226" s="246">
        <f t="shared" si="72"/>
        <v>0</v>
      </c>
      <c r="G226" s="260" t="s">
        <v>18</v>
      </c>
      <c r="H226" s="247">
        <f>H225-695323</f>
        <v>13696897</v>
      </c>
      <c r="I226" s="247">
        <f t="shared" si="73"/>
        <v>326116.59523809527</v>
      </c>
      <c r="J226" s="247">
        <f t="shared" si="74"/>
        <v>1831010.648341262</v>
      </c>
      <c r="K226" s="247">
        <f t="shared" si="75"/>
        <v>51848.397116152169</v>
      </c>
      <c r="L226" s="247">
        <f t="shared" si="83"/>
        <v>1172041.2607057614</v>
      </c>
      <c r="M226" s="247"/>
      <c r="N226" s="247">
        <f t="shared" si="84"/>
        <v>-695323</v>
      </c>
      <c r="O226" s="247">
        <f t="shared" si="85"/>
        <v>-16555.309523809523</v>
      </c>
      <c r="P226" s="247">
        <f t="shared" si="76"/>
        <v>-92951.258743976185</v>
      </c>
      <c r="Q226" s="247">
        <f t="shared" si="77"/>
        <v>-2632.083969675341</v>
      </c>
      <c r="R226" s="248">
        <f t="shared" si="78"/>
        <v>-59499.782428571423</v>
      </c>
      <c r="X226" s="249">
        <f t="shared" si="86"/>
        <v>36927</v>
      </c>
      <c r="Y226" s="250">
        <f t="shared" si="87"/>
        <v>42441.59188179113</v>
      </c>
      <c r="Z226" s="354"/>
      <c r="AA226" s="251">
        <f t="shared" si="79"/>
        <v>2632.083969675341</v>
      </c>
      <c r="AB226" s="252">
        <f t="shared" si="80"/>
        <v>103479.60811820888</v>
      </c>
      <c r="AC226" s="253" t="str">
        <f t="shared" si="81"/>
        <v>*</v>
      </c>
      <c r="AD226" s="254"/>
      <c r="AE226" s="252">
        <v>63075.678999999996</v>
      </c>
      <c r="AF226" s="250">
        <f>Y226+AE226-AA226</f>
        <v>102885.18691211579</v>
      </c>
    </row>
    <row r="227" spans="2:32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4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5">
        <f t="shared" si="78"/>
        <v>-59499.782428571423</v>
      </c>
      <c r="X227" s="234">
        <f t="shared" si="86"/>
        <v>36928</v>
      </c>
      <c r="Y227" s="235">
        <f t="shared" si="87"/>
        <v>102885.18691211579</v>
      </c>
      <c r="Z227" s="352"/>
      <c r="AA227" s="236">
        <f t="shared" si="79"/>
        <v>2632.083969675341</v>
      </c>
      <c r="AB227" s="237">
        <f t="shared" si="80"/>
        <v>43036.013087884217</v>
      </c>
      <c r="AC227" s="238" t="str">
        <f t="shared" si="81"/>
        <v>*</v>
      </c>
      <c r="AD227" s="154"/>
      <c r="AE227" s="239"/>
      <c r="AF227" s="240">
        <f t="shared" si="82"/>
        <v>100253.10294244046</v>
      </c>
    </row>
    <row r="228" spans="2:32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4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5">
        <f t="shared" si="78"/>
        <v>-64131.507142857139</v>
      </c>
      <c r="X228" s="234">
        <f t="shared" si="86"/>
        <v>36929</v>
      </c>
      <c r="Y228" s="235">
        <f t="shared" si="87"/>
        <v>100253.10294244046</v>
      </c>
      <c r="Z228" s="352"/>
      <c r="AA228" s="236">
        <f t="shared" si="79"/>
        <v>2836.9769604531766</v>
      </c>
      <c r="AB228" s="237">
        <f t="shared" si="80"/>
        <v>45668.097057559557</v>
      </c>
      <c r="AC228" s="238" t="str">
        <f t="shared" si="81"/>
        <v>*</v>
      </c>
      <c r="AD228" s="154"/>
      <c r="AE228" s="239"/>
      <c r="AF228" s="240">
        <f t="shared" si="82"/>
        <v>97416.125981987279</v>
      </c>
    </row>
    <row r="229" spans="2:32" s="214" customFormat="1" x14ac:dyDescent="0.2">
      <c r="B229" s="213">
        <v>36930</v>
      </c>
      <c r="C229" s="26">
        <v>0</v>
      </c>
      <c r="D229" s="48">
        <v>68.953000000000003</v>
      </c>
      <c r="E229" s="48">
        <v>68.974000000000004</v>
      </c>
      <c r="F229" s="255">
        <f t="shared" si="72"/>
        <v>66.215018811193985</v>
      </c>
      <c r="G229" s="159" t="s">
        <v>18</v>
      </c>
      <c r="H229" s="168">
        <v>27838870</v>
      </c>
      <c r="I229" s="168">
        <f t="shared" si="73"/>
        <v>662830.23809523811</v>
      </c>
      <c r="J229" s="168">
        <f t="shared" si="74"/>
        <v>3721519.3636769047</v>
      </c>
      <c r="K229" s="168">
        <f t="shared" si="75"/>
        <v>105381.59022623408</v>
      </c>
      <c r="L229" s="168">
        <f t="shared" si="83"/>
        <v>2382167.6027368675</v>
      </c>
      <c r="M229" s="168"/>
      <c r="N229" s="168">
        <f t="shared" si="84"/>
        <v>-715710</v>
      </c>
      <c r="O229" s="168">
        <f t="shared" si="85"/>
        <v>-17040.714285714286</v>
      </c>
      <c r="P229" s="168">
        <f t="shared" si="76"/>
        <v>-95676.606980714278</v>
      </c>
      <c r="Q229" s="168">
        <f t="shared" si="77"/>
        <v>-2709.2571624070229</v>
      </c>
      <c r="R229" s="215">
        <f t="shared" si="78"/>
        <v>-61244.327142857139</v>
      </c>
      <c r="X229" s="256">
        <f t="shared" si="86"/>
        <v>36930</v>
      </c>
      <c r="Y229" s="235">
        <f t="shared" si="87"/>
        <v>97416.125981987279</v>
      </c>
      <c r="Z229" s="352"/>
      <c r="AA229" s="257">
        <f t="shared" si="79"/>
        <v>2709.2571624070229</v>
      </c>
      <c r="AB229" s="237">
        <f t="shared" si="80"/>
        <v>48505.074018012732</v>
      </c>
      <c r="AC229" s="258" t="str">
        <f t="shared" si="81"/>
        <v>*</v>
      </c>
      <c r="AD229" s="259"/>
      <c r="AE229" s="237"/>
      <c r="AF229" s="235">
        <f t="shared" si="82"/>
        <v>94706.868819580253</v>
      </c>
    </row>
    <row r="230" spans="2:32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4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5">
        <f t="shared" si="78"/>
        <v>-63400.72714285714</v>
      </c>
      <c r="X230" s="234">
        <f t="shared" si="86"/>
        <v>36931</v>
      </c>
      <c r="Y230" s="235">
        <f t="shared" si="87"/>
        <v>94706.868819580253</v>
      </c>
      <c r="Z230" s="352"/>
      <c r="AA230" s="236">
        <f t="shared" si="79"/>
        <v>2804.6495426904571</v>
      </c>
      <c r="AB230" s="237">
        <f t="shared" si="80"/>
        <v>51214.331180419758</v>
      </c>
      <c r="AC230" s="238" t="str">
        <f t="shared" si="81"/>
        <v>*</v>
      </c>
      <c r="AD230" s="154"/>
      <c r="AE230" s="239"/>
      <c r="AF230" s="240">
        <f t="shared" si="82"/>
        <v>91902.219276889795</v>
      </c>
    </row>
    <row r="231" spans="2:32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4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5">
        <f t="shared" si="78"/>
        <v>-57632.357142857145</v>
      </c>
      <c r="X231" s="234">
        <f t="shared" si="86"/>
        <v>36932</v>
      </c>
      <c r="Y231" s="235">
        <f t="shared" si="87"/>
        <v>91902.219276889795</v>
      </c>
      <c r="Z231" s="352"/>
      <c r="AA231" s="236">
        <f t="shared" si="79"/>
        <v>2549.4749254322696</v>
      </c>
      <c r="AB231" s="237">
        <f t="shared" si="80"/>
        <v>54018.980723110217</v>
      </c>
      <c r="AC231" s="238" t="str">
        <f t="shared" si="81"/>
        <v>*</v>
      </c>
      <c r="AD231" s="154"/>
      <c r="AE231" s="239"/>
      <c r="AF231" s="240">
        <f t="shared" si="82"/>
        <v>89352.744351457528</v>
      </c>
    </row>
    <row r="232" spans="2:32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4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5">
        <f t="shared" si="78"/>
        <v>-57628.934285714284</v>
      </c>
      <c r="X232" s="234">
        <f t="shared" si="86"/>
        <v>36933</v>
      </c>
      <c r="Y232" s="235">
        <f t="shared" si="87"/>
        <v>89352.744351457528</v>
      </c>
      <c r="Z232" s="352"/>
      <c r="AA232" s="236">
        <f t="shared" si="79"/>
        <v>2549.3235089556297</v>
      </c>
      <c r="AB232" s="237">
        <f t="shared" si="80"/>
        <v>56568.455648542484</v>
      </c>
      <c r="AC232" s="238" t="str">
        <f t="shared" si="81"/>
        <v>*</v>
      </c>
      <c r="AD232" s="154"/>
      <c r="AE232" s="239"/>
      <c r="AF232" s="240">
        <f t="shared" si="82"/>
        <v>86803.420842501902</v>
      </c>
    </row>
    <row r="233" spans="2:32" s="261" customFormat="1" x14ac:dyDescent="0.2">
      <c r="B233" s="243">
        <v>36934</v>
      </c>
      <c r="C233" s="262">
        <v>0</v>
      </c>
      <c r="D233" s="263"/>
      <c r="E233" s="263"/>
      <c r="F233" s="264">
        <f t="shared" si="72"/>
        <v>0</v>
      </c>
      <c r="G233" s="260" t="s">
        <v>18</v>
      </c>
      <c r="H233" s="248">
        <f>H232-$AP$2</f>
        <v>24957000</v>
      </c>
      <c r="I233" s="248">
        <f t="shared" si="73"/>
        <v>594214.28571428568</v>
      </c>
      <c r="J233" s="248">
        <f t="shared" si="74"/>
        <v>3336268.9922142853</v>
      </c>
      <c r="K233" s="248">
        <f t="shared" si="75"/>
        <v>94472.525187844323</v>
      </c>
      <c r="L233" s="248">
        <f t="shared" si="83"/>
        <v>2135566.4530027257</v>
      </c>
      <c r="M233" s="248"/>
      <c r="N233" s="248">
        <f t="shared" si="84"/>
        <v>-794000</v>
      </c>
      <c r="O233" s="248">
        <f t="shared" si="85"/>
        <v>-18904.761904761905</v>
      </c>
      <c r="P233" s="248">
        <f t="shared" si="76"/>
        <v>-106142.46823809523</v>
      </c>
      <c r="Q233" s="248">
        <f t="shared" si="77"/>
        <v>-3005.6170613113914</v>
      </c>
      <c r="R233" s="248">
        <f t="shared" si="78"/>
        <v>-67943.714285714275</v>
      </c>
      <c r="X233" s="265">
        <f t="shared" si="86"/>
        <v>36934</v>
      </c>
      <c r="Y233" s="266">
        <f t="shared" si="87"/>
        <v>86803.420842501902</v>
      </c>
      <c r="Z233" s="354"/>
      <c r="AA233" s="267">
        <f t="shared" si="79"/>
        <v>3005.6170613113914</v>
      </c>
      <c r="AB233" s="248">
        <f t="shared" si="80"/>
        <v>59117.779157498109</v>
      </c>
      <c r="AC233" s="268" t="str">
        <f t="shared" si="81"/>
        <v>*</v>
      </c>
      <c r="AD233" s="269"/>
      <c r="AE233" s="248">
        <v>62010.788</v>
      </c>
      <c r="AF233" s="266">
        <f t="shared" si="82"/>
        <v>145808.59178119054</v>
      </c>
    </row>
    <row r="234" spans="2:32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4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5">
        <f t="shared" si="78"/>
        <v>-49060.999160000065</v>
      </c>
      <c r="X234" s="234">
        <f t="shared" si="86"/>
        <v>36935</v>
      </c>
      <c r="Y234" s="235">
        <f t="shared" si="87"/>
        <v>145808.59178119054</v>
      </c>
      <c r="Z234" s="352"/>
      <c r="AA234" s="236">
        <f t="shared" si="79"/>
        <v>2170.3049012038541</v>
      </c>
      <c r="AB234" s="237">
        <f t="shared" si="80"/>
        <v>112.60821880947333</v>
      </c>
      <c r="AC234" s="238" t="str">
        <f t="shared" si="81"/>
        <v>*</v>
      </c>
      <c r="AD234" s="154"/>
      <c r="AE234" s="239"/>
      <c r="AF234" s="240">
        <f t="shared" si="82"/>
        <v>143638.28687998667</v>
      </c>
    </row>
    <row r="235" spans="2:32" x14ac:dyDescent="0.2">
      <c r="B235" s="25">
        <v>36936</v>
      </c>
      <c r="C235" s="26">
        <v>0</v>
      </c>
      <c r="D235" s="27">
        <v>99.122</v>
      </c>
      <c r="E235" s="27">
        <v>99.131</v>
      </c>
      <c r="F235" s="224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5">
        <f t="shared" si="78"/>
        <v>-62059.822857142848</v>
      </c>
      <c r="X235" s="234">
        <f t="shared" si="86"/>
        <v>36936</v>
      </c>
      <c r="Y235" s="235">
        <f t="shared" si="87"/>
        <v>143638.28687998667</v>
      </c>
      <c r="Z235" s="352"/>
      <c r="AA235" s="236">
        <f t="shared" si="79"/>
        <v>2745.3321379665913</v>
      </c>
      <c r="AB235" s="237">
        <f t="shared" si="80"/>
        <v>2282.9131200133415</v>
      </c>
      <c r="AC235" s="238" t="str">
        <f t="shared" si="81"/>
        <v>*</v>
      </c>
      <c r="AD235" s="154"/>
      <c r="AE235" s="239"/>
      <c r="AF235" s="240">
        <f t="shared" si="82"/>
        <v>140892.95474202008</v>
      </c>
    </row>
    <row r="236" spans="2:32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4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5">
        <f t="shared" si="78"/>
        <v>-62777.767142857148</v>
      </c>
      <c r="X236" s="234">
        <f t="shared" si="86"/>
        <v>36937</v>
      </c>
      <c r="Y236" s="235">
        <f t="shared" si="87"/>
        <v>140892.95474202008</v>
      </c>
      <c r="Z236" s="352"/>
      <c r="AA236" s="236">
        <f t="shared" si="79"/>
        <v>2777.09174394191</v>
      </c>
      <c r="AB236" s="237">
        <f t="shared" si="80"/>
        <v>5028.2452579799283</v>
      </c>
      <c r="AC236" s="238" t="str">
        <f t="shared" si="81"/>
        <v>*</v>
      </c>
      <c r="AD236" s="154"/>
      <c r="AE236" s="239"/>
      <c r="AF236" s="240">
        <f t="shared" si="82"/>
        <v>138115.86299807817</v>
      </c>
    </row>
    <row r="237" spans="2:32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4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5">
        <f t="shared" si="78"/>
        <v>-57722.207142857143</v>
      </c>
      <c r="X237" s="234">
        <f t="shared" si="86"/>
        <v>36938</v>
      </c>
      <c r="Y237" s="235">
        <f t="shared" si="87"/>
        <v>138115.86299807817</v>
      </c>
      <c r="Z237" s="352"/>
      <c r="AA237" s="236">
        <f t="shared" si="79"/>
        <v>2553.4496079440796</v>
      </c>
      <c r="AB237" s="237">
        <f t="shared" si="80"/>
        <v>7805.3370019218419</v>
      </c>
      <c r="AC237" s="238" t="str">
        <f t="shared" si="81"/>
        <v>*</v>
      </c>
      <c r="AD237" s="154"/>
      <c r="AE237" s="239"/>
      <c r="AF237" s="240">
        <f t="shared" si="82"/>
        <v>135562.41339013408</v>
      </c>
    </row>
    <row r="238" spans="2:32" x14ac:dyDescent="0.2">
      <c r="B238" s="25">
        <v>36939</v>
      </c>
      <c r="C238" s="26">
        <v>0</v>
      </c>
      <c r="D238" s="27">
        <v>93.741</v>
      </c>
      <c r="E238" s="27">
        <v>93.747</v>
      </c>
      <c r="F238" s="224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5">
        <f t="shared" si="78"/>
        <v>-65652.967142857146</v>
      </c>
      <c r="X238" s="234">
        <f t="shared" si="86"/>
        <v>36939</v>
      </c>
      <c r="Y238" s="235">
        <f t="shared" si="87"/>
        <v>135562.41339013408</v>
      </c>
      <c r="Z238" s="352"/>
      <c r="AA238" s="236">
        <f t="shared" si="79"/>
        <v>2904.2815843198227</v>
      </c>
      <c r="AB238" s="237">
        <f t="shared" si="80"/>
        <v>10358.786609865929</v>
      </c>
      <c r="AC238" s="238" t="str">
        <f t="shared" si="81"/>
        <v>*</v>
      </c>
      <c r="AD238" s="154"/>
      <c r="AE238" s="239"/>
      <c r="AF238" s="240">
        <f t="shared" si="82"/>
        <v>132658.13180581425</v>
      </c>
    </row>
    <row r="239" spans="2:32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4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5">
        <f t="shared" si="78"/>
        <v>-60596.551428571431</v>
      </c>
      <c r="X239" s="234">
        <f t="shared" si="86"/>
        <v>36940</v>
      </c>
      <c r="Y239" s="235">
        <f t="shared" si="87"/>
        <v>132658.13180581425</v>
      </c>
      <c r="Z239" s="352"/>
      <c r="AA239" s="236">
        <f t="shared" si="79"/>
        <v>2680.6015942028325</v>
      </c>
      <c r="AB239" s="237">
        <f t="shared" si="80"/>
        <v>13263.068194185762</v>
      </c>
      <c r="AC239" s="238" t="str">
        <f t="shared" si="81"/>
        <v>*</v>
      </c>
      <c r="AD239" s="154"/>
      <c r="AE239" s="239"/>
      <c r="AF239" s="240">
        <f t="shared" si="82"/>
        <v>129977.53021161142</v>
      </c>
    </row>
    <row r="240" spans="2:32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4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5">
        <f t="shared" si="78"/>
        <v>-65640.131428571418</v>
      </c>
      <c r="X240" s="234">
        <f t="shared" si="86"/>
        <v>36941</v>
      </c>
      <c r="Y240" s="235">
        <f t="shared" si="87"/>
        <v>129977.53021161142</v>
      </c>
      <c r="Z240" s="352"/>
      <c r="AA240" s="236">
        <f t="shared" si="79"/>
        <v>2903.713772532421</v>
      </c>
      <c r="AB240" s="237">
        <f t="shared" si="80"/>
        <v>15943.669788388594</v>
      </c>
      <c r="AC240" s="238" t="str">
        <f t="shared" si="81"/>
        <v>*</v>
      </c>
      <c r="AD240" s="154"/>
      <c r="AE240" s="239"/>
      <c r="AF240" s="240">
        <f t="shared" si="82"/>
        <v>127073.816439079</v>
      </c>
    </row>
    <row r="241" spans="2:32" x14ac:dyDescent="0.2">
      <c r="B241" s="25">
        <v>36942</v>
      </c>
      <c r="C241" s="26">
        <v>0</v>
      </c>
      <c r="D241" s="27">
        <v>88.46</v>
      </c>
      <c r="E241" s="27">
        <v>88.45</v>
      </c>
      <c r="F241" s="224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5">
        <f t="shared" si="78"/>
        <v>-56977.735714285714</v>
      </c>
      <c r="X241" s="234">
        <f t="shared" si="86"/>
        <v>36942</v>
      </c>
      <c r="Y241" s="235">
        <f t="shared" si="87"/>
        <v>127073.816439079</v>
      </c>
      <c r="Z241" s="352"/>
      <c r="AA241" s="236">
        <f t="shared" si="79"/>
        <v>2520.5165242747985</v>
      </c>
      <c r="AB241" s="237">
        <f t="shared" si="80"/>
        <v>18847.383560921007</v>
      </c>
      <c r="AC241" s="238" t="str">
        <f t="shared" si="81"/>
        <v>*</v>
      </c>
      <c r="AD241" s="154"/>
      <c r="AE241" s="239"/>
      <c r="AF241" s="240">
        <f t="shared" si="82"/>
        <v>124553.2999148042</v>
      </c>
    </row>
    <row r="242" spans="2:32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4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5">
        <f t="shared" si="78"/>
        <v>-65626.44</v>
      </c>
      <c r="X242" s="234">
        <f t="shared" si="86"/>
        <v>36943</v>
      </c>
      <c r="Y242" s="235">
        <f t="shared" si="87"/>
        <v>124553.2999148042</v>
      </c>
      <c r="Z242" s="352"/>
      <c r="AA242" s="236">
        <f t="shared" si="79"/>
        <v>2903.1081066258594</v>
      </c>
      <c r="AB242" s="237">
        <f t="shared" si="80"/>
        <v>21367.900085195812</v>
      </c>
      <c r="AC242" s="238" t="str">
        <f t="shared" si="81"/>
        <v>*</v>
      </c>
      <c r="AD242" s="154"/>
      <c r="AE242" s="239"/>
      <c r="AF242" s="240">
        <f t="shared" si="82"/>
        <v>121650.19180817834</v>
      </c>
    </row>
    <row r="243" spans="2:32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4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5">
        <f t="shared" si="78"/>
        <v>-50476.018571428569</v>
      </c>
      <c r="X243" s="234">
        <f t="shared" si="86"/>
        <v>36944</v>
      </c>
      <c r="Y243" s="235">
        <f t="shared" si="87"/>
        <v>121650.19180817834</v>
      </c>
      <c r="Z243" s="352"/>
      <c r="AA243" s="236">
        <f t="shared" si="79"/>
        <v>2232.900926896411</v>
      </c>
      <c r="AB243" s="237">
        <f t="shared" si="80"/>
        <v>24271.008191821675</v>
      </c>
      <c r="AC243" s="238" t="str">
        <f t="shared" si="81"/>
        <v>*</v>
      </c>
      <c r="AD243" s="154"/>
      <c r="AE243" s="239"/>
      <c r="AF243" s="240">
        <f t="shared" si="82"/>
        <v>119417.29088128192</v>
      </c>
    </row>
    <row r="244" spans="2:32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4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4">
        <f t="shared" si="86"/>
        <v>36945</v>
      </c>
      <c r="Y244" s="235">
        <f t="shared" si="87"/>
        <v>119417.29088128192</v>
      </c>
      <c r="Z244" s="352"/>
      <c r="AA244" s="236">
        <f t="shared" si="79"/>
        <v>2774.9719132689443</v>
      </c>
      <c r="AB244" s="237">
        <f t="shared" si="80"/>
        <v>26503.909118718089</v>
      </c>
      <c r="AC244" s="238" t="str">
        <f t="shared" si="81"/>
        <v>*</v>
      </c>
      <c r="AD244" s="154"/>
      <c r="AE244" s="239"/>
      <c r="AF244" s="240">
        <f t="shared" si="82"/>
        <v>116642.31896801297</v>
      </c>
    </row>
    <row r="245" spans="2:32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4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4">
        <f t="shared" si="86"/>
        <v>36946</v>
      </c>
      <c r="Y245" s="235">
        <f t="shared" si="87"/>
        <v>116642.31896801297</v>
      </c>
      <c r="Z245" s="352"/>
      <c r="AA245" s="236">
        <f t="shared" si="79"/>
        <v>2041.1698133505397</v>
      </c>
      <c r="AB245" s="237">
        <f t="shared" si="80"/>
        <v>29278.881031987039</v>
      </c>
      <c r="AC245" s="238" t="str">
        <f t="shared" si="81"/>
        <v>*</v>
      </c>
      <c r="AD245" s="154"/>
      <c r="AE245" s="239"/>
      <c r="AF245" s="240">
        <f t="shared" si="82"/>
        <v>114601.14915466243</v>
      </c>
    </row>
    <row r="246" spans="2:32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4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4">
        <f t="shared" si="86"/>
        <v>36947</v>
      </c>
      <c r="Y246" s="235">
        <f t="shared" si="87"/>
        <v>114601.14915466243</v>
      </c>
      <c r="Z246" s="352"/>
      <c r="AA246" s="236">
        <f t="shared" si="79"/>
        <v>1977.2720602083025</v>
      </c>
      <c r="AB246" s="237">
        <f t="shared" si="80"/>
        <v>31320.050845337581</v>
      </c>
      <c r="AC246" s="238" t="str">
        <f t="shared" si="81"/>
        <v>*</v>
      </c>
      <c r="AD246" s="154"/>
      <c r="AE246" s="239"/>
      <c r="AF246" s="240">
        <f t="shared" si="82"/>
        <v>112623.87709445413</v>
      </c>
    </row>
    <row r="247" spans="2:32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4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4">
        <f t="shared" si="86"/>
        <v>36948</v>
      </c>
      <c r="Y247" s="235">
        <f t="shared" si="87"/>
        <v>112623.87709445413</v>
      </c>
      <c r="Z247" s="352"/>
      <c r="AA247" s="236">
        <f t="shared" si="79"/>
        <v>2040.8669803972587</v>
      </c>
      <c r="AB247" s="237">
        <f t="shared" si="80"/>
        <v>33297.32290554588</v>
      </c>
      <c r="AC247" s="238" t="str">
        <f t="shared" si="81"/>
        <v>*</v>
      </c>
      <c r="AD247" s="154"/>
      <c r="AE247" s="239"/>
      <c r="AF247" s="240">
        <f t="shared" si="82"/>
        <v>110583.01011405687</v>
      </c>
    </row>
    <row r="248" spans="2:32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4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4">
        <f t="shared" si="86"/>
        <v>36949</v>
      </c>
      <c r="Y248" s="235">
        <f t="shared" si="87"/>
        <v>110583.01011405687</v>
      </c>
      <c r="Z248" s="352"/>
      <c r="AA248" s="236">
        <f t="shared" si="79"/>
        <v>1881.3118681374667</v>
      </c>
      <c r="AB248" s="237">
        <f t="shared" si="80"/>
        <v>35338.189885943139</v>
      </c>
      <c r="AC248" s="238" t="str">
        <f t="shared" si="81"/>
        <v>*</v>
      </c>
      <c r="AD248" s="154"/>
      <c r="AE248" s="239"/>
      <c r="AF248" s="240">
        <f t="shared" si="82"/>
        <v>108701.69824591941</v>
      </c>
    </row>
    <row r="249" spans="2:32" ht="13.5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5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4">
        <f t="shared" si="86"/>
        <v>36950</v>
      </c>
      <c r="Y249" s="235">
        <f t="shared" si="87"/>
        <v>108701.69824591941</v>
      </c>
      <c r="Z249" s="352"/>
      <c r="AA249" s="236">
        <f t="shared" si="79"/>
        <v>2040.6398556822985</v>
      </c>
      <c r="AB249" s="237">
        <f t="shared" si="80"/>
        <v>37219.5017540806</v>
      </c>
      <c r="AC249" s="238" t="str">
        <f t="shared" si="81"/>
        <v>*</v>
      </c>
      <c r="AD249" s="154"/>
      <c r="AE249" s="239"/>
      <c r="AF249" s="240">
        <f t="shared" si="82"/>
        <v>106661.05839023711</v>
      </c>
    </row>
    <row r="250" spans="2:32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53"/>
    </row>
    <row r="251" spans="2:32" ht="18.75" thickBot="1" x14ac:dyDescent="0.3">
      <c r="B251" s="196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53"/>
    </row>
    <row r="252" spans="2:32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3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5">
        <f t="shared" ref="R252:R282" si="92">O252*3.594</f>
        <v>-46846.934285714284</v>
      </c>
      <c r="X252" s="234">
        <f t="shared" si="86"/>
        <v>36951</v>
      </c>
      <c r="Y252" s="235">
        <f>IF(AF249&lt;0,"0",AF249)</f>
        <v>106661.05839023711</v>
      </c>
      <c r="Z252" s="352"/>
      <c r="AA252" s="236">
        <f t="shared" ref="AA252:AA281" si="93">Q252*-1</f>
        <v>2072.3616075384562</v>
      </c>
      <c r="AB252" s="237">
        <f t="shared" ref="AB252:AB282" si="94">$AA$3-Y252</f>
        <v>39260.141609762897</v>
      </c>
      <c r="AC252" s="238" t="str">
        <f t="shared" ref="AC252:AC282" si="95">+IF(AF252&gt;$D$3,"*","")</f>
        <v>*</v>
      </c>
      <c r="AD252" s="154"/>
      <c r="AE252" s="239"/>
      <c r="AF252" s="240">
        <f t="shared" ref="AF252:AF282" si="96">Y252+AE252-AA252</f>
        <v>104588.69678269865</v>
      </c>
    </row>
    <row r="253" spans="2:32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4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5">
        <f t="shared" si="92"/>
        <v>-43961.46571428571</v>
      </c>
      <c r="X253" s="234">
        <f t="shared" si="86"/>
        <v>36952</v>
      </c>
      <c r="Y253" s="235">
        <f t="shared" ref="Y253:Y281" si="102">IF(AF252&lt;0,"0",AF252)</f>
        <v>104588.69678269865</v>
      </c>
      <c r="Z253" s="352"/>
      <c r="AA253" s="236">
        <f t="shared" si="93"/>
        <v>1944.7175177306224</v>
      </c>
      <c r="AB253" s="237">
        <f t="shared" si="94"/>
        <v>41332.503217301361</v>
      </c>
      <c r="AC253" s="238" t="str">
        <f t="shared" si="95"/>
        <v>*</v>
      </c>
      <c r="AD253" s="154"/>
      <c r="AE253" s="239"/>
      <c r="AF253" s="240">
        <f t="shared" si="96"/>
        <v>102643.97926496803</v>
      </c>
    </row>
    <row r="254" spans="2:32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4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5">
        <f t="shared" si="92"/>
        <v>-45399.921428571426</v>
      </c>
      <c r="X254" s="234">
        <f t="shared" si="86"/>
        <v>36953</v>
      </c>
      <c r="Y254" s="235">
        <f t="shared" si="102"/>
        <v>102643.97926496803</v>
      </c>
      <c r="Z254" s="352"/>
      <c r="AA254" s="236">
        <f t="shared" si="93"/>
        <v>2008.3502920387389</v>
      </c>
      <c r="AB254" s="237">
        <f t="shared" si="94"/>
        <v>43277.22073503198</v>
      </c>
      <c r="AC254" s="238" t="str">
        <f t="shared" si="95"/>
        <v>*</v>
      </c>
      <c r="AD254" s="154"/>
      <c r="AE254" s="239"/>
      <c r="AF254" s="240">
        <f t="shared" si="96"/>
        <v>100635.62897292929</v>
      </c>
    </row>
    <row r="255" spans="2:32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4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5">
        <f t="shared" si="92"/>
        <v>-42515.30857142857</v>
      </c>
      <c r="X255" s="234">
        <f t="shared" si="86"/>
        <v>36954</v>
      </c>
      <c r="Y255" s="235">
        <f t="shared" si="102"/>
        <v>100635.62897292929</v>
      </c>
      <c r="Z255" s="352"/>
      <c r="AA255" s="236">
        <f t="shared" si="93"/>
        <v>1880.7440563500652</v>
      </c>
      <c r="AB255" s="237">
        <f t="shared" si="94"/>
        <v>45285.57102707072</v>
      </c>
      <c r="AC255" s="238" t="str">
        <f t="shared" si="95"/>
        <v>*</v>
      </c>
      <c r="AD255" s="154"/>
      <c r="AE255" s="239"/>
      <c r="AF255" s="240">
        <f t="shared" si="96"/>
        <v>98754.88491657922</v>
      </c>
    </row>
    <row r="256" spans="2:32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4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5">
        <f t="shared" si="92"/>
        <v>-47556.321428571428</v>
      </c>
      <c r="X256" s="234">
        <f t="shared" si="86"/>
        <v>36955</v>
      </c>
      <c r="Y256" s="235">
        <f t="shared" si="102"/>
        <v>98754.88491657922</v>
      </c>
      <c r="Z256" s="352"/>
      <c r="AA256" s="236">
        <f t="shared" si="93"/>
        <v>2103.7426723221733</v>
      </c>
      <c r="AB256" s="237">
        <f t="shared" si="94"/>
        <v>47166.315083420792</v>
      </c>
      <c r="AC256" s="238" t="str">
        <f t="shared" si="95"/>
        <v>*</v>
      </c>
      <c r="AD256" s="154"/>
      <c r="AE256" s="239"/>
      <c r="AF256" s="240">
        <f t="shared" si="96"/>
        <v>96651.142244257047</v>
      </c>
    </row>
    <row r="257" spans="2:32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4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5">
        <f t="shared" si="92"/>
        <v>-46111.875714285714</v>
      </c>
      <c r="X257" s="234">
        <f t="shared" si="86"/>
        <v>36956</v>
      </c>
      <c r="Y257" s="235">
        <f t="shared" si="102"/>
        <v>96651.142244257047</v>
      </c>
      <c r="Z257" s="352"/>
      <c r="AA257" s="236">
        <f t="shared" si="93"/>
        <v>2039.8449191799364</v>
      </c>
      <c r="AB257" s="237">
        <f t="shared" si="94"/>
        <v>49270.057755742964</v>
      </c>
      <c r="AC257" s="238" t="str">
        <f t="shared" si="95"/>
        <v>*</v>
      </c>
      <c r="AD257" s="154"/>
      <c r="AE257" s="239"/>
      <c r="AF257" s="240">
        <f t="shared" si="96"/>
        <v>94611.297325077117</v>
      </c>
    </row>
    <row r="258" spans="2:32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4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5">
        <f t="shared" si="92"/>
        <v>-48992.21</v>
      </c>
      <c r="X258" s="234">
        <f t="shared" si="86"/>
        <v>36957</v>
      </c>
      <c r="Y258" s="235">
        <f t="shared" si="102"/>
        <v>94611.297325077117</v>
      </c>
      <c r="Z258" s="352"/>
      <c r="AA258" s="236">
        <f t="shared" si="93"/>
        <v>2167.2618842728098</v>
      </c>
      <c r="AB258" s="237">
        <f t="shared" si="94"/>
        <v>51309.902674922894</v>
      </c>
      <c r="AC258" s="238" t="str">
        <f t="shared" si="95"/>
        <v>*</v>
      </c>
      <c r="AD258" s="154"/>
      <c r="AE258" s="239"/>
      <c r="AF258" s="240">
        <f t="shared" si="96"/>
        <v>92444.035440804306</v>
      </c>
    </row>
    <row r="259" spans="2:32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4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5">
        <f t="shared" si="92"/>
        <v>-46828.108571428565</v>
      </c>
      <c r="X259" s="234">
        <f t="shared" si="86"/>
        <v>36958</v>
      </c>
      <c r="Y259" s="235">
        <f t="shared" si="102"/>
        <v>92444.035440804306</v>
      </c>
      <c r="Z259" s="352"/>
      <c r="AA259" s="236">
        <f t="shared" si="93"/>
        <v>2071.5288169169339</v>
      </c>
      <c r="AB259" s="237">
        <f t="shared" si="94"/>
        <v>53477.164559195706</v>
      </c>
      <c r="AC259" s="238" t="str">
        <f t="shared" si="95"/>
        <v>*</v>
      </c>
      <c r="AD259" s="154"/>
      <c r="AE259" s="239"/>
      <c r="AF259" s="240">
        <f t="shared" si="96"/>
        <v>90372.50662388737</v>
      </c>
    </row>
    <row r="260" spans="2:32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4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5">
        <f t="shared" si="92"/>
        <v>-46104.174285714289</v>
      </c>
      <c r="X260" s="234">
        <f t="shared" si="86"/>
        <v>36959</v>
      </c>
      <c r="Y260" s="235">
        <f t="shared" si="102"/>
        <v>90372.50662388737</v>
      </c>
      <c r="Z260" s="352"/>
      <c r="AA260" s="236">
        <f t="shared" si="93"/>
        <v>2039.5042321074959</v>
      </c>
      <c r="AB260" s="237">
        <f t="shared" si="94"/>
        <v>55548.693376112642</v>
      </c>
      <c r="AC260" s="238" t="str">
        <f t="shared" si="95"/>
        <v>*</v>
      </c>
      <c r="AD260" s="154"/>
      <c r="AE260" s="239"/>
      <c r="AF260" s="240">
        <f t="shared" si="96"/>
        <v>88333.002391779868</v>
      </c>
    </row>
    <row r="261" spans="2:32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4">
        <f t="shared" si="88"/>
        <v>60.695020577593404</v>
      </c>
      <c r="G261" s="159" t="s">
        <v>18</v>
      </c>
      <c r="H261" s="195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5">
        <f t="shared" si="92"/>
        <v>-54026.377142857142</v>
      </c>
      <c r="X261" s="234">
        <f t="shared" si="86"/>
        <v>36960</v>
      </c>
      <c r="Y261" s="235">
        <f t="shared" si="102"/>
        <v>88333.002391779868</v>
      </c>
      <c r="Z261" s="352"/>
      <c r="AA261" s="236">
        <f t="shared" si="93"/>
        <v>2389.9576672916373</v>
      </c>
      <c r="AB261" s="237">
        <f t="shared" si="94"/>
        <v>57588.197608220144</v>
      </c>
      <c r="AC261" s="238" t="str">
        <f t="shared" si="95"/>
        <v>*</v>
      </c>
      <c r="AD261" s="154"/>
      <c r="AE261" s="239"/>
      <c r="AF261" s="240">
        <f t="shared" si="96"/>
        <v>85943.044724488223</v>
      </c>
    </row>
    <row r="262" spans="2:32" x14ac:dyDescent="0.2">
      <c r="B262" s="25">
        <v>36961</v>
      </c>
      <c r="C262" s="26">
        <v>0</v>
      </c>
      <c r="D262" s="27">
        <v>61.52</v>
      </c>
      <c r="E262" s="3">
        <v>61.53</v>
      </c>
      <c r="F262" s="224">
        <f t="shared" si="88"/>
        <v>59.068781097990041</v>
      </c>
      <c r="G262" s="159" t="s">
        <v>18</v>
      </c>
      <c r="H262" s="195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5">
        <f t="shared" si="92"/>
        <v>-58344.311428571425</v>
      </c>
      <c r="X262" s="234">
        <f t="shared" si="86"/>
        <v>36961</v>
      </c>
      <c r="Y262" s="235">
        <f t="shared" si="102"/>
        <v>85943.044724488223</v>
      </c>
      <c r="Z262" s="352"/>
      <c r="AA262" s="236">
        <f t="shared" si="93"/>
        <v>2580.9695525734674</v>
      </c>
      <c r="AB262" s="237">
        <f t="shared" si="94"/>
        <v>59978.155275511788</v>
      </c>
      <c r="AC262" s="238" t="str">
        <f t="shared" si="95"/>
        <v>*</v>
      </c>
      <c r="AD262" s="154"/>
      <c r="AE262" s="239"/>
      <c r="AF262" s="240">
        <f t="shared" si="96"/>
        <v>83362.075171914752</v>
      </c>
    </row>
    <row r="263" spans="2:32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4">
        <f>E263/104.1667*100</f>
        <v>57.372461640812269</v>
      </c>
      <c r="G263" s="159" t="s">
        <v>18</v>
      </c>
      <c r="H263" s="195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5">
        <f t="shared" si="92"/>
        <v>-61941.734285714279</v>
      </c>
      <c r="X263" s="234">
        <f t="shared" si="86"/>
        <v>36962</v>
      </c>
      <c r="Y263" s="235">
        <f t="shared" si="102"/>
        <v>83362.075171914752</v>
      </c>
      <c r="Z263" s="352"/>
      <c r="AA263" s="236">
        <f t="shared" si="93"/>
        <v>2740.1082695224986</v>
      </c>
      <c r="AB263" s="237">
        <f t="shared" si="94"/>
        <v>62559.12482808526</v>
      </c>
      <c r="AC263" s="238" t="str">
        <f t="shared" si="95"/>
        <v>*</v>
      </c>
      <c r="AD263" s="154"/>
      <c r="AE263" s="239"/>
      <c r="AF263" s="240">
        <f t="shared" si="96"/>
        <v>80621.966902392247</v>
      </c>
    </row>
    <row r="264" spans="2:32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4">
        <f t="shared" si="88"/>
        <v>56.112942043858538</v>
      </c>
      <c r="G264" s="159" t="s">
        <v>18</v>
      </c>
      <c r="H264" s="195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5">
        <f t="shared" si="92"/>
        <v>-44652.882857142853</v>
      </c>
      <c r="X264" s="234">
        <f t="shared" si="86"/>
        <v>36963</v>
      </c>
      <c r="Y264" s="235">
        <f t="shared" si="102"/>
        <v>80621.966902392247</v>
      </c>
      <c r="Z264" s="352"/>
      <c r="AA264" s="236">
        <f t="shared" si="93"/>
        <v>1975.3036460119779</v>
      </c>
      <c r="AB264" s="237">
        <f t="shared" si="94"/>
        <v>65299.233097607765</v>
      </c>
      <c r="AC264" s="238" t="str">
        <f t="shared" si="95"/>
        <v>*</v>
      </c>
      <c r="AD264" s="154"/>
      <c r="AE264" s="239"/>
      <c r="AF264" s="240">
        <f t="shared" si="96"/>
        <v>78646.66325638027</v>
      </c>
    </row>
    <row r="265" spans="2:32" x14ac:dyDescent="0.2">
      <c r="B265" s="25">
        <v>36964</v>
      </c>
      <c r="C265" s="26">
        <v>0</v>
      </c>
      <c r="D265" s="27">
        <v>56.28</v>
      </c>
      <c r="E265" s="27">
        <v>56.28</v>
      </c>
      <c r="F265" s="224">
        <f t="shared" si="88"/>
        <v>54.028782710789535</v>
      </c>
      <c r="G265" s="159" t="s">
        <v>18</v>
      </c>
      <c r="H265" s="195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5">
        <f t="shared" si="92"/>
        <v>-75617.759999999995</v>
      </c>
      <c r="X265" s="234">
        <f t="shared" si="86"/>
        <v>36964</v>
      </c>
      <c r="Y265" s="235">
        <f t="shared" si="102"/>
        <v>78646.66325638027</v>
      </c>
      <c r="Z265" s="352"/>
      <c r="AA265" s="236">
        <f t="shared" si="93"/>
        <v>3345.0928019391063</v>
      </c>
      <c r="AB265" s="237">
        <f t="shared" si="94"/>
        <v>67274.536743619741</v>
      </c>
      <c r="AC265" s="238" t="str">
        <f t="shared" si="95"/>
        <v>*</v>
      </c>
      <c r="AD265" s="154"/>
      <c r="AE265" s="239"/>
      <c r="AF265" s="240">
        <f t="shared" si="96"/>
        <v>75301.570454441171</v>
      </c>
    </row>
    <row r="266" spans="2:32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4">
        <f t="shared" si="88"/>
        <v>52.22110328924694</v>
      </c>
      <c r="G266" s="159" t="s">
        <v>18</v>
      </c>
      <c r="H266" s="195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5">
        <f t="shared" si="92"/>
        <v>-64981.231428571424</v>
      </c>
      <c r="X266" s="234">
        <f t="shared" si="86"/>
        <v>36965</v>
      </c>
      <c r="Y266" s="235">
        <f t="shared" si="102"/>
        <v>75301.570454441171</v>
      </c>
      <c r="Z266" s="352"/>
      <c r="AA266" s="236">
        <f t="shared" si="93"/>
        <v>2874.5661007791491</v>
      </c>
      <c r="AB266" s="237">
        <f t="shared" si="94"/>
        <v>70619.629545558841</v>
      </c>
      <c r="AC266" s="238" t="str">
        <f t="shared" si="95"/>
        <v>*</v>
      </c>
      <c r="AD266" s="154"/>
      <c r="AE266" s="239"/>
      <c r="AF266" s="240">
        <f t="shared" si="96"/>
        <v>72427.004353662021</v>
      </c>
    </row>
    <row r="267" spans="2:32" x14ac:dyDescent="0.2">
      <c r="B267" s="25">
        <v>36966</v>
      </c>
      <c r="C267" s="26">
        <v>0</v>
      </c>
      <c r="D267" s="27">
        <v>52.62</v>
      </c>
      <c r="E267" s="27">
        <v>52.625</v>
      </c>
      <c r="F267" s="224">
        <f t="shared" si="88"/>
        <v>50.519983833605174</v>
      </c>
      <c r="G267" s="159" t="s">
        <v>18</v>
      </c>
      <c r="H267" s="195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5">
        <f t="shared" si="92"/>
        <v>-67943.714285714275</v>
      </c>
      <c r="X267" s="234">
        <f t="shared" si="86"/>
        <v>36966</v>
      </c>
      <c r="Y267" s="235">
        <f t="shared" si="102"/>
        <v>72427.004353662021</v>
      </c>
      <c r="Z267" s="352"/>
      <c r="AA267" s="236">
        <f t="shared" si="93"/>
        <v>3005.6170613113914</v>
      </c>
      <c r="AB267" s="237">
        <f t="shared" si="94"/>
        <v>73494.19564633799</v>
      </c>
      <c r="AC267" s="238" t="str">
        <f t="shared" si="95"/>
        <v>*</v>
      </c>
      <c r="AD267" s="154"/>
      <c r="AE267" s="239"/>
      <c r="AF267" s="240">
        <f t="shared" si="96"/>
        <v>69421.387292350628</v>
      </c>
    </row>
    <row r="268" spans="2:32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4">
        <f t="shared" si="88"/>
        <v>48.747824400696196</v>
      </c>
      <c r="G268" s="159" t="s">
        <v>18</v>
      </c>
      <c r="H268" s="195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5">
        <f t="shared" si="92"/>
        <v>-57173.694285714286</v>
      </c>
      <c r="X268" s="234">
        <f t="shared" si="86"/>
        <v>36967</v>
      </c>
      <c r="Y268" s="235">
        <f t="shared" si="102"/>
        <v>69421.387292350628</v>
      </c>
      <c r="Z268" s="352"/>
      <c r="AA268" s="236">
        <f t="shared" si="93"/>
        <v>2529.1851175624597</v>
      </c>
      <c r="AB268" s="237">
        <f t="shared" si="94"/>
        <v>76499.812707649384</v>
      </c>
      <c r="AC268" s="238" t="str">
        <f t="shared" si="95"/>
        <v>*</v>
      </c>
      <c r="AD268" s="154"/>
      <c r="AE268" s="239"/>
      <c r="AF268" s="240">
        <f t="shared" si="96"/>
        <v>66892.202174788166</v>
      </c>
    </row>
    <row r="269" spans="2:32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4">
        <f t="shared" si="88"/>
        <v>47.107184925700821</v>
      </c>
      <c r="G269" s="159" t="s">
        <v>18</v>
      </c>
      <c r="H269" s="195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5">
        <f t="shared" si="92"/>
        <v>-59039.151428571429</v>
      </c>
      <c r="X269" s="234">
        <f t="shared" si="86"/>
        <v>36968</v>
      </c>
      <c r="Y269" s="235">
        <f t="shared" si="102"/>
        <v>66892.202174788166</v>
      </c>
      <c r="Z269" s="352"/>
      <c r="AA269" s="236">
        <f t="shared" si="93"/>
        <v>2611.707097331463</v>
      </c>
      <c r="AB269" s="237">
        <f t="shared" si="94"/>
        <v>79028.997825211845</v>
      </c>
      <c r="AC269" s="238" t="str">
        <f t="shared" si="95"/>
        <v>*</v>
      </c>
      <c r="AD269" s="154"/>
      <c r="AE269" s="239"/>
      <c r="AF269" s="240">
        <f t="shared" si="96"/>
        <v>64280.495077456704</v>
      </c>
    </row>
    <row r="270" spans="2:32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4">
        <f t="shared" si="88"/>
        <v>45.287025508151835</v>
      </c>
      <c r="G270" s="159" t="s">
        <v>18</v>
      </c>
      <c r="H270" s="195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5">
        <f t="shared" si="92"/>
        <v>-65514.341428571424</v>
      </c>
      <c r="X270" s="234">
        <f t="shared" si="86"/>
        <v>36969</v>
      </c>
      <c r="Y270" s="235">
        <f t="shared" si="102"/>
        <v>64280.495077456704</v>
      </c>
      <c r="Z270" s="352"/>
      <c r="AA270" s="236">
        <f t="shared" si="93"/>
        <v>2898.1492170158872</v>
      </c>
      <c r="AB270" s="237">
        <f t="shared" si="94"/>
        <v>81640.704922543315</v>
      </c>
      <c r="AC270" s="238" t="str">
        <f t="shared" si="95"/>
        <v>*</v>
      </c>
      <c r="AD270" s="154"/>
      <c r="AE270" s="239"/>
      <c r="AF270" s="240">
        <f t="shared" si="96"/>
        <v>61382.345860440815</v>
      </c>
    </row>
    <row r="271" spans="2:32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4">
        <f t="shared" si="88"/>
        <v>43.389106115486044</v>
      </c>
      <c r="G271" s="159" t="s">
        <v>18</v>
      </c>
      <c r="H271" s="195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5">
        <f t="shared" si="92"/>
        <v>-68390.397142857139</v>
      </c>
      <c r="X271" s="234">
        <f t="shared" si="86"/>
        <v>36970</v>
      </c>
      <c r="Y271" s="235">
        <f t="shared" si="102"/>
        <v>61382.345860440815</v>
      </c>
      <c r="Z271" s="352"/>
      <c r="AA271" s="236">
        <f t="shared" si="93"/>
        <v>3025.3769115129603</v>
      </c>
      <c r="AB271" s="237">
        <f t="shared" si="94"/>
        <v>84538.854139559204</v>
      </c>
      <c r="AC271" s="238" t="str">
        <f t="shared" si="95"/>
        <v>*</v>
      </c>
      <c r="AD271" s="154"/>
      <c r="AE271" s="239"/>
      <c r="AF271" s="240">
        <f t="shared" si="96"/>
        <v>58356.968948927853</v>
      </c>
    </row>
    <row r="272" spans="2:32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4">
        <f t="shared" si="88"/>
        <v>42.224626488119519</v>
      </c>
      <c r="G272" s="159" t="s">
        <v>18</v>
      </c>
      <c r="H272" s="195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5">
        <f t="shared" si="92"/>
        <v>-41752.011428571423</v>
      </c>
      <c r="X272" s="234">
        <f t="shared" si="86"/>
        <v>36971</v>
      </c>
      <c r="Y272" s="235">
        <f t="shared" si="102"/>
        <v>58356.968948927853</v>
      </c>
      <c r="Z272" s="352"/>
      <c r="AA272" s="236">
        <f t="shared" si="93"/>
        <v>1846.9781820592623</v>
      </c>
      <c r="AB272" s="237">
        <f t="shared" si="94"/>
        <v>87564.231051072158</v>
      </c>
      <c r="AC272" s="238" t="str">
        <f t="shared" si="95"/>
        <v>*</v>
      </c>
      <c r="AD272" s="154"/>
      <c r="AE272" s="239"/>
      <c r="AF272" s="240">
        <f t="shared" si="96"/>
        <v>56509.990766868592</v>
      </c>
    </row>
    <row r="273" spans="1:32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4">
        <f t="shared" si="88"/>
        <v>40.927666903146594</v>
      </c>
      <c r="G273" s="159" t="s">
        <v>18</v>
      </c>
      <c r="H273" s="195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5">
        <f t="shared" si="92"/>
        <v>-46789.601428571426</v>
      </c>
      <c r="X273" s="234">
        <f t="shared" si="86"/>
        <v>36972</v>
      </c>
      <c r="Y273" s="235">
        <f t="shared" si="102"/>
        <v>56509.990766868592</v>
      </c>
      <c r="Z273" s="352"/>
      <c r="AA273" s="236">
        <f t="shared" si="93"/>
        <v>2069.82538155473</v>
      </c>
      <c r="AB273" s="237">
        <f t="shared" si="94"/>
        <v>89411.20923313142</v>
      </c>
      <c r="AC273" s="238" t="str">
        <f t="shared" si="95"/>
        <v>*</v>
      </c>
      <c r="AD273" s="154"/>
      <c r="AE273" s="239"/>
      <c r="AF273" s="240">
        <f t="shared" si="96"/>
        <v>54440.165385313863</v>
      </c>
    </row>
    <row r="274" spans="1:32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4">
        <f t="shared" si="88"/>
        <v>39.031667509866395</v>
      </c>
      <c r="G274" s="159" t="s">
        <v>18</v>
      </c>
      <c r="H274" s="195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4">
        <f t="shared" si="86"/>
        <v>36973</v>
      </c>
      <c r="Y274" s="235">
        <f t="shared" si="102"/>
        <v>54440.165385313863</v>
      </c>
      <c r="Z274" s="352"/>
      <c r="AA274" s="236">
        <f t="shared" si="93"/>
        <v>2993.125201988561</v>
      </c>
      <c r="AB274" s="237">
        <f t="shared" si="94"/>
        <v>91481.034614686156</v>
      </c>
      <c r="AC274" s="238" t="str">
        <f t="shared" si="95"/>
        <v>*</v>
      </c>
      <c r="AD274" s="154"/>
      <c r="AE274" s="239"/>
      <c r="AF274" s="240">
        <f t="shared" si="96"/>
        <v>51447.040183325305</v>
      </c>
    </row>
    <row r="275" spans="1:32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4">
        <f t="shared" si="88"/>
        <v>37.320948057296619</v>
      </c>
      <c r="G275" s="159" t="s">
        <v>18</v>
      </c>
      <c r="H275" s="195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4">
        <f t="shared" si="86"/>
        <v>36974</v>
      </c>
      <c r="Y275" s="235">
        <f t="shared" si="102"/>
        <v>51447.040183325305</v>
      </c>
      <c r="Z275" s="352"/>
      <c r="AA275" s="236">
        <f t="shared" si="93"/>
        <v>2738.2534176836539</v>
      </c>
      <c r="AB275" s="237">
        <f t="shared" si="94"/>
        <v>94474.159816674714</v>
      </c>
      <c r="AC275" s="238" t="str">
        <f t="shared" si="95"/>
        <v>*</v>
      </c>
      <c r="AD275" s="154"/>
      <c r="AE275" s="239"/>
      <c r="AF275" s="240">
        <f t="shared" si="96"/>
        <v>48708.786765641649</v>
      </c>
    </row>
    <row r="276" spans="1:32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4">
        <f t="shared" si="88"/>
        <v>35.528628630838838</v>
      </c>
      <c r="G276" s="159" t="s">
        <v>18</v>
      </c>
      <c r="H276" s="195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4">
        <f t="shared" si="86"/>
        <v>36975</v>
      </c>
      <c r="Y276" s="235">
        <f t="shared" si="102"/>
        <v>48708.786765641649</v>
      </c>
      <c r="Z276" s="352"/>
      <c r="AA276" s="236">
        <f t="shared" si="93"/>
        <v>2865.4432580615667</v>
      </c>
      <c r="AB276" s="237">
        <f t="shared" si="94"/>
        <v>97212.413234358362</v>
      </c>
      <c r="AC276" s="238" t="str">
        <f t="shared" si="95"/>
        <v>*</v>
      </c>
      <c r="AD276" s="154"/>
      <c r="AE276" s="239"/>
      <c r="AF276" s="240">
        <f t="shared" si="96"/>
        <v>45843.343507580081</v>
      </c>
    </row>
    <row r="277" spans="1:32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4">
        <f t="shared" si="88"/>
        <v>33.394549313744221</v>
      </c>
      <c r="G277" s="159" t="s">
        <v>18</v>
      </c>
      <c r="H277" s="195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4">
        <f t="shared" si="86"/>
        <v>36976</v>
      </c>
      <c r="Y277" s="235">
        <f t="shared" si="102"/>
        <v>45843.343507580081</v>
      </c>
      <c r="Z277" s="352"/>
      <c r="AA277" s="236">
        <f t="shared" si="93"/>
        <v>3374.656869003139</v>
      </c>
      <c r="AB277" s="237">
        <f t="shared" si="94"/>
        <v>100077.85649241993</v>
      </c>
      <c r="AC277" s="238" t="str">
        <f t="shared" si="95"/>
        <v>*</v>
      </c>
      <c r="AD277" s="154"/>
      <c r="AE277" s="239"/>
      <c r="AF277" s="240">
        <f t="shared" si="96"/>
        <v>42468.686638576939</v>
      </c>
    </row>
    <row r="278" spans="1:32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4">
        <f t="shared" si="88"/>
        <v>31.511029916470424</v>
      </c>
      <c r="G278" s="159" t="s">
        <v>18</v>
      </c>
      <c r="H278" s="195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4">
        <f t="shared" si="86"/>
        <v>36977</v>
      </c>
      <c r="Y278" s="235">
        <f t="shared" si="102"/>
        <v>42468.686638576939</v>
      </c>
      <c r="Z278" s="352"/>
      <c r="AA278" s="236">
        <f t="shared" si="93"/>
        <v>3024.3169961764779</v>
      </c>
      <c r="AB278" s="237">
        <f t="shared" si="94"/>
        <v>103452.51336142307</v>
      </c>
      <c r="AC278" s="238" t="str">
        <f t="shared" si="95"/>
        <v>*</v>
      </c>
      <c r="AD278" s="154"/>
      <c r="AE278" s="239"/>
      <c r="AF278" s="240">
        <f t="shared" si="96"/>
        <v>39444.369642400459</v>
      </c>
    </row>
    <row r="279" spans="1:32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4">
        <f t="shared" si="88"/>
        <v>29.715830490934241</v>
      </c>
      <c r="G279" s="159" t="s">
        <v>18</v>
      </c>
      <c r="H279" s="195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4">
        <f t="shared" si="86"/>
        <v>36978</v>
      </c>
      <c r="Y279" s="235">
        <f t="shared" si="102"/>
        <v>39444.369642400459</v>
      </c>
      <c r="Z279" s="352"/>
      <c r="AA279" s="236">
        <f t="shared" si="93"/>
        <v>2833.1536944180075</v>
      </c>
      <c r="AB279" s="237">
        <f t="shared" si="94"/>
        <v>106476.83035759955</v>
      </c>
      <c r="AC279" s="238" t="str">
        <f t="shared" si="95"/>
        <v>*</v>
      </c>
      <c r="AD279" s="154"/>
      <c r="AE279" s="239"/>
      <c r="AF279" s="240">
        <f t="shared" si="96"/>
        <v>36611.215947982455</v>
      </c>
    </row>
    <row r="280" spans="1:32" x14ac:dyDescent="0.2">
      <c r="B280" s="25">
        <v>36979</v>
      </c>
      <c r="C280" s="26">
        <v>0</v>
      </c>
      <c r="D280" s="27">
        <v>29</v>
      </c>
      <c r="E280" s="27">
        <v>29.01</v>
      </c>
      <c r="F280" s="224">
        <f t="shared" si="88"/>
        <v>27.849591088130854</v>
      </c>
      <c r="G280" s="159" t="s">
        <v>18</v>
      </c>
      <c r="H280" s="195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4">
        <f t="shared" si="86"/>
        <v>36979</v>
      </c>
      <c r="Y280" s="235">
        <f t="shared" si="102"/>
        <v>36611.215947982455</v>
      </c>
      <c r="Z280" s="352"/>
      <c r="AA280" s="236">
        <f t="shared" si="93"/>
        <v>2960.3435347959203</v>
      </c>
      <c r="AB280" s="237">
        <f t="shared" si="94"/>
        <v>109309.98405201756</v>
      </c>
      <c r="AC280" s="238" t="str">
        <f t="shared" si="95"/>
        <v>*</v>
      </c>
      <c r="AD280" s="154"/>
      <c r="AE280" s="239"/>
      <c r="AF280" s="240">
        <f t="shared" si="96"/>
        <v>33650.872413186531</v>
      </c>
    </row>
    <row r="281" spans="1:32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4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4">
        <f t="shared" si="86"/>
        <v>36980</v>
      </c>
      <c r="Y281" s="235">
        <f t="shared" si="102"/>
        <v>33650.872413186531</v>
      </c>
      <c r="Z281" s="352"/>
      <c r="AA281" s="236">
        <f t="shared" si="93"/>
        <v>2928.3568041056415</v>
      </c>
      <c r="AB281" s="237">
        <f t="shared" si="94"/>
        <v>112270.32758681348</v>
      </c>
      <c r="AC281" s="238" t="str">
        <f t="shared" si="95"/>
        <v>*</v>
      </c>
      <c r="AD281" s="154"/>
      <c r="AE281" s="239"/>
      <c r="AF281" s="240">
        <f t="shared" si="96"/>
        <v>30722.515609080889</v>
      </c>
    </row>
    <row r="282" spans="1:32" ht="13.5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5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4">
        <f t="shared" si="86"/>
        <v>36981</v>
      </c>
      <c r="Y282" s="235">
        <f>IF(AF281&lt;0,"0",AF281)</f>
        <v>30722.515609080889</v>
      </c>
      <c r="Z282" s="352"/>
      <c r="AA282" s="236">
        <f>Q282*-1</f>
        <v>3087.3819586971927</v>
      </c>
      <c r="AB282" s="237">
        <f t="shared" si="94"/>
        <v>115198.68439091912</v>
      </c>
      <c r="AC282" s="238" t="str">
        <f t="shared" si="95"/>
        <v>*</v>
      </c>
      <c r="AD282" s="154"/>
      <c r="AE282" s="239"/>
      <c r="AF282" s="240">
        <f t="shared" si="96"/>
        <v>27635.133650383697</v>
      </c>
    </row>
    <row r="283" spans="1:32" x14ac:dyDescent="0.2">
      <c r="Z283" s="353"/>
    </row>
    <row r="284" spans="1:32" ht="18.75" thickBot="1" x14ac:dyDescent="0.3">
      <c r="A284" s="276" t="s">
        <v>87</v>
      </c>
      <c r="B284" s="2"/>
      <c r="Z284" s="353"/>
    </row>
    <row r="285" spans="1:32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3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4">
        <f t="shared" ref="X285:X314" si="110">B285</f>
        <v>36982</v>
      </c>
      <c r="Y285" s="235">
        <f>IF(AF282&lt;0,"0",AF282)</f>
        <v>27635.133650383697</v>
      </c>
      <c r="Z285" s="352"/>
      <c r="AA285" s="236">
        <f>Q285*-1</f>
        <v>2577.9790771598196</v>
      </c>
      <c r="AB285" s="237">
        <f t="shared" ref="AB285:AB290" si="111">$AA$3-Y285</f>
        <v>118286.06634961632</v>
      </c>
      <c r="AC285" s="238" t="str">
        <f>+IF(AF285&gt;$D$3,"*","")</f>
        <v>*</v>
      </c>
      <c r="AD285" s="154"/>
      <c r="AE285" s="239"/>
      <c r="AF285" s="240">
        <f>Y285+AE285-AA285</f>
        <v>25057.154573223877</v>
      </c>
    </row>
    <row r="286" spans="1:32" s="214" customFormat="1" x14ac:dyDescent="0.2">
      <c r="B286" s="213">
        <v>36983</v>
      </c>
      <c r="C286" s="279">
        <v>0</v>
      </c>
      <c r="D286" s="48">
        <v>21.501999999999999</v>
      </c>
      <c r="E286" s="48">
        <v>21.507000000000001</v>
      </c>
      <c r="F286" s="255">
        <f t="shared" si="103"/>
        <v>20.646713393051712</v>
      </c>
      <c r="G286" s="159"/>
      <c r="H286" s="168">
        <v>8674280</v>
      </c>
      <c r="I286" s="168">
        <f t="shared" si="104"/>
        <v>206530.47619047618</v>
      </c>
      <c r="J286" s="168">
        <f t="shared" si="105"/>
        <v>1159583.7397838095</v>
      </c>
      <c r="K286" s="280">
        <f t="shared" si="106"/>
        <v>32835.722874801235</v>
      </c>
      <c r="L286" s="280">
        <f t="shared" si="107"/>
        <v>742256.73646481906</v>
      </c>
      <c r="N286" s="168">
        <f t="shared" ref="N286:N314" si="112">H286-H285</f>
        <v>-765080</v>
      </c>
      <c r="O286" s="281">
        <f t="shared" si="108"/>
        <v>-18216.190476190477</v>
      </c>
      <c r="P286" s="281">
        <f t="shared" ref="P286:P347" si="113">O286*$J$4</f>
        <v>-102276.4226695238</v>
      </c>
      <c r="Q286" s="282">
        <f t="shared" si="109"/>
        <v>-2896.1429487004025</v>
      </c>
      <c r="R286" s="168">
        <f t="shared" ref="R286:R314" si="114">O286*3.594</f>
        <v>-65468.98857142857</v>
      </c>
      <c r="X286" s="256">
        <f t="shared" si="110"/>
        <v>36983</v>
      </c>
      <c r="Y286" s="235">
        <f>IF(AF285&lt;0,"0",AF285)</f>
        <v>25057.154573223877</v>
      </c>
      <c r="Z286" s="355"/>
      <c r="AA286" s="257">
        <f>Q286*-1</f>
        <v>2896.1429487004025</v>
      </c>
      <c r="AB286" s="237">
        <f t="shared" si="111"/>
        <v>120864.04542677614</v>
      </c>
      <c r="AF286" s="235">
        <f t="shared" ref="AF286:AF314" si="115">Y286+AE286-AA286</f>
        <v>22161.011624523475</v>
      </c>
    </row>
    <row r="287" spans="1:32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4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1">
        <f t="shared" si="108"/>
        <v>-18815.857142857141</v>
      </c>
      <c r="P287" s="271">
        <f t="shared" si="113"/>
        <v>-105643.30453985713</v>
      </c>
      <c r="Q287" s="273">
        <f t="shared" si="109"/>
        <v>-2991.4823332170126</v>
      </c>
      <c r="R287" s="4">
        <f t="shared" si="114"/>
        <v>-67624.190571428568</v>
      </c>
      <c r="X287" s="234">
        <f t="shared" si="110"/>
        <v>36984</v>
      </c>
      <c r="Y287" s="235">
        <f>IF(AF286&lt;0,"0",AF286)</f>
        <v>22161.011624523475</v>
      </c>
      <c r="Z287" s="353"/>
      <c r="AA287" s="236">
        <f>Q287*-1</f>
        <v>2991.4823332170126</v>
      </c>
      <c r="AB287" s="237">
        <f t="shared" si="111"/>
        <v>123760.18837547654</v>
      </c>
      <c r="AC287" s="238" t="str">
        <f t="shared" ref="AC287:AC314" si="116">+IF(AF287&gt;$D$3,"*","")</f>
        <v>*</v>
      </c>
      <c r="AF287" s="240">
        <f t="shared" si="115"/>
        <v>19169.529291306462</v>
      </c>
    </row>
    <row r="288" spans="1:32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4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1">
        <f t="shared" si="108"/>
        <v>-19215.333333333332</v>
      </c>
      <c r="P288" s="271">
        <f t="shared" si="113"/>
        <v>-107886.19916466666</v>
      </c>
      <c r="Q288" s="273">
        <f t="shared" si="109"/>
        <v>-3054.9939743438167</v>
      </c>
      <c r="R288" s="4">
        <f t="shared" si="114"/>
        <v>-69059.907999999996</v>
      </c>
      <c r="X288" s="234">
        <f t="shared" si="110"/>
        <v>36985</v>
      </c>
      <c r="Y288" s="235">
        <f>IF(AF287&lt;0,"0",AF287)</f>
        <v>19169.529291306462</v>
      </c>
      <c r="Z288" s="353"/>
      <c r="AA288" s="236">
        <f>Q288*-1</f>
        <v>3054.9939743438167</v>
      </c>
      <c r="AB288" s="237">
        <f t="shared" si="111"/>
        <v>126751.67070869355</v>
      </c>
      <c r="AC288" s="238" t="str">
        <f t="shared" si="116"/>
        <v>*</v>
      </c>
      <c r="AF288" s="240">
        <f t="shared" si="115"/>
        <v>16114.535316962645</v>
      </c>
    </row>
    <row r="289" spans="2:33" s="242" customFormat="1" x14ac:dyDescent="0.2">
      <c r="B289" s="243">
        <v>36986</v>
      </c>
      <c r="C289" s="244">
        <v>0</v>
      </c>
      <c r="D289" s="245">
        <v>93.715999999999994</v>
      </c>
      <c r="E289" s="245">
        <v>93.653999999999996</v>
      </c>
      <c r="F289" s="246">
        <f t="shared" si="103"/>
        <v>89.907811229500396</v>
      </c>
      <c r="G289" s="260" t="s">
        <v>18</v>
      </c>
      <c r="H289" s="247">
        <v>37822380</v>
      </c>
      <c r="I289" s="247">
        <f t="shared" si="104"/>
        <v>900532.85714285716</v>
      </c>
      <c r="J289" s="247">
        <f t="shared" si="105"/>
        <v>5056121.8738528565</v>
      </c>
      <c r="K289" s="270">
        <f t="shared" si="106"/>
        <v>143173.28794383217</v>
      </c>
      <c r="L289" s="270">
        <f t="shared" si="107"/>
        <v>3236454.9385231095</v>
      </c>
      <c r="N289" s="247">
        <f>H289-H288-32368918+811754</f>
        <v>-811754</v>
      </c>
      <c r="O289" s="272">
        <f t="shared" si="108"/>
        <v>-19327.476190476191</v>
      </c>
      <c r="P289" s="272">
        <f t="shared" si="113"/>
        <v>-108515.83521680952</v>
      </c>
      <c r="Q289" s="274">
        <f t="shared" si="109"/>
        <v>-3072.8232644682207</v>
      </c>
      <c r="R289" s="247">
        <f t="shared" si="114"/>
        <v>-69462.949428571432</v>
      </c>
      <c r="X289" s="249">
        <f t="shared" si="110"/>
        <v>36986</v>
      </c>
      <c r="Y289" s="250">
        <f t="shared" ref="Y289:Y314" si="117">IF(AF288&lt;0,"0",AF288)</f>
        <v>16114.535316962645</v>
      </c>
      <c r="Z289" s="356"/>
      <c r="AA289" s="251">
        <f t="shared" ref="AA289:AA314" si="118">Q289*-1</f>
        <v>3072.8232644682207</v>
      </c>
      <c r="AB289" s="252">
        <f t="shared" si="111"/>
        <v>129806.66468303736</v>
      </c>
      <c r="AC289" s="253" t="str">
        <f t="shared" si="116"/>
        <v>*</v>
      </c>
      <c r="AE289" s="247">
        <v>122529.7</v>
      </c>
      <c r="AF289" s="250">
        <f>Y289+AE289-AA289</f>
        <v>135571.41205249442</v>
      </c>
      <c r="AG289" s="242" t="s">
        <v>88</v>
      </c>
    </row>
    <row r="290" spans="2:33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4">
        <f t="shared" si="103"/>
        <v>87.829411894588191</v>
      </c>
      <c r="G290" s="310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1">
        <f t="shared" si="108"/>
        <v>-20874.761904761905</v>
      </c>
      <c r="P290" s="271">
        <f t="shared" si="113"/>
        <v>-117203.20856809523</v>
      </c>
      <c r="Q290" s="273">
        <f t="shared" si="109"/>
        <v>-3318.8220432420017</v>
      </c>
      <c r="R290" s="4">
        <f t="shared" si="114"/>
        <v>-75023.894285714283</v>
      </c>
      <c r="X290" s="234">
        <f t="shared" si="110"/>
        <v>36987</v>
      </c>
      <c r="Y290" s="235">
        <f>IF(AF289&lt;0,"0",AF289)</f>
        <v>135571.41205249442</v>
      </c>
      <c r="Z290" s="353"/>
      <c r="AA290" s="236">
        <f t="shared" si="118"/>
        <v>3318.8220432420017</v>
      </c>
      <c r="AB290" s="237">
        <f t="shared" si="111"/>
        <v>10349.787947505596</v>
      </c>
      <c r="AC290" s="238" t="str">
        <f t="shared" si="116"/>
        <v>*</v>
      </c>
      <c r="AF290" s="240">
        <f t="shared" si="115"/>
        <v>132252.59000925242</v>
      </c>
    </row>
    <row r="291" spans="2:33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4">
        <f t="shared" si="103"/>
        <v>87.422372024840939</v>
      </c>
      <c r="G291" s="310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1">
        <f t="shared" si="108"/>
        <v>-4014.0476190476193</v>
      </c>
      <c r="P291" s="271">
        <f t="shared" si="113"/>
        <v>-22537.227607380952</v>
      </c>
      <c r="Q291" s="273">
        <f t="shared" si="109"/>
        <v>-638.18259492000948</v>
      </c>
      <c r="R291" s="4">
        <f t="shared" si="114"/>
        <v>-14426.487142857142</v>
      </c>
      <c r="X291" s="234">
        <f t="shared" si="110"/>
        <v>36988</v>
      </c>
      <c r="Y291" s="235">
        <f t="shared" si="117"/>
        <v>132252.59000925242</v>
      </c>
      <c r="Z291" s="353"/>
      <c r="AA291" s="236">
        <f t="shared" si="118"/>
        <v>638.18259492000948</v>
      </c>
      <c r="AB291" s="237">
        <f t="shared" ref="AB291:AB314" si="119">$AA$3-Y291</f>
        <v>13668.609990747587</v>
      </c>
      <c r="AC291" s="238" t="str">
        <f t="shared" si="116"/>
        <v>*</v>
      </c>
      <c r="AF291" s="240">
        <f t="shared" si="115"/>
        <v>131614.40741433241</v>
      </c>
    </row>
    <row r="292" spans="2:33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4">
        <f t="shared" si="103"/>
        <v>86.540132307157663</v>
      </c>
      <c r="G292" s="310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1">
        <f t="shared" si="108"/>
        <v>-8830.4761904761908</v>
      </c>
      <c r="P292" s="271">
        <f t="shared" si="113"/>
        <v>-49579.494483809525</v>
      </c>
      <c r="Q292" s="273">
        <f t="shared" si="109"/>
        <v>-1403.9335714095328</v>
      </c>
      <c r="R292" s="4">
        <f t="shared" si="114"/>
        <v>-31736.731428571427</v>
      </c>
      <c r="X292" s="234">
        <f t="shared" si="110"/>
        <v>36989</v>
      </c>
      <c r="Y292" s="235">
        <f t="shared" si="117"/>
        <v>131614.40741433241</v>
      </c>
      <c r="Z292" s="353"/>
      <c r="AA292" s="236">
        <f t="shared" si="118"/>
        <v>1403.9335714095328</v>
      </c>
      <c r="AB292" s="237">
        <f t="shared" si="119"/>
        <v>14306.792585667601</v>
      </c>
      <c r="AC292" s="238" t="str">
        <f t="shared" si="116"/>
        <v>*</v>
      </c>
      <c r="AF292" s="240">
        <f t="shared" si="115"/>
        <v>130210.47384292287</v>
      </c>
    </row>
    <row r="293" spans="2:33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4">
        <f t="shared" si="103"/>
        <v>84.724772888072664</v>
      </c>
      <c r="G293" s="310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1">
        <f t="shared" si="108"/>
        <v>-18261.666666666668</v>
      </c>
      <c r="P293" s="271">
        <f t="shared" si="113"/>
        <v>-102531.75278833334</v>
      </c>
      <c r="Q293" s="273">
        <f t="shared" si="109"/>
        <v>-2903.3730854599803</v>
      </c>
      <c r="R293" s="4">
        <f t="shared" si="114"/>
        <v>-65632.430000000008</v>
      </c>
      <c r="X293" s="234">
        <f t="shared" si="110"/>
        <v>36990</v>
      </c>
      <c r="Y293" s="235">
        <f t="shared" si="117"/>
        <v>130210.47384292287</v>
      </c>
      <c r="Z293" s="353"/>
      <c r="AA293" s="236">
        <f t="shared" si="118"/>
        <v>2903.3730854599803</v>
      </c>
      <c r="AB293" s="237">
        <f t="shared" si="119"/>
        <v>15710.726157077137</v>
      </c>
      <c r="AC293" s="238" t="str">
        <f t="shared" si="116"/>
        <v>*</v>
      </c>
      <c r="AF293" s="240">
        <f t="shared" si="115"/>
        <v>127307.10075746289</v>
      </c>
    </row>
    <row r="294" spans="2:33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4">
        <f t="shared" si="103"/>
        <v>82.761573516296465</v>
      </c>
      <c r="G294" s="310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1">
        <f t="shared" si="108"/>
        <v>-19664.047619047618</v>
      </c>
      <c r="P294" s="271">
        <f t="shared" si="113"/>
        <v>-110405.54545738094</v>
      </c>
      <c r="Q294" s="273">
        <f t="shared" si="109"/>
        <v>-3126.3338473129284</v>
      </c>
      <c r="R294" s="4">
        <f t="shared" si="114"/>
        <v>-70672.587142857141</v>
      </c>
      <c r="X294" s="234">
        <f t="shared" si="110"/>
        <v>36991</v>
      </c>
      <c r="Y294" s="235">
        <f t="shared" si="117"/>
        <v>127307.10075746289</v>
      </c>
      <c r="Z294" s="353"/>
      <c r="AA294" s="236">
        <f t="shared" si="118"/>
        <v>3126.3338473129284</v>
      </c>
      <c r="AB294" s="237">
        <f t="shared" si="119"/>
        <v>18614.099242537122</v>
      </c>
      <c r="AC294" s="238" t="str">
        <f t="shared" si="116"/>
        <v>*</v>
      </c>
      <c r="AF294" s="240">
        <f t="shared" si="115"/>
        <v>124180.76691014996</v>
      </c>
    </row>
    <row r="295" spans="2:33" x14ac:dyDescent="0.2">
      <c r="B295" s="25">
        <v>36992</v>
      </c>
      <c r="C295" s="26">
        <v>0</v>
      </c>
      <c r="D295" s="27">
        <v>84.11</v>
      </c>
      <c r="E295" s="27">
        <v>84.1</v>
      </c>
      <c r="F295" s="224">
        <f t="shared" si="103"/>
        <v>80.735974164488255</v>
      </c>
      <c r="G295" s="310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1">
        <f t="shared" si="108"/>
        <v>-20464.523809523809</v>
      </c>
      <c r="P295" s="271">
        <f t="shared" si="113"/>
        <v>-114899.89027119047</v>
      </c>
      <c r="Q295" s="273">
        <f t="shared" si="109"/>
        <v>-3253.5993959291613</v>
      </c>
      <c r="R295" s="4">
        <f t="shared" si="114"/>
        <v>-73549.498571428572</v>
      </c>
      <c r="X295" s="234">
        <f t="shared" si="110"/>
        <v>36992</v>
      </c>
      <c r="Y295" s="235">
        <f t="shared" si="117"/>
        <v>124180.76691014996</v>
      </c>
      <c r="Z295" s="353"/>
      <c r="AA295" s="236">
        <f t="shared" si="118"/>
        <v>3253.5993959291613</v>
      </c>
      <c r="AB295" s="237">
        <f t="shared" si="119"/>
        <v>21740.433089850048</v>
      </c>
      <c r="AC295" s="238" t="str">
        <f t="shared" si="116"/>
        <v>*</v>
      </c>
      <c r="AF295" s="240">
        <f t="shared" si="115"/>
        <v>120927.1675142208</v>
      </c>
    </row>
    <row r="296" spans="2:33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4">
        <f t="shared" si="103"/>
        <v>78.869734761684867</v>
      </c>
      <c r="G296" s="310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1">
        <f t="shared" si="108"/>
        <v>-18656.428571428572</v>
      </c>
      <c r="P296" s="271">
        <f t="shared" si="113"/>
        <v>-104748.17863642857</v>
      </c>
      <c r="Q296" s="273">
        <f t="shared" si="109"/>
        <v>-2966.1352150274147</v>
      </c>
      <c r="R296" s="4">
        <f t="shared" si="114"/>
        <v>-67051.204285714281</v>
      </c>
      <c r="X296" s="234">
        <f t="shared" si="110"/>
        <v>36993</v>
      </c>
      <c r="Y296" s="235">
        <f t="shared" si="117"/>
        <v>120927.1675142208</v>
      </c>
      <c r="Z296" s="353"/>
      <c r="AA296" s="236">
        <f t="shared" si="118"/>
        <v>2966.1352150274147</v>
      </c>
      <c r="AB296" s="237">
        <f t="shared" si="119"/>
        <v>24994.032485779215</v>
      </c>
      <c r="AC296" s="238" t="str">
        <f t="shared" si="116"/>
        <v>*</v>
      </c>
      <c r="AF296" s="240">
        <f t="shared" si="115"/>
        <v>117961.03229919338</v>
      </c>
    </row>
    <row r="297" spans="2:33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4">
        <f t="shared" si="103"/>
        <v>77.273255272558302</v>
      </c>
      <c r="G297" s="310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1">
        <f t="shared" si="108"/>
        <v>-16047.142857142857</v>
      </c>
      <c r="P297" s="271">
        <f t="shared" si="113"/>
        <v>-90098.111767142851</v>
      </c>
      <c r="Q297" s="273">
        <f t="shared" si="109"/>
        <v>-2551.2919231519541</v>
      </c>
      <c r="R297" s="4">
        <f t="shared" si="114"/>
        <v>-57673.431428571428</v>
      </c>
      <c r="X297" s="234">
        <f t="shared" si="110"/>
        <v>36994</v>
      </c>
      <c r="Y297" s="235">
        <f t="shared" si="117"/>
        <v>117961.03229919338</v>
      </c>
      <c r="Z297" s="353"/>
      <c r="AA297" s="236">
        <f t="shared" si="118"/>
        <v>2551.2919231519541</v>
      </c>
      <c r="AB297" s="237">
        <f t="shared" si="119"/>
        <v>27960.167700806633</v>
      </c>
      <c r="AC297" s="238" t="str">
        <f t="shared" si="116"/>
        <v>*</v>
      </c>
      <c r="AF297" s="240">
        <f t="shared" si="115"/>
        <v>115409.74037604143</v>
      </c>
    </row>
    <row r="298" spans="2:33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4">
        <f t="shared" si="103"/>
        <v>75.702695775137357</v>
      </c>
      <c r="G298" s="310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1">
        <f t="shared" si="108"/>
        <v>-15644.523809523809</v>
      </c>
      <c r="P298" s="271">
        <f t="shared" si="113"/>
        <v>-87837.57129119047</v>
      </c>
      <c r="Q298" s="273">
        <f t="shared" si="109"/>
        <v>-2487.280607652237</v>
      </c>
      <c r="R298" s="4">
        <f t="shared" si="114"/>
        <v>-56226.41857142857</v>
      </c>
      <c r="X298" s="234">
        <f t="shared" si="110"/>
        <v>36995</v>
      </c>
      <c r="Y298" s="235">
        <f t="shared" si="117"/>
        <v>115409.74037604143</v>
      </c>
      <c r="Z298" s="353"/>
      <c r="AA298" s="236">
        <f t="shared" si="118"/>
        <v>2487.280607652237</v>
      </c>
      <c r="AB298" s="237">
        <f t="shared" si="119"/>
        <v>30511.459623958581</v>
      </c>
      <c r="AC298" s="238" t="str">
        <f t="shared" si="116"/>
        <v>*</v>
      </c>
      <c r="AF298" s="240">
        <f t="shared" si="115"/>
        <v>112922.45976838919</v>
      </c>
    </row>
    <row r="299" spans="2:33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4">
        <f t="shared" si="103"/>
        <v>74.090856290925984</v>
      </c>
      <c r="G299" s="310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1">
        <f t="shared" si="108"/>
        <v>-17047.142857142859</v>
      </c>
      <c r="P299" s="271">
        <f t="shared" si="113"/>
        <v>-95712.700767142858</v>
      </c>
      <c r="Q299" s="273">
        <f t="shared" si="109"/>
        <v>-2710.2792236243454</v>
      </c>
      <c r="R299" s="4">
        <f t="shared" si="114"/>
        <v>-61267.431428571435</v>
      </c>
      <c r="X299" s="234">
        <f t="shared" si="110"/>
        <v>36996</v>
      </c>
      <c r="Y299" s="235">
        <f t="shared" si="117"/>
        <v>112922.45976838919</v>
      </c>
      <c r="Z299" s="353"/>
      <c r="AA299" s="236">
        <f t="shared" si="118"/>
        <v>2710.2792236243454</v>
      </c>
      <c r="AB299" s="237">
        <f t="shared" si="119"/>
        <v>32998.74023161082</v>
      </c>
      <c r="AC299" s="238" t="str">
        <f t="shared" si="116"/>
        <v>*</v>
      </c>
      <c r="AF299" s="240">
        <f t="shared" si="115"/>
        <v>110212.18054476485</v>
      </c>
    </row>
    <row r="300" spans="2:33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4">
        <f t="shared" si="103"/>
        <v>72.384936836820202</v>
      </c>
      <c r="G300" s="310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1">
        <f t="shared" si="108"/>
        <v>-16243.571428571429</v>
      </c>
      <c r="P300" s="271">
        <f t="shared" si="113"/>
        <v>-91200.977463571428</v>
      </c>
      <c r="Q300" s="273">
        <f t="shared" si="109"/>
        <v>-2582.5215714590313</v>
      </c>
      <c r="R300" s="4">
        <f t="shared" si="114"/>
        <v>-58379.395714285718</v>
      </c>
      <c r="X300" s="234">
        <f t="shared" si="110"/>
        <v>36997</v>
      </c>
      <c r="Y300" s="235">
        <f t="shared" si="117"/>
        <v>110212.18054476485</v>
      </c>
      <c r="Z300" s="353"/>
      <c r="AA300" s="236">
        <f t="shared" si="118"/>
        <v>2582.5215714590313</v>
      </c>
      <c r="AB300" s="237">
        <f t="shared" si="119"/>
        <v>35709.01945523516</v>
      </c>
      <c r="AC300" s="238" t="str">
        <f t="shared" si="116"/>
        <v>*</v>
      </c>
      <c r="AF300" s="240">
        <f t="shared" si="115"/>
        <v>107629.65897330582</v>
      </c>
    </row>
    <row r="301" spans="2:33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4">
        <f t="shared" si="103"/>
        <v>70.508137437396016</v>
      </c>
      <c r="G301" s="310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1">
        <f t="shared" si="108"/>
        <v>-18848.809523809523</v>
      </c>
      <c r="P301" s="271">
        <f t="shared" si="113"/>
        <v>-105828.31861547618</v>
      </c>
      <c r="Q301" s="273">
        <f t="shared" si="109"/>
        <v>-2996.7213433087695</v>
      </c>
      <c r="R301" s="4">
        <f t="shared" si="114"/>
        <v>-67742.621428571423</v>
      </c>
      <c r="X301" s="234">
        <f t="shared" si="110"/>
        <v>36998</v>
      </c>
      <c r="Y301" s="235">
        <f t="shared" si="117"/>
        <v>107629.65897330582</v>
      </c>
      <c r="Z301" s="353"/>
      <c r="AA301" s="236">
        <f t="shared" si="118"/>
        <v>2996.7213433087695</v>
      </c>
      <c r="AB301" s="237">
        <f t="shared" si="119"/>
        <v>38291.541026694191</v>
      </c>
      <c r="AC301" s="238" t="str">
        <f t="shared" si="116"/>
        <v>*</v>
      </c>
      <c r="AF301" s="240">
        <f t="shared" si="115"/>
        <v>104632.93762999705</v>
      </c>
    </row>
    <row r="302" spans="2:33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4">
        <f t="shared" si="103"/>
        <v>68.660138028755824</v>
      </c>
      <c r="G302" s="310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1">
        <f t="shared" si="108"/>
        <v>-18904.761904761905</v>
      </c>
      <c r="P302" s="271">
        <f t="shared" si="113"/>
        <v>-106142.46823809523</v>
      </c>
      <c r="Q302" s="273">
        <f t="shared" si="109"/>
        <v>-3005.6170613113914</v>
      </c>
      <c r="R302" s="4">
        <f t="shared" si="114"/>
        <v>-67943.714285714275</v>
      </c>
      <c r="X302" s="234">
        <f t="shared" si="110"/>
        <v>36999</v>
      </c>
      <c r="Y302" s="235">
        <f t="shared" si="117"/>
        <v>104632.93762999705</v>
      </c>
      <c r="Z302" s="353"/>
      <c r="AA302" s="236">
        <f t="shared" si="118"/>
        <v>3005.6170613113914</v>
      </c>
      <c r="AB302" s="237">
        <f t="shared" si="119"/>
        <v>41288.262370002965</v>
      </c>
      <c r="AC302" s="238" t="str">
        <f t="shared" si="116"/>
        <v>*</v>
      </c>
      <c r="AF302" s="240">
        <f t="shared" si="115"/>
        <v>101627.32056868565</v>
      </c>
    </row>
    <row r="303" spans="2:33" ht="13.5" thickBot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4">
        <f t="shared" si="103"/>
        <v>66.71997864960683</v>
      </c>
      <c r="G303" s="310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1">
        <f t="shared" si="108"/>
        <v>-18988.333333333332</v>
      </c>
      <c r="P303" s="271">
        <f t="shared" si="113"/>
        <v>-106611.68746166665</v>
      </c>
      <c r="Q303" s="273">
        <f t="shared" si="109"/>
        <v>-3018.9038571365841</v>
      </c>
      <c r="R303" s="4">
        <f t="shared" si="114"/>
        <v>-68244.069999999992</v>
      </c>
      <c r="X303" s="234">
        <f t="shared" si="110"/>
        <v>37000</v>
      </c>
      <c r="Y303" s="235">
        <f t="shared" si="117"/>
        <v>101627.32056868565</v>
      </c>
      <c r="Z303" s="353"/>
      <c r="AA303" s="236">
        <f t="shared" si="118"/>
        <v>3018.9038571365841</v>
      </c>
      <c r="AB303" s="237">
        <f t="shared" si="119"/>
        <v>44293.879431314359</v>
      </c>
      <c r="AC303" s="238" t="str">
        <f t="shared" si="116"/>
        <v>*</v>
      </c>
      <c r="AF303" s="240">
        <f t="shared" si="115"/>
        <v>98608.416711549071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4">
        <f t="shared" si="103"/>
        <v>64.857579245574641</v>
      </c>
      <c r="G304" s="310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1">
        <f t="shared" si="108"/>
        <v>-18844.047619047618</v>
      </c>
      <c r="P304" s="271">
        <f t="shared" si="113"/>
        <v>-105801.58247738094</v>
      </c>
      <c r="Q304" s="273">
        <f t="shared" si="109"/>
        <v>-2995.9642609255679</v>
      </c>
      <c r="R304" s="4">
        <f t="shared" si="114"/>
        <v>-67725.507142857139</v>
      </c>
      <c r="X304" s="234">
        <f t="shared" si="110"/>
        <v>37001</v>
      </c>
      <c r="Y304" s="235">
        <f t="shared" si="117"/>
        <v>98608.416711549071</v>
      </c>
      <c r="Z304" s="353"/>
      <c r="AA304" s="236">
        <f t="shared" si="118"/>
        <v>2995.9642609255679</v>
      </c>
      <c r="AB304" s="237">
        <f t="shared" si="119"/>
        <v>47312.783288450941</v>
      </c>
      <c r="AC304" s="238" t="str">
        <f t="shared" si="116"/>
        <v>*</v>
      </c>
      <c r="AF304" s="240">
        <f t="shared" si="115"/>
        <v>95612.452450623503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4">
        <f t="shared" si="103"/>
        <v>63.010539836627245</v>
      </c>
      <c r="G305" s="310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1">
        <f t="shared" si="108"/>
        <v>-18441.190476190477</v>
      </c>
      <c r="P305" s="271">
        <f t="shared" si="113"/>
        <v>-103539.70519452381</v>
      </c>
      <c r="Q305" s="273">
        <f t="shared" si="109"/>
        <v>-2931.9150913066906</v>
      </c>
      <c r="R305" s="4">
        <f t="shared" si="114"/>
        <v>-66277.638571428572</v>
      </c>
      <c r="X305" s="234">
        <f t="shared" si="110"/>
        <v>37002</v>
      </c>
      <c r="Y305" s="235">
        <f t="shared" si="117"/>
        <v>95612.452450623503</v>
      </c>
      <c r="Z305" s="353"/>
      <c r="AA305" s="236">
        <f t="shared" si="118"/>
        <v>2931.9150913066906</v>
      </c>
      <c r="AB305" s="237">
        <f t="shared" si="119"/>
        <v>50308.747549376509</v>
      </c>
      <c r="AC305" s="238" t="str">
        <f t="shared" si="116"/>
        <v>*</v>
      </c>
      <c r="AF305" s="240">
        <f t="shared" si="115"/>
        <v>92680.537359316819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4">
        <f t="shared" si="103"/>
        <v>61.225900407711862</v>
      </c>
      <c r="G306" s="310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1">
        <f t="shared" si="108"/>
        <v>-17838.809523809523</v>
      </c>
      <c r="P306" s="271">
        <f t="shared" si="113"/>
        <v>-100157.58372547617</v>
      </c>
      <c r="Q306" s="273">
        <f t="shared" si="109"/>
        <v>-2836.1441698316544</v>
      </c>
      <c r="R306" s="4">
        <f t="shared" si="114"/>
        <v>-64112.681428571421</v>
      </c>
      <c r="X306" s="234">
        <f t="shared" si="110"/>
        <v>37003</v>
      </c>
      <c r="Y306" s="235">
        <f t="shared" si="117"/>
        <v>92680.537359316819</v>
      </c>
      <c r="Z306" s="353"/>
      <c r="AA306" s="236">
        <f t="shared" si="118"/>
        <v>2836.1441698316544</v>
      </c>
      <c r="AB306" s="237">
        <f t="shared" si="119"/>
        <v>53240.662640683193</v>
      </c>
      <c r="AC306" s="238" t="str">
        <f t="shared" si="116"/>
        <v>*</v>
      </c>
      <c r="AF306" s="240">
        <f t="shared" si="115"/>
        <v>89844.39318948517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4">
        <f t="shared" si="103"/>
        <v>59.39614099323488</v>
      </c>
      <c r="G307" s="310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1">
        <f t="shared" si="108"/>
        <v>-18438.809523809523</v>
      </c>
      <c r="P307" s="271">
        <f t="shared" si="113"/>
        <v>-103526.33712547617</v>
      </c>
      <c r="Q307" s="273">
        <f t="shared" si="109"/>
        <v>-2931.5365501150891</v>
      </c>
      <c r="R307" s="4">
        <f t="shared" si="114"/>
        <v>-66269.08142857143</v>
      </c>
      <c r="X307" s="234">
        <f t="shared" si="110"/>
        <v>37004</v>
      </c>
      <c r="Y307" s="235">
        <f t="shared" si="117"/>
        <v>89844.39318948517</v>
      </c>
      <c r="Z307" s="353"/>
      <c r="AA307" s="236">
        <f t="shared" si="118"/>
        <v>2931.5365501150891</v>
      </c>
      <c r="AB307" s="237">
        <f t="shared" si="119"/>
        <v>56076.806810514841</v>
      </c>
      <c r="AC307" s="238" t="str">
        <f t="shared" si="116"/>
        <v>*</v>
      </c>
      <c r="AF307" s="240">
        <f t="shared" si="115"/>
        <v>86912.856639370075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4">
        <f t="shared" si="103"/>
        <v>57.521261593196286</v>
      </c>
      <c r="G308" s="310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1">
        <f t="shared" si="108"/>
        <v>-18637.619047619046</v>
      </c>
      <c r="P308" s="271">
        <f t="shared" si="113"/>
        <v>-104642.57089095237</v>
      </c>
      <c r="Q308" s="273">
        <f t="shared" si="109"/>
        <v>-2963.1447396137669</v>
      </c>
      <c r="R308" s="4">
        <f t="shared" si="114"/>
        <v>-66983.602857142847</v>
      </c>
      <c r="X308" s="234">
        <f t="shared" si="110"/>
        <v>37005</v>
      </c>
      <c r="Y308" s="235">
        <f t="shared" si="117"/>
        <v>86912.856639370075</v>
      </c>
      <c r="Z308" s="353"/>
      <c r="AA308" s="236">
        <f t="shared" si="118"/>
        <v>2963.1447396137669</v>
      </c>
      <c r="AB308" s="237">
        <f t="shared" si="119"/>
        <v>59008.343360629937</v>
      </c>
      <c r="AC308" s="238" t="str">
        <f t="shared" si="116"/>
        <v>*</v>
      </c>
      <c r="AF308" s="240">
        <f t="shared" si="115"/>
        <v>83949.711899756308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4">
        <f t="shared" si="103"/>
        <v>55.730862166124105</v>
      </c>
      <c r="G309" s="310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1">
        <f t="shared" si="108"/>
        <v>-18035.238095238095</v>
      </c>
      <c r="P309" s="271">
        <f t="shared" si="113"/>
        <v>-101260.44942190476</v>
      </c>
      <c r="Q309" s="273">
        <f t="shared" si="109"/>
        <v>-2867.3738181387316</v>
      </c>
      <c r="R309" s="4">
        <f t="shared" si="114"/>
        <v>-64818.645714285711</v>
      </c>
      <c r="X309" s="234">
        <f t="shared" si="110"/>
        <v>37006</v>
      </c>
      <c r="Y309" s="235">
        <f t="shared" si="117"/>
        <v>83949.711899756308</v>
      </c>
      <c r="Z309" s="353"/>
      <c r="AA309" s="236">
        <f t="shared" si="118"/>
        <v>2867.3738181387316</v>
      </c>
      <c r="AB309" s="237">
        <f t="shared" si="119"/>
        <v>61971.488100243703</v>
      </c>
      <c r="AC309" s="238" t="str">
        <f t="shared" si="116"/>
        <v>*</v>
      </c>
      <c r="AF309" s="240">
        <f t="shared" si="115"/>
        <v>81082.338081617578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4">
        <f t="shared" si="103"/>
        <v>53.784942788818313</v>
      </c>
      <c r="G310" s="310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1">
        <f t="shared" si="108"/>
        <v>-19436.904761904763</v>
      </c>
      <c r="P310" s="271">
        <f t="shared" si="113"/>
        <v>-109130.23167023809</v>
      </c>
      <c r="Q310" s="273">
        <f t="shared" si="109"/>
        <v>-3090.2210176341996</v>
      </c>
      <c r="R310" s="4">
        <f t="shared" si="114"/>
        <v>-69856.235714285722</v>
      </c>
      <c r="X310" s="234">
        <f t="shared" si="110"/>
        <v>37007</v>
      </c>
      <c r="Y310" s="235">
        <f t="shared" si="117"/>
        <v>81082.338081617578</v>
      </c>
      <c r="Z310" s="353"/>
      <c r="AA310" s="236">
        <f t="shared" si="118"/>
        <v>3090.2210176341996</v>
      </c>
      <c r="AB310" s="237">
        <f t="shared" si="119"/>
        <v>64838.861918382434</v>
      </c>
      <c r="AC310" s="238" t="str">
        <f t="shared" si="116"/>
        <v>*</v>
      </c>
      <c r="AF310" s="240">
        <f t="shared" si="115"/>
        <v>77992.117063983373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4">
        <f t="shared" si="103"/>
        <v>52.032943349458129</v>
      </c>
      <c r="G311" s="340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1">
        <f t="shared" si="108"/>
        <v>-17631.904761904763</v>
      </c>
      <c r="P311" s="271">
        <f t="shared" si="113"/>
        <v>-98995.898525238095</v>
      </c>
      <c r="Q311" s="273">
        <f t="shared" si="109"/>
        <v>-2803.248940281534</v>
      </c>
      <c r="R311" s="4">
        <f t="shared" si="114"/>
        <v>-63369.065714285716</v>
      </c>
      <c r="X311" s="234">
        <f t="shared" si="110"/>
        <v>37008</v>
      </c>
      <c r="Y311" s="235">
        <f t="shared" si="117"/>
        <v>77992.117063983373</v>
      </c>
      <c r="Z311" s="353"/>
      <c r="AA311" s="236">
        <f t="shared" si="118"/>
        <v>2803.248940281534</v>
      </c>
      <c r="AB311" s="237">
        <f t="shared" si="119"/>
        <v>67929.082936016639</v>
      </c>
      <c r="AC311" s="238" t="str">
        <f t="shared" si="116"/>
        <v>*</v>
      </c>
      <c r="AF311" s="240">
        <f t="shared" si="115"/>
        <v>75188.868123701832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4">
        <f t="shared" si="103"/>
        <v>50.21182393221634</v>
      </c>
      <c r="G312" s="340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1">
        <f t="shared" si="108"/>
        <v>-18232.142857142859</v>
      </c>
      <c r="P312" s="271">
        <f t="shared" si="113"/>
        <v>-102365.98873214285</v>
      </c>
      <c r="Q312" s="273">
        <f t="shared" si="109"/>
        <v>-2898.6791746841286</v>
      </c>
      <c r="R312" s="4">
        <f t="shared" si="114"/>
        <v>-65526.321428571435</v>
      </c>
      <c r="X312" s="234">
        <f t="shared" si="110"/>
        <v>37009</v>
      </c>
      <c r="Y312" s="235">
        <f t="shared" si="117"/>
        <v>75188.868123701832</v>
      </c>
      <c r="Z312" s="353"/>
      <c r="AA312" s="236">
        <f t="shared" si="118"/>
        <v>2898.6791746841286</v>
      </c>
      <c r="AB312" s="237">
        <f t="shared" si="119"/>
        <v>70732.33187629818</v>
      </c>
      <c r="AC312" s="238" t="str">
        <f t="shared" si="116"/>
        <v>*</v>
      </c>
      <c r="AF312" s="240">
        <f t="shared" si="115"/>
        <v>72290.188949017698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4">
        <f t="shared" si="103"/>
        <v>48.369584521732953</v>
      </c>
      <c r="G313" s="340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1">
        <f t="shared" si="108"/>
        <v>-18431.190476190477</v>
      </c>
      <c r="P313" s="271">
        <f t="shared" si="113"/>
        <v>-103483.55930452381</v>
      </c>
      <c r="Q313" s="273">
        <f t="shared" si="109"/>
        <v>-2930.3252183019663</v>
      </c>
      <c r="R313" s="4">
        <f t="shared" si="114"/>
        <v>-66241.698571428569</v>
      </c>
      <c r="X313" s="234">
        <f t="shared" si="110"/>
        <v>37010</v>
      </c>
      <c r="Y313" s="235">
        <f t="shared" si="117"/>
        <v>72290.188949017698</v>
      </c>
      <c r="Z313" s="353"/>
      <c r="AA313" s="236">
        <f t="shared" si="118"/>
        <v>2930.3252183019663</v>
      </c>
      <c r="AB313" s="237">
        <f t="shared" si="119"/>
        <v>73631.011050982313</v>
      </c>
      <c r="AC313" s="238" t="str">
        <f t="shared" si="116"/>
        <v>*</v>
      </c>
      <c r="AF313" s="240">
        <f t="shared" si="115"/>
        <v>69359.863730715733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5">
        <f t="shared" si="103"/>
        <v>46.557105101726364</v>
      </c>
      <c r="G314" s="341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1">
        <f t="shared" si="108"/>
        <v>-18029.285714285714</v>
      </c>
      <c r="P314" s="271">
        <f t="shared" si="113"/>
        <v>-101227.02924928571</v>
      </c>
      <c r="Q314" s="273">
        <f t="shared" si="109"/>
        <v>-2866.4274651597293</v>
      </c>
      <c r="R314" s="4">
        <f t="shared" si="114"/>
        <v>-64797.252857142856</v>
      </c>
      <c r="X314" s="234">
        <f t="shared" si="110"/>
        <v>37011</v>
      </c>
      <c r="Y314" s="235">
        <f t="shared" si="117"/>
        <v>69359.863730715733</v>
      </c>
      <c r="Z314" s="353"/>
      <c r="AA314" s="236">
        <f t="shared" si="118"/>
        <v>2866.4274651597293</v>
      </c>
      <c r="AB314" s="237">
        <f t="shared" si="119"/>
        <v>76561.336269284278</v>
      </c>
      <c r="AC314" s="238" t="str">
        <f t="shared" si="116"/>
        <v>*</v>
      </c>
      <c r="AF314" s="240">
        <f t="shared" si="115"/>
        <v>66493.436265556011</v>
      </c>
    </row>
    <row r="315" spans="1:32" x14ac:dyDescent="0.2">
      <c r="B315" s="275"/>
      <c r="C315" s="26"/>
      <c r="D315" s="27"/>
      <c r="E315" s="27"/>
      <c r="F315" s="226"/>
      <c r="G315" s="4"/>
      <c r="K315" s="36"/>
      <c r="L315" s="36"/>
      <c r="O315" s="271"/>
      <c r="P315" s="271"/>
      <c r="Q315" s="273"/>
      <c r="R315" s="4"/>
      <c r="X315" s="234"/>
      <c r="Y315" s="235"/>
      <c r="Z315" s="353"/>
      <c r="AA315" s="236"/>
      <c r="AB315" s="237"/>
      <c r="AF315" s="240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6"/>
      <c r="K316" s="36"/>
      <c r="L316" s="36"/>
      <c r="O316" s="271"/>
      <c r="P316" s="271"/>
      <c r="Q316" s="273"/>
      <c r="R316" s="4"/>
      <c r="X316" s="234"/>
      <c r="Y316" s="235"/>
      <c r="Z316" s="353"/>
      <c r="AA316" s="236"/>
      <c r="AB316" s="237"/>
      <c r="AF316" s="240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3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4">
        <f t="shared" ref="X317:X346" si="120">B317</f>
        <v>37012</v>
      </c>
      <c r="Y317" s="235">
        <f>K317-AA$2</f>
        <v>61903.492311450609</v>
      </c>
      <c r="Z317" s="352"/>
      <c r="AA317" s="236">
        <f>Q317*-1</f>
        <v>2961.8198454431636</v>
      </c>
      <c r="AB317" s="237">
        <f>$AA$3-Y317</f>
        <v>84017.707688549403</v>
      </c>
      <c r="AC317" s="238" t="str">
        <f t="shared" ref="AC317:AC347" si="121">+IF(AF317&gt;$D$3,"*","")</f>
        <v>*</v>
      </c>
      <c r="AD317" s="154"/>
      <c r="AE317" s="239"/>
      <c r="AF317" s="240">
        <f>Y317+AE317-AA317</f>
        <v>58941.672466007447</v>
      </c>
    </row>
    <row r="318" spans="1:32" s="214" customFormat="1" x14ac:dyDescent="0.2">
      <c r="B318" s="25">
        <v>37013</v>
      </c>
      <c r="C318" s="279">
        <v>0</v>
      </c>
      <c r="D318" s="48">
        <v>44.512999999999998</v>
      </c>
      <c r="E318" s="48">
        <v>44.518000000000001</v>
      </c>
      <c r="F318" s="255">
        <f t="shared" si="103"/>
        <v>42.737266324074774</v>
      </c>
      <c r="G318" s="159"/>
      <c r="H318" s="168">
        <v>17967040</v>
      </c>
      <c r="I318" s="168">
        <f t="shared" si="104"/>
        <v>427786.66666666669</v>
      </c>
      <c r="J318" s="168">
        <f t="shared" si="105"/>
        <v>2401846.3130133334</v>
      </c>
      <c r="K318" s="280">
        <f t="shared" si="106"/>
        <v>68012.647311415902</v>
      </c>
      <c r="L318" s="280">
        <f t="shared" si="107"/>
        <v>1537436.7064854789</v>
      </c>
      <c r="N318" s="168">
        <f t="shared" ref="N318:N346" si="122">H318-H317</f>
        <v>-824440</v>
      </c>
      <c r="O318" s="281">
        <f t="shared" si="108"/>
        <v>-19629.523809523809</v>
      </c>
      <c r="P318" s="281">
        <f t="shared" si="113"/>
        <v>-110211.70845619046</v>
      </c>
      <c r="Q318" s="282">
        <f t="shared" si="109"/>
        <v>-3120.8450000347148</v>
      </c>
      <c r="R318" s="168">
        <f t="shared" ref="R318:R346" si="123">O318*3.594</f>
        <v>-70548.508571428567</v>
      </c>
      <c r="X318" s="256">
        <f t="shared" si="120"/>
        <v>37013</v>
      </c>
      <c r="Y318" s="235">
        <f t="shared" ref="Y318:Y346" si="124">K318-AA$2</f>
        <v>58782.647311415902</v>
      </c>
      <c r="Z318" s="355"/>
      <c r="AA318" s="257">
        <f>Q318*-1</f>
        <v>3120.8450000347148</v>
      </c>
      <c r="AB318" s="237">
        <f>$AA$3-Y318</f>
        <v>87138.55268858411</v>
      </c>
      <c r="AC318" s="238" t="str">
        <f t="shared" si="121"/>
        <v>*</v>
      </c>
      <c r="AF318" s="235">
        <f t="shared" ref="AF318:AF346" si="125">Y318+AE318-AA318</f>
        <v>55661.802311381187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4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1">
        <f t="shared" si="108"/>
        <v>-19027.619047619046</v>
      </c>
      <c r="P319" s="271">
        <f t="shared" si="113"/>
        <v>-106832.26060095236</v>
      </c>
      <c r="Q319" s="273">
        <f t="shared" si="109"/>
        <v>-3025.1497867979992</v>
      </c>
      <c r="R319" s="4">
        <f t="shared" si="123"/>
        <v>-68385.26285714285</v>
      </c>
      <c r="X319" s="234">
        <f t="shared" si="120"/>
        <v>37014</v>
      </c>
      <c r="Y319" s="235">
        <f t="shared" si="124"/>
        <v>55757.497524617902</v>
      </c>
      <c r="Z319" s="353"/>
      <c r="AA319" s="236">
        <f>Q319*-1</f>
        <v>3025.1497867979992</v>
      </c>
      <c r="AB319" s="237">
        <f>$AA$3-Y319</f>
        <v>90163.702475382102</v>
      </c>
      <c r="AC319" s="238" t="str">
        <f t="shared" si="121"/>
        <v>*</v>
      </c>
      <c r="AF319" s="240">
        <f t="shared" si="125"/>
        <v>52732.347737819902</v>
      </c>
    </row>
    <row r="320" spans="1:32" s="214" customFormat="1" x14ac:dyDescent="0.2">
      <c r="B320" s="213">
        <v>37015</v>
      </c>
      <c r="C320" s="279">
        <v>0</v>
      </c>
      <c r="D320" s="48">
        <v>40.545000000000002</v>
      </c>
      <c r="E320" s="48">
        <v>40.545999999999999</v>
      </c>
      <c r="F320" s="255">
        <f t="shared" si="103"/>
        <v>38.924147544272785</v>
      </c>
      <c r="G320" s="310"/>
      <c r="H320" s="168">
        <v>16360360</v>
      </c>
      <c r="I320" s="168">
        <f t="shared" si="104"/>
        <v>389532.38095238095</v>
      </c>
      <c r="J320" s="168">
        <f t="shared" si="105"/>
        <v>2187064.2212390476</v>
      </c>
      <c r="K320" s="280">
        <f t="shared" si="106"/>
        <v>61930.701694202064</v>
      </c>
      <c r="L320" s="280">
        <f t="shared" si="107"/>
        <v>1399953.3587790071</v>
      </c>
      <c r="N320" s="168">
        <f t="shared" si="122"/>
        <v>-807520</v>
      </c>
      <c r="O320" s="281">
        <f t="shared" si="108"/>
        <v>-19226.666666666668</v>
      </c>
      <c r="P320" s="281">
        <f t="shared" si="113"/>
        <v>-107949.83117333334</v>
      </c>
      <c r="Q320" s="282">
        <f t="shared" si="109"/>
        <v>-3056.7958304158378</v>
      </c>
      <c r="R320" s="168">
        <f t="shared" si="123"/>
        <v>-69100.639999999999</v>
      </c>
      <c r="X320" s="256">
        <f t="shared" si="120"/>
        <v>37015</v>
      </c>
      <c r="Y320" s="235">
        <f t="shared" si="124"/>
        <v>52700.701694202064</v>
      </c>
      <c r="Z320" s="355"/>
      <c r="AA320" s="257">
        <f>Q320*-1</f>
        <v>3056.7958304158378</v>
      </c>
      <c r="AB320" s="237">
        <f>$AA$3-Y320</f>
        <v>93220.498305797955</v>
      </c>
      <c r="AC320" s="258" t="str">
        <f t="shared" si="121"/>
        <v>*</v>
      </c>
      <c r="AF320" s="235">
        <f t="shared" si="125"/>
        <v>49643.905863786225</v>
      </c>
    </row>
    <row r="321" spans="2:32" s="214" customFormat="1" x14ac:dyDescent="0.2">
      <c r="B321" s="213">
        <v>37016</v>
      </c>
      <c r="C321" s="279">
        <v>0</v>
      </c>
      <c r="D321" s="48">
        <v>38.591999999999999</v>
      </c>
      <c r="E321" s="48">
        <v>38.591999999999999</v>
      </c>
      <c r="F321" s="255">
        <f t="shared" si="103"/>
        <v>37.048308144541394</v>
      </c>
      <c r="G321" s="159"/>
      <c r="H321" s="168">
        <v>15569710</v>
      </c>
      <c r="I321" s="168">
        <f t="shared" si="104"/>
        <v>370707.38095238095</v>
      </c>
      <c r="J321" s="168">
        <f t="shared" si="105"/>
        <v>2081369.5833140474</v>
      </c>
      <c r="K321" s="280">
        <f t="shared" si="106"/>
        <v>58937.7657628093</v>
      </c>
      <c r="L321" s="280">
        <f t="shared" si="107"/>
        <v>1332297.5661730606</v>
      </c>
      <c r="N321" s="168">
        <f t="shared" si="122"/>
        <v>-790650</v>
      </c>
      <c r="O321" s="281">
        <f t="shared" si="108"/>
        <v>-18825</v>
      </c>
      <c r="P321" s="281">
        <f t="shared" si="113"/>
        <v>-105694.63792499999</v>
      </c>
      <c r="Q321" s="282">
        <f t="shared" si="109"/>
        <v>-2992.9359313927603</v>
      </c>
      <c r="R321" s="168">
        <f t="shared" si="123"/>
        <v>-67657.05</v>
      </c>
      <c r="X321" s="256">
        <f t="shared" si="120"/>
        <v>37016</v>
      </c>
      <c r="Y321" s="235">
        <f t="shared" si="124"/>
        <v>49707.7657628093</v>
      </c>
      <c r="Z321" s="355"/>
      <c r="AA321" s="257">
        <f t="shared" ref="AA321:AA346" si="126">Q321*-1</f>
        <v>2992.9359313927603</v>
      </c>
      <c r="AB321" s="237">
        <f t="shared" ref="AB321:AB346" si="127">$AA$3-Y321</f>
        <v>96213.434237190711</v>
      </c>
      <c r="AC321" s="238" t="str">
        <f t="shared" si="121"/>
        <v>*</v>
      </c>
      <c r="AF321" s="235">
        <f t="shared" si="125"/>
        <v>46714.829831416537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4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1">
        <f t="shared" si="108"/>
        <v>-18023.095238095237</v>
      </c>
      <c r="P322" s="271">
        <f t="shared" si="113"/>
        <v>-101192.27226976189</v>
      </c>
      <c r="Q322" s="273">
        <f t="shared" si="109"/>
        <v>-2865.4432580615667</v>
      </c>
      <c r="R322" s="4">
        <f t="shared" si="123"/>
        <v>-64775.004285714276</v>
      </c>
      <c r="X322" s="234">
        <f t="shared" si="120"/>
        <v>37017</v>
      </c>
      <c r="Y322" s="235">
        <f t="shared" si="124"/>
        <v>46842.322504747739</v>
      </c>
      <c r="Z322" s="353"/>
      <c r="AA322" s="236">
        <f t="shared" si="126"/>
        <v>2865.4432580615667</v>
      </c>
      <c r="AB322" s="237">
        <f t="shared" si="127"/>
        <v>99078.877495252265</v>
      </c>
      <c r="AC322" s="238" t="str">
        <f t="shared" si="121"/>
        <v>*</v>
      </c>
      <c r="AF322" s="240">
        <f t="shared" si="125"/>
        <v>43976.879246686171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4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1">
        <f t="shared" si="108"/>
        <v>-19223.571428571428</v>
      </c>
      <c r="P323" s="271">
        <f t="shared" si="113"/>
        <v>-107932.45268357142</v>
      </c>
      <c r="Q323" s="273">
        <f t="shared" si="109"/>
        <v>-3056.3037268667563</v>
      </c>
      <c r="R323" s="4">
        <f t="shared" si="123"/>
        <v>-69089.515714285706</v>
      </c>
      <c r="X323" s="234">
        <f t="shared" si="120"/>
        <v>37018</v>
      </c>
      <c r="Y323" s="235">
        <f t="shared" si="124"/>
        <v>43786.018777880978</v>
      </c>
      <c r="Z323" s="353"/>
      <c r="AA323" s="236">
        <f t="shared" si="126"/>
        <v>3056.3037268667563</v>
      </c>
      <c r="AB323" s="237">
        <f t="shared" si="127"/>
        <v>102135.18122211903</v>
      </c>
      <c r="AC323" s="238" t="str">
        <f t="shared" si="121"/>
        <v>*</v>
      </c>
      <c r="AF323" s="240">
        <f t="shared" si="125"/>
        <v>40729.715051014224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4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1">
        <f t="shared" si="108"/>
        <v>-17820.714285714286</v>
      </c>
      <c r="P324" s="271">
        <f t="shared" si="113"/>
        <v>-100055.98640071428</v>
      </c>
      <c r="Q324" s="273">
        <f t="shared" si="109"/>
        <v>-2833.2672567754876</v>
      </c>
      <c r="R324" s="4">
        <f t="shared" si="123"/>
        <v>-64047.647142857146</v>
      </c>
      <c r="X324" s="234">
        <f t="shared" si="120"/>
        <v>37019</v>
      </c>
      <c r="Y324" s="235">
        <f t="shared" si="124"/>
        <v>40952.751521105492</v>
      </c>
      <c r="Z324" s="353"/>
      <c r="AA324" s="236">
        <f t="shared" si="126"/>
        <v>2833.2672567754876</v>
      </c>
      <c r="AB324" s="237">
        <f t="shared" si="127"/>
        <v>104968.44847889451</v>
      </c>
      <c r="AC324" s="238" t="str">
        <f t="shared" si="121"/>
        <v>*</v>
      </c>
      <c r="AF324" s="240">
        <f t="shared" si="125"/>
        <v>38119.484264330007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4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1">
        <f t="shared" si="108"/>
        <v>-19421.666666666668</v>
      </c>
      <c r="P325" s="271">
        <f t="shared" si="113"/>
        <v>-109044.67602833333</v>
      </c>
      <c r="Q325" s="273">
        <f t="shared" si="109"/>
        <v>-3087.7983540079535</v>
      </c>
      <c r="R325" s="4">
        <f t="shared" si="123"/>
        <v>-69801.47</v>
      </c>
      <c r="X325" s="234">
        <f t="shared" si="120"/>
        <v>37020</v>
      </c>
      <c r="Y325" s="235">
        <f t="shared" si="124"/>
        <v>37864.953167097541</v>
      </c>
      <c r="Z325" s="353"/>
      <c r="AA325" s="236">
        <f t="shared" si="126"/>
        <v>3087.7983540079535</v>
      </c>
      <c r="AB325" s="237">
        <f t="shared" si="127"/>
        <v>108056.24683290247</v>
      </c>
      <c r="AC325" s="238" t="str">
        <f t="shared" si="121"/>
        <v>*</v>
      </c>
      <c r="AF325" s="240">
        <f t="shared" si="125"/>
        <v>34777.15481308959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4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1">
        <f t="shared" si="108"/>
        <v>-19220.714285714286</v>
      </c>
      <c r="P326" s="271">
        <f t="shared" si="113"/>
        <v>-107916.41100071429</v>
      </c>
      <c r="Q326" s="273">
        <f t="shared" si="109"/>
        <v>-3055.8494774368355</v>
      </c>
      <c r="R326" s="4">
        <f t="shared" si="123"/>
        <v>-69079.247142857144</v>
      </c>
      <c r="X326" s="234">
        <f t="shared" si="120"/>
        <v>37021</v>
      </c>
      <c r="Y326" s="235">
        <f t="shared" si="124"/>
        <v>34809.103689660704</v>
      </c>
      <c r="Z326" s="353"/>
      <c r="AA326" s="236">
        <f t="shared" si="126"/>
        <v>3055.8494774368355</v>
      </c>
      <c r="AB326" s="237">
        <f t="shared" si="127"/>
        <v>111112.09631033932</v>
      </c>
      <c r="AC326" s="238" t="str">
        <f t="shared" si="121"/>
        <v>*</v>
      </c>
      <c r="AF326" s="240">
        <f t="shared" si="125"/>
        <v>31753.254212223866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4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1">
        <f t="shared" si="108"/>
        <v>-17818.095238095237</v>
      </c>
      <c r="P327" s="271">
        <f t="shared" si="113"/>
        <v>-100041.28152476189</v>
      </c>
      <c r="Q327" s="273">
        <f t="shared" si="109"/>
        <v>-2832.8508614647262</v>
      </c>
      <c r="R327" s="4">
        <f t="shared" si="123"/>
        <v>-64038.234285714279</v>
      </c>
      <c r="X327" s="234">
        <f t="shared" si="120"/>
        <v>37022</v>
      </c>
      <c r="Y327" s="235">
        <f t="shared" si="124"/>
        <v>31976.252828195975</v>
      </c>
      <c r="Z327" s="353"/>
      <c r="AA327" s="236">
        <f t="shared" si="126"/>
        <v>2832.8508614647262</v>
      </c>
      <c r="AB327" s="237">
        <f t="shared" si="127"/>
        <v>113944.94717180403</v>
      </c>
      <c r="AC327" s="238" t="str">
        <f t="shared" si="121"/>
        <v>*</v>
      </c>
      <c r="AF327" s="240">
        <f t="shared" si="125"/>
        <v>29143.40196673125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4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1">
        <f t="shared" si="108"/>
        <v>-17016.666666666668</v>
      </c>
      <c r="P328" s="271">
        <f t="shared" si="113"/>
        <v>-95541.58948333333</v>
      </c>
      <c r="Q328" s="273">
        <f t="shared" si="109"/>
        <v>-2705.4338963718533</v>
      </c>
      <c r="R328" s="4">
        <f t="shared" si="123"/>
        <v>-61157.9</v>
      </c>
      <c r="X328" s="234">
        <f t="shared" si="120"/>
        <v>37023</v>
      </c>
      <c r="Y328" s="235">
        <f t="shared" si="124"/>
        <v>29270.81893182412</v>
      </c>
      <c r="Z328" s="353"/>
      <c r="AA328" s="236">
        <f t="shared" si="126"/>
        <v>2705.4338963718533</v>
      </c>
      <c r="AB328" s="237">
        <f t="shared" si="127"/>
        <v>116650.38106817589</v>
      </c>
      <c r="AC328" s="238" t="str">
        <f t="shared" si="121"/>
        <v>*</v>
      </c>
      <c r="AF328" s="240">
        <f t="shared" si="125"/>
        <v>26565.385035452266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4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1">
        <f t="shared" si="108"/>
        <v>-17416.190476190477</v>
      </c>
      <c r="P329" s="271">
        <f t="shared" si="113"/>
        <v>-97784.751469523806</v>
      </c>
      <c r="Q329" s="273">
        <f t="shared" si="109"/>
        <v>-2768.9531083224897</v>
      </c>
      <c r="R329" s="4">
        <f t="shared" si="123"/>
        <v>-62593.788571428573</v>
      </c>
      <c r="X329" s="234">
        <f t="shared" si="120"/>
        <v>37024</v>
      </c>
      <c r="Y329" s="235">
        <f t="shared" si="124"/>
        <v>26501.865823501634</v>
      </c>
      <c r="Z329" s="353"/>
      <c r="AA329" s="236">
        <f t="shared" si="126"/>
        <v>2768.9531083224897</v>
      </c>
      <c r="AB329" s="237">
        <f t="shared" si="127"/>
        <v>119419.33417649838</v>
      </c>
      <c r="AC329" s="238" t="str">
        <f t="shared" si="121"/>
        <v>*</v>
      </c>
      <c r="AF329" s="240">
        <f t="shared" si="125"/>
        <v>23732.912715179144</v>
      </c>
    </row>
    <row r="330" spans="2:32" s="214" customFormat="1" x14ac:dyDescent="0.2">
      <c r="B330" s="213">
        <v>37025</v>
      </c>
      <c r="C330" s="279">
        <v>0</v>
      </c>
      <c r="D330" s="48">
        <v>21.931000000000001</v>
      </c>
      <c r="E330" s="48">
        <v>21.931000000000001</v>
      </c>
      <c r="F330" s="255">
        <f t="shared" si="103"/>
        <v>21.053753262798956</v>
      </c>
      <c r="G330" s="159"/>
      <c r="H330" s="343">
        <v>8842425</v>
      </c>
      <c r="I330" s="168">
        <f t="shared" si="104"/>
        <v>210533.92857142858</v>
      </c>
      <c r="J330" s="168">
        <f t="shared" si="105"/>
        <v>1182061.4794839285</v>
      </c>
      <c r="K330" s="280">
        <f t="shared" si="106"/>
        <v>33472.220961418614</v>
      </c>
      <c r="L330" s="280">
        <f t="shared" si="107"/>
        <v>756644.87691600062</v>
      </c>
      <c r="N330" s="168">
        <f t="shared" si="122"/>
        <v>-596935</v>
      </c>
      <c r="O330" s="281">
        <f t="shared" si="108"/>
        <v>-14212.738095238095</v>
      </c>
      <c r="P330" s="281">
        <f t="shared" si="113"/>
        <v>-79798.682969404763</v>
      </c>
      <c r="Q330" s="282">
        <f t="shared" si="109"/>
        <v>-2259.6448620830174</v>
      </c>
      <c r="R330" s="168">
        <f t="shared" si="123"/>
        <v>-51080.580714285716</v>
      </c>
      <c r="X330" s="256">
        <f>B330</f>
        <v>37025</v>
      </c>
      <c r="Y330" s="235">
        <f t="shared" si="124"/>
        <v>24242.220961418614</v>
      </c>
      <c r="Z330" s="355"/>
      <c r="AA330" s="257">
        <f t="shared" si="126"/>
        <v>2259.6448620830174</v>
      </c>
      <c r="AB330" s="237">
        <f t="shared" si="127"/>
        <v>121678.9790385814</v>
      </c>
      <c r="AC330" s="258" t="str">
        <f t="shared" si="121"/>
        <v>*</v>
      </c>
      <c r="AF330" s="235">
        <f t="shared" si="125"/>
        <v>21982.576099335598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4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1">
        <f t="shared" si="108"/>
        <v>-13611.642857142857</v>
      </c>
      <c r="P331" s="271">
        <f t="shared" si="113"/>
        <v>-76423.780257642851</v>
      </c>
      <c r="Q331" s="273">
        <f t="shared" si="109"/>
        <v>-2164.0783528514462</v>
      </c>
      <c r="R331" s="4">
        <f t="shared" si="123"/>
        <v>-48920.244428571423</v>
      </c>
      <c r="X331" s="234">
        <f t="shared" si="120"/>
        <v>37026</v>
      </c>
      <c r="Y331" s="235">
        <f t="shared" si="124"/>
        <v>22078.14260856717</v>
      </c>
      <c r="Z331" s="353"/>
      <c r="AA331" s="236">
        <f t="shared" si="126"/>
        <v>2164.0783528514462</v>
      </c>
      <c r="AB331" s="237">
        <f t="shared" si="127"/>
        <v>123843.05739143284</v>
      </c>
      <c r="AC331" s="238" t="str">
        <f t="shared" si="121"/>
        <v>*</v>
      </c>
      <c r="AF331" s="240">
        <f t="shared" si="125"/>
        <v>19914.064255715723</v>
      </c>
    </row>
    <row r="332" spans="2:32" s="242" customFormat="1" x14ac:dyDescent="0.2">
      <c r="B332" s="243">
        <v>37027</v>
      </c>
      <c r="C332" s="244">
        <v>0</v>
      </c>
      <c r="D332" s="245">
        <v>84.807000000000002</v>
      </c>
      <c r="E332" s="245">
        <v>84.807000000000002</v>
      </c>
      <c r="F332" s="246">
        <f t="shared" si="103"/>
        <v>81.414693947297934</v>
      </c>
      <c r="G332" s="159"/>
      <c r="H332" s="314">
        <f>34257130</f>
        <v>34257130</v>
      </c>
      <c r="I332" s="247">
        <f t="shared" si="104"/>
        <v>815645.95238095243</v>
      </c>
      <c r="J332" s="247">
        <f t="shared" si="105"/>
        <v>4579516.7921326188</v>
      </c>
      <c r="K332" s="270">
        <f t="shared" si="106"/>
        <v>129677.34811027999</v>
      </c>
      <c r="L332" s="270">
        <f t="shared" si="107"/>
        <v>2931377.0727312285</v>
      </c>
      <c r="N332" s="247">
        <f>H332-H331-26658083</f>
        <v>-671689</v>
      </c>
      <c r="O332" s="272">
        <f t="shared" si="108"/>
        <v>-15992.595238095239</v>
      </c>
      <c r="P332" s="272">
        <f t="shared" si="113"/>
        <v>-89791.849305261901</v>
      </c>
      <c r="Q332" s="274">
        <f t="shared" si="109"/>
        <v>-2542.6195444523769</v>
      </c>
      <c r="R332" s="247">
        <f t="shared" si="123"/>
        <v>-57477.387285714285</v>
      </c>
      <c r="X332" s="249">
        <f t="shared" si="120"/>
        <v>37027</v>
      </c>
      <c r="Y332" s="250">
        <f t="shared" si="124"/>
        <v>120447.34811027999</v>
      </c>
      <c r="Z332" s="356"/>
      <c r="AA332" s="251">
        <f t="shared" si="126"/>
        <v>2542.6195444523769</v>
      </c>
      <c r="AB332" s="252">
        <f t="shared" si="127"/>
        <v>25473.851889720027</v>
      </c>
      <c r="AC332" s="253" t="str">
        <f t="shared" si="121"/>
        <v>*</v>
      </c>
      <c r="AF332" s="250">
        <f>Y332+AE332-AA332</f>
        <v>117904.72856582761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4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1">
        <f t="shared" si="108"/>
        <v>-15754.261904761905</v>
      </c>
      <c r="P333" s="271">
        <f t="shared" si="113"/>
        <v>-88453.705593595238</v>
      </c>
      <c r="Q333" s="273">
        <f t="shared" si="109"/>
        <v>-2504.727571173124</v>
      </c>
      <c r="R333" s="4">
        <f t="shared" si="123"/>
        <v>-56620.817285714285</v>
      </c>
      <c r="X333" s="234">
        <f t="shared" si="120"/>
        <v>37028</v>
      </c>
      <c r="Y333" s="235">
        <f t="shared" si="124"/>
        <v>139464.80332688082</v>
      </c>
      <c r="Z333" s="353"/>
      <c r="AA333" s="236">
        <f t="shared" si="126"/>
        <v>2504.727571173124</v>
      </c>
      <c r="AB333" s="237">
        <f t="shared" si="127"/>
        <v>6456.3966731191904</v>
      </c>
      <c r="AC333" s="238" t="str">
        <f t="shared" si="121"/>
        <v>*</v>
      </c>
      <c r="AE333" s="4">
        <v>122434</v>
      </c>
      <c r="AF333" s="240">
        <f t="shared" si="125"/>
        <v>259394.07575570769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4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1">
        <f t="shared" si="108"/>
        <v>-14053.095238095239</v>
      </c>
      <c r="P334" s="271">
        <f t="shared" si="113"/>
        <v>-78902.353939761902</v>
      </c>
      <c r="Q334" s="273">
        <f t="shared" si="109"/>
        <v>-2234.2636751861746</v>
      </c>
      <c r="R334" s="4">
        <f t="shared" si="123"/>
        <v>-50506.824285714283</v>
      </c>
      <c r="X334" s="234">
        <f t="shared" si="120"/>
        <v>37029</v>
      </c>
      <c r="Y334" s="235">
        <f t="shared" si="124"/>
        <v>137230.53965169468</v>
      </c>
      <c r="Z334" s="353"/>
      <c r="AA334" s="236">
        <f t="shared" si="126"/>
        <v>2234.2636751861746</v>
      </c>
      <c r="AB334" s="237">
        <f t="shared" si="127"/>
        <v>8690.6603483053332</v>
      </c>
      <c r="AC334" s="238" t="str">
        <f t="shared" si="121"/>
        <v>*</v>
      </c>
      <c r="AF334" s="240">
        <f t="shared" si="125"/>
        <v>134996.27597650851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4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1">
        <f t="shared" si="108"/>
        <v>-13249.047619047618</v>
      </c>
      <c r="P335" s="271">
        <f t="shared" si="113"/>
        <v>-74387.957022380942</v>
      </c>
      <c r="Q335" s="273">
        <f t="shared" si="109"/>
        <v>-2106.4303147825399</v>
      </c>
      <c r="R335" s="4">
        <f t="shared" si="123"/>
        <v>-47617.077142857139</v>
      </c>
      <c r="X335" s="234">
        <f t="shared" si="120"/>
        <v>37030</v>
      </c>
      <c r="Y335" s="235">
        <f t="shared" si="124"/>
        <v>135124.10933691214</v>
      </c>
      <c r="Z335" s="353"/>
      <c r="AA335" s="236">
        <f t="shared" si="126"/>
        <v>2106.4303147825399</v>
      </c>
      <c r="AB335" s="237">
        <f t="shared" si="127"/>
        <v>10797.090663087874</v>
      </c>
      <c r="AC335" s="238" t="str">
        <f t="shared" si="121"/>
        <v>*</v>
      </c>
      <c r="AF335" s="240">
        <f t="shared" si="125"/>
        <v>133017.6790221296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4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1">
        <f t="shared" si="108"/>
        <v>-14251.904761904761</v>
      </c>
      <c r="P336" s="271">
        <f t="shared" si="113"/>
        <v>-80018.587705238082</v>
      </c>
      <c r="Q336" s="273">
        <f t="shared" si="109"/>
        <v>-2265.871864684852</v>
      </c>
      <c r="R336" s="4">
        <f t="shared" si="123"/>
        <v>-51221.345714285708</v>
      </c>
      <c r="X336" s="234">
        <f t="shared" si="120"/>
        <v>37031</v>
      </c>
      <c r="Y336" s="235">
        <f t="shared" si="124"/>
        <v>132858.23747222728</v>
      </c>
      <c r="Z336" s="353"/>
      <c r="AA336" s="236">
        <f t="shared" si="126"/>
        <v>2265.871864684852</v>
      </c>
      <c r="AB336" s="237">
        <f t="shared" si="127"/>
        <v>13062.962527772732</v>
      </c>
      <c r="AC336" s="238" t="str">
        <f t="shared" si="121"/>
        <v>*</v>
      </c>
      <c r="AF336" s="240">
        <f t="shared" si="125"/>
        <v>130592.36560754242</v>
      </c>
    </row>
    <row r="337" spans="1:32" x14ac:dyDescent="0.2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4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1">
        <f t="shared" si="108"/>
        <v>-13046.428571428571</v>
      </c>
      <c r="P337" s="271">
        <f t="shared" si="113"/>
        <v>-73250.334346428557</v>
      </c>
      <c r="Q337" s="273">
        <f t="shared" si="109"/>
        <v>-2074.2164593773009</v>
      </c>
      <c r="R337" s="4">
        <f t="shared" si="123"/>
        <v>-46888.864285714284</v>
      </c>
      <c r="X337" s="234">
        <f t="shared" si="120"/>
        <v>37032</v>
      </c>
      <c r="Y337" s="235">
        <f t="shared" si="124"/>
        <v>130784.02101284996</v>
      </c>
      <c r="Z337" s="353"/>
      <c r="AA337" s="236">
        <f t="shared" si="126"/>
        <v>2074.2164593773009</v>
      </c>
      <c r="AB337" s="237">
        <f t="shared" si="127"/>
        <v>15137.178987150051</v>
      </c>
      <c r="AC337" s="238" t="str">
        <f t="shared" si="121"/>
        <v>*</v>
      </c>
      <c r="AF337" s="240">
        <f t="shared" si="125"/>
        <v>128709.80455347266</v>
      </c>
    </row>
    <row r="338" spans="1:32" x14ac:dyDescent="0.2">
      <c r="B338" s="25">
        <v>37033</v>
      </c>
      <c r="C338" s="26">
        <v>0</v>
      </c>
      <c r="D338" s="27">
        <v>90.14</v>
      </c>
      <c r="E338" s="27">
        <v>90.134</v>
      </c>
      <c r="F338" s="224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1">
        <f t="shared" si="108"/>
        <v>-14048.809523809523</v>
      </c>
      <c r="P338" s="271">
        <f t="shared" si="113"/>
        <v>-78878.291415476182</v>
      </c>
      <c r="Q338" s="273">
        <f t="shared" si="109"/>
        <v>-2233.5823010412928</v>
      </c>
      <c r="R338" s="4">
        <f t="shared" si="123"/>
        <v>-50491.421428571426</v>
      </c>
      <c r="X338" s="234">
        <f t="shared" si="120"/>
        <v>37033</v>
      </c>
      <c r="Y338" s="235">
        <f t="shared" si="124"/>
        <v>128550.43871180867</v>
      </c>
      <c r="Z338" s="353"/>
      <c r="AA338" s="236">
        <f t="shared" si="126"/>
        <v>2233.5823010412928</v>
      </c>
      <c r="AB338" s="237">
        <f t="shared" si="127"/>
        <v>17370.761288191337</v>
      </c>
      <c r="AC338" s="238" t="str">
        <f t="shared" si="121"/>
        <v>*</v>
      </c>
      <c r="AF338" s="240">
        <f t="shared" si="125"/>
        <v>126316.85641076739</v>
      </c>
    </row>
    <row r="339" spans="1:32" x14ac:dyDescent="0.2">
      <c r="B339" s="25">
        <v>37034</v>
      </c>
      <c r="C339" s="26">
        <v>0</v>
      </c>
      <c r="D339" s="27">
        <v>88.69</v>
      </c>
      <c r="E339" s="27">
        <v>88.676000000000002</v>
      </c>
      <c r="F339" s="224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1">
        <f t="shared" si="108"/>
        <v>-14047.619047619048</v>
      </c>
      <c r="P339" s="271">
        <f t="shared" si="113"/>
        <v>-78871.60738095238</v>
      </c>
      <c r="Q339" s="273">
        <f t="shared" si="109"/>
        <v>-2233.3930304454925</v>
      </c>
      <c r="R339" s="4">
        <f t="shared" si="123"/>
        <v>-50487.142857142855</v>
      </c>
      <c r="X339" s="234">
        <f t="shared" si="120"/>
        <v>37034</v>
      </c>
      <c r="Y339" s="235">
        <f t="shared" si="124"/>
        <v>126317.04568136318</v>
      </c>
      <c r="Z339" s="353"/>
      <c r="AA339" s="236">
        <f t="shared" si="126"/>
        <v>2233.3930304454925</v>
      </c>
      <c r="AB339" s="237">
        <f t="shared" si="127"/>
        <v>19604.154318636836</v>
      </c>
      <c r="AC339" s="238" t="str">
        <f t="shared" si="121"/>
        <v>*</v>
      </c>
      <c r="AF339" s="240">
        <f>Y339+AE339-AA339</f>
        <v>124083.65265091768</v>
      </c>
    </row>
    <row r="340" spans="1:32" x14ac:dyDescent="0.2">
      <c r="B340" s="25">
        <v>37035</v>
      </c>
      <c r="C340" s="26">
        <v>0</v>
      </c>
      <c r="D340" s="27">
        <v>87.260999999999996</v>
      </c>
      <c r="E340" s="27">
        <v>87.247</v>
      </c>
      <c r="F340" s="224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1">
        <f t="shared" si="108"/>
        <v>-13645</v>
      </c>
      <c r="P340" s="271">
        <f t="shared" si="113"/>
        <v>-76611.066905</v>
      </c>
      <c r="Q340" s="273">
        <f t="shared" si="109"/>
        <v>-2169.381714945775</v>
      </c>
      <c r="R340" s="4">
        <f t="shared" si="123"/>
        <v>-49040.13</v>
      </c>
      <c r="X340" s="234">
        <f t="shared" si="120"/>
        <v>37035</v>
      </c>
      <c r="Y340" s="235">
        <f t="shared" si="124"/>
        <v>124147.6639664174</v>
      </c>
      <c r="Z340" s="353"/>
      <c r="AA340" s="236">
        <f t="shared" si="126"/>
        <v>2169.381714945775</v>
      </c>
      <c r="AB340" s="237">
        <f t="shared" si="127"/>
        <v>21773.536033582612</v>
      </c>
      <c r="AC340" s="238" t="str">
        <f t="shared" si="121"/>
        <v>*</v>
      </c>
      <c r="AF340" s="240">
        <f>Y340+AE340-AA340</f>
        <v>121978.28225147162</v>
      </c>
    </row>
    <row r="341" spans="1:32" x14ac:dyDescent="0.2">
      <c r="B341" s="25">
        <v>37036</v>
      </c>
      <c r="C341" s="26">
        <v>0</v>
      </c>
      <c r="D341" s="27">
        <v>85.79</v>
      </c>
      <c r="E341" s="27">
        <v>85.781999999999996</v>
      </c>
      <c r="F341" s="224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1">
        <f t="shared" si="108"/>
        <v>-14045.238095238095</v>
      </c>
      <c r="P341" s="271">
        <f t="shared" si="113"/>
        <v>-78858.239311904763</v>
      </c>
      <c r="Q341" s="273">
        <f t="shared" si="109"/>
        <v>-2233.0144892538915</v>
      </c>
      <c r="R341" s="4">
        <f t="shared" si="123"/>
        <v>-50478.585714285713</v>
      </c>
      <c r="X341" s="234">
        <f t="shared" si="120"/>
        <v>37036</v>
      </c>
      <c r="Y341" s="235">
        <f t="shared" si="124"/>
        <v>121914.6494771635</v>
      </c>
      <c r="Z341" s="353"/>
      <c r="AA341" s="236">
        <f t="shared" si="126"/>
        <v>2233.0144892538915</v>
      </c>
      <c r="AB341" s="237">
        <f t="shared" si="127"/>
        <v>24006.550522836507</v>
      </c>
      <c r="AC341" s="238" t="str">
        <f t="shared" si="121"/>
        <v>*</v>
      </c>
      <c r="AF341" s="240">
        <f t="shared" si="125"/>
        <v>119681.63498790961</v>
      </c>
    </row>
    <row r="342" spans="1:32" x14ac:dyDescent="0.2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4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1">
        <f t="shared" si="108"/>
        <v>-13241.666666666666</v>
      </c>
      <c r="P342" s="271">
        <f t="shared" si="113"/>
        <v>-74346.516008333318</v>
      </c>
      <c r="Q342" s="273">
        <f t="shared" si="109"/>
        <v>-2105.256837088577</v>
      </c>
      <c r="R342" s="4">
        <f t="shared" si="123"/>
        <v>-47590.549999999996</v>
      </c>
      <c r="X342" s="234">
        <f t="shared" si="120"/>
        <v>37037</v>
      </c>
      <c r="Y342" s="235">
        <f t="shared" si="124"/>
        <v>119809.39264007493</v>
      </c>
      <c r="Z342" s="353"/>
      <c r="AA342" s="236">
        <f t="shared" si="126"/>
        <v>2105.256837088577</v>
      </c>
      <c r="AB342" s="237">
        <f t="shared" si="127"/>
        <v>26111.807359925078</v>
      </c>
      <c r="AC342" s="238" t="str">
        <f t="shared" si="121"/>
        <v>*</v>
      </c>
      <c r="AF342" s="240">
        <f t="shared" si="125"/>
        <v>117704.13580298636</v>
      </c>
    </row>
    <row r="343" spans="1:32" x14ac:dyDescent="0.2">
      <c r="B343" s="25">
        <v>37038</v>
      </c>
      <c r="C343" s="26">
        <v>0</v>
      </c>
      <c r="D343" s="27">
        <v>83.11</v>
      </c>
      <c r="E343" s="27">
        <v>83.100999999999999</v>
      </c>
      <c r="F343" s="224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1">
        <f t="shared" si="108"/>
        <v>-12638.809523809523</v>
      </c>
      <c r="P343" s="271">
        <f t="shared" si="113"/>
        <v>-70961.720925476184</v>
      </c>
      <c r="Q343" s="273">
        <f t="shared" si="109"/>
        <v>-2009.4102073752215</v>
      </c>
      <c r="R343" s="4">
        <f t="shared" si="123"/>
        <v>-45423.881428571425</v>
      </c>
      <c r="X343" s="234">
        <f t="shared" si="120"/>
        <v>37038</v>
      </c>
      <c r="Y343" s="235">
        <f t="shared" si="124"/>
        <v>117799.9824326997</v>
      </c>
      <c r="Z343" s="353"/>
      <c r="AA343" s="236">
        <f t="shared" si="126"/>
        <v>2009.4102073752215</v>
      </c>
      <c r="AB343" s="237">
        <f t="shared" si="127"/>
        <v>28121.217567300308</v>
      </c>
      <c r="AC343" s="238" t="str">
        <f t="shared" si="121"/>
        <v>*</v>
      </c>
      <c r="AF343" s="240">
        <f t="shared" si="125"/>
        <v>115790.57222532449</v>
      </c>
    </row>
    <row r="344" spans="1:32" x14ac:dyDescent="0.2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4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1">
        <f t="shared" si="108"/>
        <v>-13640.952380952382</v>
      </c>
      <c r="P344" s="271">
        <f t="shared" si="113"/>
        <v>-76588.341187619051</v>
      </c>
      <c r="Q344" s="273">
        <f t="shared" si="109"/>
        <v>-2168.7381949200535</v>
      </c>
      <c r="R344" s="4">
        <f t="shared" si="123"/>
        <v>-49025.582857142857</v>
      </c>
      <c r="X344" s="234">
        <f t="shared" si="120"/>
        <v>37039</v>
      </c>
      <c r="Y344" s="235">
        <f t="shared" si="124"/>
        <v>115631.24423777967</v>
      </c>
      <c r="Z344" s="353"/>
      <c r="AA344" s="236">
        <f t="shared" si="126"/>
        <v>2168.7381949200535</v>
      </c>
      <c r="AB344" s="237">
        <f t="shared" si="127"/>
        <v>30289.955762220343</v>
      </c>
      <c r="AC344" s="238" t="str">
        <f t="shared" si="121"/>
        <v>*</v>
      </c>
      <c r="AF344" s="240">
        <f t="shared" si="125"/>
        <v>113462.50604285962</v>
      </c>
    </row>
    <row r="345" spans="1:32" x14ac:dyDescent="0.2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4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1">
        <f t="shared" si="108"/>
        <v>-13439.047619047618</v>
      </c>
      <c r="P345" s="271">
        <f t="shared" si="113"/>
        <v>-75454.728932380938</v>
      </c>
      <c r="Q345" s="273">
        <f t="shared" si="109"/>
        <v>-2136.6379018722942</v>
      </c>
      <c r="R345" s="4">
        <f t="shared" si="123"/>
        <v>-48299.937142857139</v>
      </c>
      <c r="X345" s="234">
        <f t="shared" si="120"/>
        <v>37040</v>
      </c>
      <c r="Y345" s="235">
        <f t="shared" si="124"/>
        <v>113494.60633590736</v>
      </c>
      <c r="Z345" s="353"/>
      <c r="AA345" s="236">
        <f t="shared" si="126"/>
        <v>2136.6379018722942</v>
      </c>
      <c r="AB345" s="237">
        <f t="shared" si="127"/>
        <v>32426.593664092652</v>
      </c>
      <c r="AC345" s="238" t="str">
        <f t="shared" si="121"/>
        <v>*</v>
      </c>
      <c r="AF345" s="240">
        <f t="shared" si="125"/>
        <v>111357.96843403507</v>
      </c>
    </row>
    <row r="346" spans="1:32" x14ac:dyDescent="0.2">
      <c r="B346" s="25">
        <v>37041</v>
      </c>
      <c r="C346" s="26">
        <v>0</v>
      </c>
      <c r="D346" s="27">
        <v>78.849000000000004</v>
      </c>
      <c r="E346" s="27">
        <v>78.852000000000004</v>
      </c>
      <c r="F346" s="224">
        <f t="shared" si="103"/>
        <v>75.697895776673349</v>
      </c>
      <c r="H346" s="50">
        <v>31839160</v>
      </c>
      <c r="I346" s="4">
        <f t="shared" si="104"/>
        <v>758075.23809523811</v>
      </c>
      <c r="J346" s="4">
        <f t="shared" si="105"/>
        <v>4256280.8929819046</v>
      </c>
      <c r="K346" s="36">
        <f t="shared" si="106"/>
        <v>120524.33565972696</v>
      </c>
      <c r="L346" s="36">
        <f t="shared" si="107"/>
        <v>2724471.7709574979</v>
      </c>
      <c r="N346" s="4">
        <f t="shared" si="122"/>
        <v>-581250</v>
      </c>
      <c r="O346" s="271">
        <f t="shared" si="108"/>
        <v>-13839.285714285714</v>
      </c>
      <c r="P346" s="271">
        <f t="shared" si="113"/>
        <v>-77701.901339285701</v>
      </c>
      <c r="Q346" s="273">
        <f t="shared" si="109"/>
        <v>-2200.2706761804106</v>
      </c>
      <c r="R346" s="4">
        <f t="shared" si="123"/>
        <v>-49738.392857142855</v>
      </c>
      <c r="X346" s="234">
        <f t="shared" si="120"/>
        <v>37041</v>
      </c>
      <c r="Y346" s="235">
        <f t="shared" si="124"/>
        <v>111294.33565972696</v>
      </c>
      <c r="Z346" s="353"/>
      <c r="AA346" s="236">
        <f t="shared" si="126"/>
        <v>2200.2706761804106</v>
      </c>
      <c r="AB346" s="237">
        <f t="shared" si="127"/>
        <v>34626.864340273052</v>
      </c>
      <c r="AC346" s="238" t="str">
        <f t="shared" si="121"/>
        <v>*</v>
      </c>
      <c r="AF346" s="240">
        <f t="shared" si="125"/>
        <v>109094.06498354654</v>
      </c>
    </row>
    <row r="347" spans="1:32" ht="13.5" thickBot="1" x14ac:dyDescent="0.25">
      <c r="B347" s="28">
        <v>37042</v>
      </c>
      <c r="C347" s="29">
        <v>0</v>
      </c>
      <c r="D347" s="30">
        <v>77.424000000000007</v>
      </c>
      <c r="E347" s="30">
        <v>77.436000000000007</v>
      </c>
      <c r="F347" s="225">
        <f t="shared" si="103"/>
        <v>74.338536211668412</v>
      </c>
      <c r="H347" s="50">
        <v>31266370</v>
      </c>
      <c r="I347" s="4">
        <f t="shared" si="104"/>
        <v>744437.38095238095</v>
      </c>
      <c r="J347" s="4">
        <f t="shared" si="105"/>
        <v>4179709.9302840475</v>
      </c>
      <c r="K347" s="36">
        <f t="shared" si="106"/>
        <v>118356.08956835599</v>
      </c>
      <c r="L347" s="36">
        <f t="shared" si="107"/>
        <v>2675458.2233109288</v>
      </c>
      <c r="N347" s="4">
        <f>H347-H346</f>
        <v>-572790</v>
      </c>
      <c r="O347" s="271">
        <f t="shared" si="108"/>
        <v>-13637.857142857143</v>
      </c>
      <c r="P347" s="271">
        <f t="shared" si="113"/>
        <v>-76570.962697857132</v>
      </c>
      <c r="Q347" s="273">
        <f t="shared" si="109"/>
        <v>-2168.246091370972</v>
      </c>
      <c r="R347" s="4">
        <f>O347*3.594</f>
        <v>-49014.458571428571</v>
      </c>
      <c r="X347" s="234">
        <f>B347</f>
        <v>37042</v>
      </c>
      <c r="Y347" s="235">
        <f>K347-AA$2</f>
        <v>109126.08956835599</v>
      </c>
      <c r="Z347" s="353"/>
      <c r="AA347" s="236">
        <f>Q347*-1</f>
        <v>2168.246091370972</v>
      </c>
      <c r="AB347" s="237">
        <f>$AA$3-Y347</f>
        <v>36795.110431644018</v>
      </c>
      <c r="AC347" s="238" t="str">
        <f t="shared" si="121"/>
        <v>*</v>
      </c>
      <c r="AF347" s="240">
        <f>Y347+AE347-AA347</f>
        <v>106957.84347698503</v>
      </c>
    </row>
    <row r="348" spans="1:32" x14ac:dyDescent="0.2">
      <c r="Z348" s="353" t="s">
        <v>18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6"/>
      <c r="K349" s="36"/>
      <c r="L349" s="36"/>
      <c r="O349" s="271"/>
      <c r="P349" s="271"/>
      <c r="Q349" s="273"/>
      <c r="R349" s="4"/>
      <c r="X349" s="234"/>
      <c r="Y349" s="235"/>
      <c r="Z349" s="353"/>
      <c r="AA349" s="236"/>
      <c r="AB349" s="237"/>
      <c r="AF349" s="240"/>
    </row>
    <row r="350" spans="1:32" x14ac:dyDescent="0.2">
      <c r="B350" s="22">
        <v>37043</v>
      </c>
      <c r="C350" s="23">
        <v>0</v>
      </c>
      <c r="D350" s="24">
        <v>76</v>
      </c>
      <c r="E350" s="24">
        <v>76.012</v>
      </c>
      <c r="F350" s="223">
        <f t="shared" ref="F350:F379" si="128">E350/104.1667*100</f>
        <v>72.971496649121065</v>
      </c>
      <c r="H350" s="50">
        <v>30718890</v>
      </c>
      <c r="I350" s="4">
        <f t="shared" ref="I350:I379" si="129">H350/42</f>
        <v>731402.14285714284</v>
      </c>
      <c r="J350" s="4">
        <f t="shared" ref="J350:J379" si="130">I350*$J$4</f>
        <v>4106522.4258621424</v>
      </c>
      <c r="K350" s="4">
        <f t="shared" ref="K350:K379" si="131">J350*$K$1</f>
        <v>116283.65225257921</v>
      </c>
      <c r="L350" s="4">
        <f t="shared" ref="L350:L379" si="132">K350*$L$1</f>
        <v>2628610.4482702613</v>
      </c>
      <c r="M350" s="4"/>
      <c r="N350" s="4">
        <f>H350-H347</f>
        <v>-547480</v>
      </c>
      <c r="O350" s="4">
        <f t="shared" ref="O350:O379" si="133">N350/42</f>
        <v>-13035.238095238095</v>
      </c>
      <c r="P350" s="4">
        <f t="shared" ref="P350:P379" si="134">O350*$J$4</f>
        <v>-73187.504421904756</v>
      </c>
      <c r="Q350" s="4">
        <f t="shared" ref="Q350:Q379" si="135">P350*$K$1</f>
        <v>-2072.4373157767768</v>
      </c>
      <c r="R350" s="4">
        <f>O350*3.594</f>
        <v>-46848.645714285711</v>
      </c>
      <c r="X350" s="234">
        <f t="shared" ref="X350:X379" si="136">B350</f>
        <v>37043</v>
      </c>
      <c r="Y350" s="235">
        <f t="shared" ref="Y350:Y379" si="137">K350-AA$2</f>
        <v>107053.65225257921</v>
      </c>
      <c r="Z350" s="352">
        <f>Z347+1</f>
        <v>1</v>
      </c>
      <c r="AA350" s="236">
        <f>Q350*-1</f>
        <v>2072.4373157767768</v>
      </c>
      <c r="AB350" s="237">
        <f>$AA$3-Y350</f>
        <v>38867.547747420802</v>
      </c>
      <c r="AC350" s="238" t="str">
        <f>+IF(AF350&gt;$D$3,"*","")</f>
        <v>*</v>
      </c>
      <c r="AD350" s="154"/>
      <c r="AE350" s="239"/>
      <c r="AF350" s="240">
        <f>Y350+AE350-AA350</f>
        <v>104981.21493680243</v>
      </c>
    </row>
    <row r="351" spans="1:32" x14ac:dyDescent="0.2">
      <c r="A351" s="214"/>
      <c r="B351" s="25">
        <v>37044</v>
      </c>
      <c r="C351" s="279">
        <v>0</v>
      </c>
      <c r="D351" s="48">
        <v>74.581000000000003</v>
      </c>
      <c r="E351" s="48">
        <v>74.590999999999994</v>
      </c>
      <c r="F351" s="255">
        <f t="shared" si="128"/>
        <v>71.607337085652119</v>
      </c>
      <c r="H351" s="50">
        <v>30112490</v>
      </c>
      <c r="I351" s="168">
        <f t="shared" si="129"/>
        <v>716964.04761904757</v>
      </c>
      <c r="J351" s="168">
        <f t="shared" si="130"/>
        <v>4025458.4551573806</v>
      </c>
      <c r="K351" s="280">
        <f t="shared" si="131"/>
        <v>113988.17846671116</v>
      </c>
      <c r="L351" s="280">
        <f t="shared" si="132"/>
        <v>2576720.8983603823</v>
      </c>
      <c r="M351" s="214"/>
      <c r="N351" s="168">
        <f t="shared" ref="N351:N379" si="138">H351-H350</f>
        <v>-606400</v>
      </c>
      <c r="O351" s="281">
        <f t="shared" si="133"/>
        <v>-14438.095238095239</v>
      </c>
      <c r="P351" s="281">
        <f t="shared" si="134"/>
        <v>-81063.970704761901</v>
      </c>
      <c r="Q351" s="282">
        <f t="shared" si="135"/>
        <v>-2295.4737858680451</v>
      </c>
      <c r="R351" s="168">
        <f t="shared" ref="R351:R379" si="139">O351*3.594</f>
        <v>-51890.514285714286</v>
      </c>
      <c r="S351" s="214"/>
      <c r="T351" s="214"/>
      <c r="U351" s="214"/>
      <c r="V351" s="214"/>
      <c r="W351" s="214"/>
      <c r="X351" s="256">
        <f t="shared" si="136"/>
        <v>37044</v>
      </c>
      <c r="Y351" s="235">
        <f t="shared" si="137"/>
        <v>104758.17846671116</v>
      </c>
      <c r="Z351" s="352">
        <f>Z350+1</f>
        <v>2</v>
      </c>
      <c r="AA351" s="257">
        <f>Q351*-1</f>
        <v>2295.4737858680451</v>
      </c>
      <c r="AB351" s="237">
        <f>$AA$3-Y351</f>
        <v>41163.021533288847</v>
      </c>
      <c r="AC351" s="238" t="str">
        <f t="shared" ref="AC351:AC379" si="140">+IF(AF351&gt;$D$3,"*","")</f>
        <v>*</v>
      </c>
      <c r="AD351" s="214"/>
      <c r="AE351" s="214"/>
      <c r="AF351" s="235">
        <f t="shared" ref="AF351:AF379" si="141">Y351+AE351-AA351</f>
        <v>102462.70468084312</v>
      </c>
    </row>
    <row r="352" spans="1:32" x14ac:dyDescent="0.2">
      <c r="B352" s="25">
        <v>37045</v>
      </c>
      <c r="C352" s="26">
        <v>0</v>
      </c>
      <c r="D352" s="27">
        <v>73.031000000000006</v>
      </c>
      <c r="E352" s="27">
        <v>73.028000000000006</v>
      </c>
      <c r="F352" s="224">
        <f t="shared" si="128"/>
        <v>70.106857565805583</v>
      </c>
      <c r="H352" s="50">
        <v>29480870</v>
      </c>
      <c r="I352" s="4">
        <f t="shared" si="129"/>
        <v>701925.47619047621</v>
      </c>
      <c r="J352" s="4">
        <f t="shared" si="130"/>
        <v>3941023.0574388094</v>
      </c>
      <c r="K352" s="36">
        <f t="shared" si="131"/>
        <v>111597.23659232137</v>
      </c>
      <c r="L352" s="36">
        <f t="shared" si="132"/>
        <v>2522673.2771300427</v>
      </c>
      <c r="N352" s="4">
        <f t="shared" si="138"/>
        <v>-631620</v>
      </c>
      <c r="O352" s="271">
        <f t="shared" si="133"/>
        <v>-15038.571428571429</v>
      </c>
      <c r="P352" s="271">
        <f t="shared" si="134"/>
        <v>-84435.397718571432</v>
      </c>
      <c r="Q352" s="273">
        <f t="shared" si="135"/>
        <v>-2390.9418743898</v>
      </c>
      <c r="R352" s="4">
        <f t="shared" si="139"/>
        <v>-54048.625714285714</v>
      </c>
      <c r="X352" s="234">
        <f t="shared" si="136"/>
        <v>37045</v>
      </c>
      <c r="Y352" s="235">
        <f t="shared" si="137"/>
        <v>102367.23659232137</v>
      </c>
      <c r="Z352" s="352">
        <f t="shared" ref="Z352:Z379" si="142">Z351+1</f>
        <v>3</v>
      </c>
      <c r="AA352" s="236">
        <f>Q352*-1</f>
        <v>2390.9418743898</v>
      </c>
      <c r="AB352" s="237">
        <f>$AA$3-Y352</f>
        <v>43553.963407678646</v>
      </c>
      <c r="AC352" s="238" t="str">
        <f t="shared" si="140"/>
        <v>*</v>
      </c>
      <c r="AF352" s="240">
        <f t="shared" si="141"/>
        <v>99976.294717931567</v>
      </c>
    </row>
    <row r="353" spans="1:32" x14ac:dyDescent="0.2">
      <c r="B353" s="25">
        <v>37046</v>
      </c>
      <c r="C353" s="26">
        <v>0</v>
      </c>
      <c r="D353" s="27">
        <v>71.582999999999998</v>
      </c>
      <c r="E353" s="27">
        <v>71.578999999999994</v>
      </c>
      <c r="F353" s="224">
        <f t="shared" si="128"/>
        <v>68.715818010938222</v>
      </c>
      <c r="H353" s="50">
        <v>28899820</v>
      </c>
      <c r="I353" s="4">
        <f t="shared" si="129"/>
        <v>688090.95238095243</v>
      </c>
      <c r="J353" s="4">
        <f t="shared" si="130"/>
        <v>3863347.892237619</v>
      </c>
      <c r="K353" s="36">
        <f t="shared" si="131"/>
        <v>109397.72299852416</v>
      </c>
      <c r="L353" s="36">
        <f t="shared" si="132"/>
        <v>2472952.9226195952</v>
      </c>
      <c r="N353" s="4">
        <f t="shared" si="138"/>
        <v>-581050</v>
      </c>
      <c r="O353" s="271">
        <f t="shared" si="133"/>
        <v>-13834.523809523809</v>
      </c>
      <c r="P353" s="271">
        <f t="shared" si="134"/>
        <v>-77675.165201190466</v>
      </c>
      <c r="Q353" s="273">
        <f t="shared" si="135"/>
        <v>-2199.5135937972091</v>
      </c>
      <c r="R353" s="4">
        <f t="shared" si="139"/>
        <v>-49721.278571428571</v>
      </c>
      <c r="X353" s="234">
        <f t="shared" si="136"/>
        <v>37046</v>
      </c>
      <c r="Y353" s="235">
        <f t="shared" si="137"/>
        <v>100167.72299852416</v>
      </c>
      <c r="Z353" s="352">
        <f t="shared" si="142"/>
        <v>4</v>
      </c>
      <c r="AA353" s="236">
        <f>Q353*-1</f>
        <v>2199.5135937972091</v>
      </c>
      <c r="AB353" s="237">
        <f>$AA$3-Y353</f>
        <v>45753.477001475854</v>
      </c>
      <c r="AC353" s="238" t="str">
        <f t="shared" si="140"/>
        <v>*</v>
      </c>
      <c r="AF353" s="240">
        <f t="shared" si="141"/>
        <v>97968.209404726949</v>
      </c>
    </row>
    <row r="354" spans="1:32" x14ac:dyDescent="0.2">
      <c r="A354" s="214"/>
      <c r="B354" s="25">
        <v>37047</v>
      </c>
      <c r="C354" s="279"/>
      <c r="D354" s="48"/>
      <c r="E354" s="48"/>
      <c r="F354" s="255">
        <f t="shared" si="128"/>
        <v>0</v>
      </c>
      <c r="G354" s="212" t="s">
        <v>31</v>
      </c>
      <c r="H354" s="50">
        <f t="shared" ref="H354:H360" si="143">H353-$AP$1</f>
        <v>28312320</v>
      </c>
      <c r="I354" s="168">
        <f t="shared" si="129"/>
        <v>674102.85714285716</v>
      </c>
      <c r="J354" s="168">
        <f t="shared" si="130"/>
        <v>3784810.4865828571</v>
      </c>
      <c r="K354" s="280">
        <f t="shared" si="131"/>
        <v>107173.7934978687</v>
      </c>
      <c r="L354" s="280">
        <f t="shared" si="132"/>
        <v>2422680.6426524883</v>
      </c>
      <c r="M354" s="214"/>
      <c r="N354" s="168">
        <f t="shared" si="138"/>
        <v>-587500</v>
      </c>
      <c r="O354" s="281">
        <f t="shared" si="133"/>
        <v>-13988.095238095239</v>
      </c>
      <c r="P354" s="281">
        <f t="shared" si="134"/>
        <v>-78537.405654761897</v>
      </c>
      <c r="Q354" s="282">
        <f t="shared" si="135"/>
        <v>-2223.9295006554689</v>
      </c>
      <c r="R354" s="168">
        <f t="shared" si="139"/>
        <v>-50273.214285714283</v>
      </c>
      <c r="S354" s="214"/>
      <c r="T354" s="214"/>
      <c r="U354" s="214"/>
      <c r="V354" s="214"/>
      <c r="W354" s="214"/>
      <c r="X354" s="256">
        <f t="shared" si="136"/>
        <v>37047</v>
      </c>
      <c r="Y354" s="235">
        <f t="shared" si="137"/>
        <v>97943.793497868697</v>
      </c>
      <c r="Z354" s="352">
        <f t="shared" si="142"/>
        <v>5</v>
      </c>
      <c r="AA354" s="257">
        <f t="shared" ref="AA354:AA379" si="144">Q354*-1</f>
        <v>2223.9295006554689</v>
      </c>
      <c r="AB354" s="237">
        <f t="shared" ref="AB354:AB379" si="145">$AA$3-Y354</f>
        <v>47977.406502131314</v>
      </c>
      <c r="AC354" s="238" t="str">
        <f t="shared" si="140"/>
        <v>*</v>
      </c>
      <c r="AD354" s="214"/>
      <c r="AE354" s="214"/>
      <c r="AF354" s="235">
        <f t="shared" si="141"/>
        <v>95719.863997213222</v>
      </c>
    </row>
    <row r="355" spans="1:32" x14ac:dyDescent="0.2">
      <c r="B355" s="25">
        <v>37048</v>
      </c>
      <c r="C355" s="26"/>
      <c r="D355" s="27"/>
      <c r="E355" s="27"/>
      <c r="F355" s="224">
        <f t="shared" si="128"/>
        <v>0</v>
      </c>
      <c r="G355" s="212" t="s">
        <v>31</v>
      </c>
      <c r="H355" s="50">
        <f t="shared" si="143"/>
        <v>27724820</v>
      </c>
      <c r="I355" s="4">
        <f t="shared" si="129"/>
        <v>660114.76190476189</v>
      </c>
      <c r="J355" s="4">
        <f t="shared" si="130"/>
        <v>3706273.0809280947</v>
      </c>
      <c r="K355" s="36">
        <f t="shared" si="131"/>
        <v>104949.86399721321</v>
      </c>
      <c r="L355" s="36">
        <f t="shared" si="132"/>
        <v>2372408.36268538</v>
      </c>
      <c r="N355" s="4">
        <f t="shared" si="138"/>
        <v>-587500</v>
      </c>
      <c r="O355" s="271">
        <f t="shared" si="133"/>
        <v>-13988.095238095239</v>
      </c>
      <c r="P355" s="271">
        <f t="shared" si="134"/>
        <v>-78537.405654761897</v>
      </c>
      <c r="Q355" s="273">
        <f t="shared" si="135"/>
        <v>-2223.9295006554689</v>
      </c>
      <c r="R355" s="4">
        <f t="shared" si="139"/>
        <v>-50273.214285714283</v>
      </c>
      <c r="X355" s="234">
        <f t="shared" si="136"/>
        <v>37048</v>
      </c>
      <c r="Y355" s="235">
        <f t="shared" si="137"/>
        <v>95719.863997213208</v>
      </c>
      <c r="Z355" s="352">
        <f t="shared" si="142"/>
        <v>6</v>
      </c>
      <c r="AA355" s="236">
        <f t="shared" si="144"/>
        <v>2223.9295006554689</v>
      </c>
      <c r="AB355" s="237">
        <f t="shared" si="145"/>
        <v>50201.336002786804</v>
      </c>
      <c r="AC355" s="238" t="str">
        <f t="shared" si="140"/>
        <v>*</v>
      </c>
      <c r="AF355" s="240">
        <f t="shared" si="141"/>
        <v>93495.934496557733</v>
      </c>
    </row>
    <row r="356" spans="1:32" x14ac:dyDescent="0.2">
      <c r="B356" s="25">
        <v>37049</v>
      </c>
      <c r="C356" s="26"/>
      <c r="D356" s="27"/>
      <c r="E356" s="27"/>
      <c r="F356" s="224">
        <f t="shared" si="128"/>
        <v>0</v>
      </c>
      <c r="G356" s="212" t="s">
        <v>31</v>
      </c>
      <c r="H356" s="50">
        <f t="shared" si="143"/>
        <v>27137320</v>
      </c>
      <c r="I356" s="4">
        <f t="shared" si="129"/>
        <v>646126.66666666663</v>
      </c>
      <c r="J356" s="4">
        <f t="shared" si="130"/>
        <v>3627735.6752733327</v>
      </c>
      <c r="K356" s="36">
        <f t="shared" si="131"/>
        <v>102725.93449655773</v>
      </c>
      <c r="L356" s="36">
        <f t="shared" si="132"/>
        <v>2322136.0827182727</v>
      </c>
      <c r="N356" s="4">
        <f t="shared" si="138"/>
        <v>-587500</v>
      </c>
      <c r="O356" s="271">
        <f t="shared" si="133"/>
        <v>-13988.095238095239</v>
      </c>
      <c r="P356" s="271">
        <f t="shared" si="134"/>
        <v>-78537.405654761897</v>
      </c>
      <c r="Q356" s="273">
        <f t="shared" si="135"/>
        <v>-2223.9295006554689</v>
      </c>
      <c r="R356" s="4">
        <f t="shared" si="139"/>
        <v>-50273.214285714283</v>
      </c>
      <c r="X356" s="234">
        <f t="shared" si="136"/>
        <v>37049</v>
      </c>
      <c r="Y356" s="235">
        <f t="shared" si="137"/>
        <v>93495.934496557733</v>
      </c>
      <c r="Z356" s="352">
        <f t="shared" si="142"/>
        <v>7</v>
      </c>
      <c r="AA356" s="236">
        <f t="shared" si="144"/>
        <v>2223.9295006554689</v>
      </c>
      <c r="AB356" s="237">
        <f t="shared" si="145"/>
        <v>52425.265503442279</v>
      </c>
      <c r="AC356" s="238" t="str">
        <f t="shared" si="140"/>
        <v>*</v>
      </c>
      <c r="AF356" s="240">
        <f t="shared" si="141"/>
        <v>91272.004995902258</v>
      </c>
    </row>
    <row r="357" spans="1:32" x14ac:dyDescent="0.2">
      <c r="B357" s="25">
        <v>37050</v>
      </c>
      <c r="C357" s="26"/>
      <c r="D357" s="27"/>
      <c r="E357" s="27"/>
      <c r="F357" s="224">
        <f t="shared" si="128"/>
        <v>0</v>
      </c>
      <c r="G357" s="212" t="s">
        <v>31</v>
      </c>
      <c r="H357" s="50">
        <f t="shared" si="143"/>
        <v>26549820</v>
      </c>
      <c r="I357" s="4">
        <f t="shared" si="129"/>
        <v>632138.57142857148</v>
      </c>
      <c r="J357" s="4">
        <f t="shared" si="130"/>
        <v>3549198.2696185713</v>
      </c>
      <c r="K357" s="36">
        <f t="shared" si="131"/>
        <v>100502.00499590229</v>
      </c>
      <c r="L357" s="36">
        <f t="shared" si="132"/>
        <v>2271863.8027511658</v>
      </c>
      <c r="N357" s="4">
        <f t="shared" si="138"/>
        <v>-587500</v>
      </c>
      <c r="O357" s="271">
        <f t="shared" si="133"/>
        <v>-13988.095238095239</v>
      </c>
      <c r="P357" s="271">
        <f t="shared" si="134"/>
        <v>-78537.405654761897</v>
      </c>
      <c r="Q357" s="273">
        <f t="shared" si="135"/>
        <v>-2223.9295006554689</v>
      </c>
      <c r="R357" s="4">
        <f t="shared" si="139"/>
        <v>-50273.214285714283</v>
      </c>
      <c r="X357" s="234">
        <f t="shared" si="136"/>
        <v>37050</v>
      </c>
      <c r="Y357" s="235">
        <f t="shared" si="137"/>
        <v>91272.004995902287</v>
      </c>
      <c r="Z357" s="352">
        <f t="shared" si="142"/>
        <v>8</v>
      </c>
      <c r="AA357" s="236">
        <f t="shared" si="144"/>
        <v>2223.9295006554689</v>
      </c>
      <c r="AB357" s="237">
        <f t="shared" si="145"/>
        <v>54649.195004097724</v>
      </c>
      <c r="AC357" s="238" t="str">
        <f t="shared" si="140"/>
        <v>*</v>
      </c>
      <c r="AF357" s="240">
        <f t="shared" si="141"/>
        <v>89048.075495246812</v>
      </c>
    </row>
    <row r="358" spans="1:32" x14ac:dyDescent="0.2">
      <c r="B358" s="25">
        <v>37051</v>
      </c>
      <c r="C358" s="26"/>
      <c r="D358" s="27"/>
      <c r="E358" s="27"/>
      <c r="F358" s="224">
        <f t="shared" si="128"/>
        <v>0</v>
      </c>
      <c r="G358" s="212" t="s">
        <v>31</v>
      </c>
      <c r="H358" s="50">
        <f t="shared" si="143"/>
        <v>25962320</v>
      </c>
      <c r="I358" s="4">
        <f t="shared" si="129"/>
        <v>618150.47619047621</v>
      </c>
      <c r="J358" s="4">
        <f t="shared" si="130"/>
        <v>3470660.8639638093</v>
      </c>
      <c r="K358" s="36">
        <f t="shared" si="131"/>
        <v>98278.075495246812</v>
      </c>
      <c r="L358" s="36">
        <f t="shared" si="132"/>
        <v>2221591.522784058</v>
      </c>
      <c r="N358" s="4">
        <f t="shared" si="138"/>
        <v>-587500</v>
      </c>
      <c r="O358" s="271">
        <f t="shared" si="133"/>
        <v>-13988.095238095239</v>
      </c>
      <c r="P358" s="271">
        <f t="shared" si="134"/>
        <v>-78537.405654761897</v>
      </c>
      <c r="Q358" s="273">
        <f t="shared" si="135"/>
        <v>-2223.9295006554689</v>
      </c>
      <c r="R358" s="4">
        <f t="shared" si="139"/>
        <v>-50273.214285714283</v>
      </c>
      <c r="X358" s="234">
        <f t="shared" si="136"/>
        <v>37051</v>
      </c>
      <c r="Y358" s="235">
        <f t="shared" si="137"/>
        <v>89048.075495246812</v>
      </c>
      <c r="Z358" s="352">
        <f t="shared" si="142"/>
        <v>9</v>
      </c>
      <c r="AA358" s="236">
        <f t="shared" si="144"/>
        <v>2223.9295006554689</v>
      </c>
      <c r="AB358" s="237">
        <f t="shared" si="145"/>
        <v>56873.124504753199</v>
      </c>
      <c r="AC358" s="238" t="str">
        <f t="shared" si="140"/>
        <v>*</v>
      </c>
      <c r="AF358" s="240">
        <f t="shared" si="141"/>
        <v>86824.145994591338</v>
      </c>
    </row>
    <row r="359" spans="1:32" x14ac:dyDescent="0.2">
      <c r="B359" s="25">
        <v>37052</v>
      </c>
      <c r="C359" s="26"/>
      <c r="D359" s="27"/>
      <c r="E359" s="27"/>
      <c r="F359" s="224">
        <f t="shared" si="128"/>
        <v>0</v>
      </c>
      <c r="G359" s="212" t="s">
        <v>31</v>
      </c>
      <c r="H359" s="50">
        <f t="shared" si="143"/>
        <v>25374820</v>
      </c>
      <c r="I359" s="4">
        <f t="shared" si="129"/>
        <v>604162.38095238095</v>
      </c>
      <c r="J359" s="4">
        <f t="shared" si="130"/>
        <v>3392123.4583090474</v>
      </c>
      <c r="K359" s="36">
        <f t="shared" si="131"/>
        <v>96054.145994591338</v>
      </c>
      <c r="L359" s="36">
        <f t="shared" si="132"/>
        <v>2171319.2428169502</v>
      </c>
      <c r="N359" s="4">
        <f t="shared" si="138"/>
        <v>-587500</v>
      </c>
      <c r="O359" s="271">
        <f t="shared" si="133"/>
        <v>-13988.095238095239</v>
      </c>
      <c r="P359" s="271">
        <f t="shared" si="134"/>
        <v>-78537.405654761897</v>
      </c>
      <c r="Q359" s="273">
        <f t="shared" si="135"/>
        <v>-2223.9295006554689</v>
      </c>
      <c r="R359" s="4">
        <f t="shared" si="139"/>
        <v>-50273.214285714283</v>
      </c>
      <c r="X359" s="234">
        <f t="shared" si="136"/>
        <v>37052</v>
      </c>
      <c r="Y359" s="235">
        <f t="shared" si="137"/>
        <v>86824.145994591338</v>
      </c>
      <c r="Z359" s="352">
        <f t="shared" si="142"/>
        <v>10</v>
      </c>
      <c r="AA359" s="236">
        <f t="shared" si="144"/>
        <v>2223.9295006554689</v>
      </c>
      <c r="AB359" s="237">
        <f t="shared" si="145"/>
        <v>59097.054005408674</v>
      </c>
      <c r="AC359" s="238" t="str">
        <f t="shared" si="140"/>
        <v>*</v>
      </c>
      <c r="AF359" s="240">
        <f t="shared" si="141"/>
        <v>84600.216493935863</v>
      </c>
    </row>
    <row r="360" spans="1:32" x14ac:dyDescent="0.2">
      <c r="B360" s="25">
        <v>37053</v>
      </c>
      <c r="C360" s="26"/>
      <c r="D360" s="27"/>
      <c r="E360" s="27"/>
      <c r="F360" s="224">
        <f t="shared" si="128"/>
        <v>0</v>
      </c>
      <c r="G360" s="212" t="s">
        <v>31</v>
      </c>
      <c r="H360" s="50">
        <f t="shared" si="143"/>
        <v>24787320</v>
      </c>
      <c r="I360" s="4">
        <f t="shared" si="129"/>
        <v>590174.28571428568</v>
      </c>
      <c r="J360" s="4">
        <f t="shared" si="130"/>
        <v>3313586.0526542854</v>
      </c>
      <c r="K360" s="36">
        <f t="shared" si="131"/>
        <v>93830.216493935877</v>
      </c>
      <c r="L360" s="36">
        <f t="shared" si="132"/>
        <v>2121046.9628498429</v>
      </c>
      <c r="N360" s="4">
        <f t="shared" si="138"/>
        <v>-587500</v>
      </c>
      <c r="O360" s="271">
        <f t="shared" si="133"/>
        <v>-13988.095238095239</v>
      </c>
      <c r="P360" s="271">
        <f t="shared" si="134"/>
        <v>-78537.405654761897</v>
      </c>
      <c r="Q360" s="273">
        <f t="shared" si="135"/>
        <v>-2223.9295006554689</v>
      </c>
      <c r="R360" s="4">
        <f t="shared" si="139"/>
        <v>-50273.214285714283</v>
      </c>
      <c r="X360" s="234">
        <f t="shared" si="136"/>
        <v>37053</v>
      </c>
      <c r="Y360" s="235">
        <f t="shared" si="137"/>
        <v>84600.216493935877</v>
      </c>
      <c r="Z360" s="352">
        <f t="shared" si="142"/>
        <v>11</v>
      </c>
      <c r="AA360" s="236">
        <f t="shared" si="144"/>
        <v>2223.9295006554689</v>
      </c>
      <c r="AB360" s="237">
        <f t="shared" si="145"/>
        <v>61320.983506064134</v>
      </c>
      <c r="AC360" s="238" t="str">
        <f t="shared" si="140"/>
        <v>*</v>
      </c>
      <c r="AF360" s="240">
        <f t="shared" si="141"/>
        <v>82376.286993280402</v>
      </c>
    </row>
    <row r="361" spans="1:32" x14ac:dyDescent="0.2">
      <c r="B361" s="25">
        <v>37054</v>
      </c>
      <c r="C361" s="26"/>
      <c r="D361" s="27"/>
      <c r="E361" s="27"/>
      <c r="F361" s="224">
        <f t="shared" si="128"/>
        <v>0</v>
      </c>
      <c r="G361" s="212" t="s">
        <v>31</v>
      </c>
      <c r="H361" s="4">
        <f>H360-$AP$2</f>
        <v>23993320</v>
      </c>
      <c r="I361" s="4">
        <f t="shared" si="129"/>
        <v>571269.52380952379</v>
      </c>
      <c r="J361" s="4">
        <f t="shared" si="130"/>
        <v>3207443.5844161902</v>
      </c>
      <c r="K361" s="36">
        <f t="shared" si="131"/>
        <v>90824.599432624484</v>
      </c>
      <c r="L361" s="36">
        <f t="shared" si="132"/>
        <v>2053104.5112857863</v>
      </c>
      <c r="N361" s="4">
        <f t="shared" si="138"/>
        <v>-794000</v>
      </c>
      <c r="O361" s="271">
        <f t="shared" si="133"/>
        <v>-18904.761904761905</v>
      </c>
      <c r="P361" s="271">
        <f t="shared" si="134"/>
        <v>-106142.46823809523</v>
      </c>
      <c r="Q361" s="273">
        <f t="shared" si="135"/>
        <v>-3005.6170613113914</v>
      </c>
      <c r="R361" s="4">
        <f t="shared" si="139"/>
        <v>-67943.714285714275</v>
      </c>
      <c r="X361" s="234">
        <f t="shared" si="136"/>
        <v>37054</v>
      </c>
      <c r="Y361" s="235">
        <f t="shared" si="137"/>
        <v>81594.599432624484</v>
      </c>
      <c r="Z361" s="352">
        <f t="shared" si="142"/>
        <v>12</v>
      </c>
      <c r="AA361" s="236">
        <f t="shared" si="144"/>
        <v>3005.6170613113914</v>
      </c>
      <c r="AB361" s="237">
        <f t="shared" si="145"/>
        <v>64326.600567375528</v>
      </c>
      <c r="AC361" s="238" t="str">
        <f t="shared" si="140"/>
        <v>*</v>
      </c>
      <c r="AF361" s="240">
        <f t="shared" si="141"/>
        <v>78588.98237131309</v>
      </c>
    </row>
    <row r="362" spans="1:32" x14ac:dyDescent="0.2">
      <c r="B362" s="25">
        <v>37055</v>
      </c>
      <c r="C362" s="26"/>
      <c r="D362" s="27"/>
      <c r="E362" s="27"/>
      <c r="F362" s="224">
        <f t="shared" si="128"/>
        <v>0</v>
      </c>
      <c r="G362" s="212" t="s">
        <v>31</v>
      </c>
      <c r="H362" s="4">
        <f>H361-$AP$2</f>
        <v>23199320</v>
      </c>
      <c r="I362" s="4">
        <f t="shared" si="129"/>
        <v>552364.76190476189</v>
      </c>
      <c r="J362" s="4">
        <f t="shared" si="130"/>
        <v>3101301.1161780949</v>
      </c>
      <c r="K362" s="36">
        <f t="shared" si="131"/>
        <v>87818.98237131309</v>
      </c>
      <c r="L362" s="36">
        <f t="shared" si="132"/>
        <v>1985162.0597217295</v>
      </c>
      <c r="N362" s="4">
        <f t="shared" si="138"/>
        <v>-794000</v>
      </c>
      <c r="O362" s="271">
        <f t="shared" si="133"/>
        <v>-18904.761904761905</v>
      </c>
      <c r="P362" s="271">
        <f t="shared" si="134"/>
        <v>-106142.46823809523</v>
      </c>
      <c r="Q362" s="273">
        <f t="shared" si="135"/>
        <v>-3005.6170613113914</v>
      </c>
      <c r="R362" s="4">
        <f t="shared" si="139"/>
        <v>-67943.714285714275</v>
      </c>
      <c r="X362" s="234">
        <f t="shared" si="136"/>
        <v>37055</v>
      </c>
      <c r="Y362" s="235">
        <f t="shared" si="137"/>
        <v>78588.98237131309</v>
      </c>
      <c r="Z362" s="352">
        <f t="shared" si="142"/>
        <v>13</v>
      </c>
      <c r="AA362" s="236">
        <f t="shared" si="144"/>
        <v>3005.6170613113914</v>
      </c>
      <c r="AB362" s="237">
        <f t="shared" si="145"/>
        <v>67332.217628686922</v>
      </c>
      <c r="AC362" s="238" t="str">
        <f t="shared" si="140"/>
        <v>*</v>
      </c>
      <c r="AF362" s="240">
        <f t="shared" si="141"/>
        <v>75583.365310001696</v>
      </c>
    </row>
    <row r="363" spans="1:32" s="214" customFormat="1" x14ac:dyDescent="0.2">
      <c r="B363" s="213">
        <v>37056</v>
      </c>
      <c r="C363" s="279"/>
      <c r="D363" s="48"/>
      <c r="E363" s="48"/>
      <c r="F363" s="255">
        <f t="shared" si="128"/>
        <v>0</v>
      </c>
      <c r="G363" s="212" t="s">
        <v>31</v>
      </c>
      <c r="H363" s="4">
        <f>H362-$AP$2</f>
        <v>22405320</v>
      </c>
      <c r="I363" s="168">
        <f t="shared" si="129"/>
        <v>533460</v>
      </c>
      <c r="J363" s="168">
        <f t="shared" si="130"/>
        <v>2995158.6479399996</v>
      </c>
      <c r="K363" s="280">
        <f t="shared" si="131"/>
        <v>84813.365310001696</v>
      </c>
      <c r="L363" s="280">
        <f t="shared" si="132"/>
        <v>1917219.6081576727</v>
      </c>
      <c r="N363" s="168">
        <f t="shared" si="138"/>
        <v>-794000</v>
      </c>
      <c r="O363" s="281">
        <f t="shared" si="133"/>
        <v>-18904.761904761905</v>
      </c>
      <c r="P363" s="281">
        <f t="shared" si="134"/>
        <v>-106142.46823809523</v>
      </c>
      <c r="Q363" s="282">
        <f t="shared" si="135"/>
        <v>-3005.6170613113914</v>
      </c>
      <c r="R363" s="168">
        <f t="shared" si="139"/>
        <v>-67943.714285714275</v>
      </c>
      <c r="X363" s="256">
        <f t="shared" si="136"/>
        <v>37056</v>
      </c>
      <c r="Y363" s="235">
        <f t="shared" si="137"/>
        <v>75583.365310001696</v>
      </c>
      <c r="Z363" s="352">
        <f t="shared" si="142"/>
        <v>14</v>
      </c>
      <c r="AA363" s="257">
        <f t="shared" si="144"/>
        <v>3005.6170613113914</v>
      </c>
      <c r="AB363" s="237">
        <f t="shared" si="145"/>
        <v>70337.834689998315</v>
      </c>
      <c r="AC363" s="258" t="str">
        <f t="shared" si="140"/>
        <v>*</v>
      </c>
      <c r="AF363" s="235">
        <f t="shared" si="141"/>
        <v>72577.748248690303</v>
      </c>
    </row>
    <row r="364" spans="1:32" x14ac:dyDescent="0.2">
      <c r="B364" s="25">
        <v>37057</v>
      </c>
      <c r="C364" s="26"/>
      <c r="D364" s="27"/>
      <c r="E364" s="27"/>
      <c r="F364" s="224">
        <f t="shared" si="128"/>
        <v>0</v>
      </c>
      <c r="G364" s="212" t="s">
        <v>31</v>
      </c>
      <c r="H364" s="4">
        <f>H363-$AP$2</f>
        <v>21611320</v>
      </c>
      <c r="I364" s="4">
        <f t="shared" si="129"/>
        <v>514555.23809523811</v>
      </c>
      <c r="J364" s="4">
        <f t="shared" si="130"/>
        <v>2889016.1797019048</v>
      </c>
      <c r="K364" s="36">
        <f t="shared" si="131"/>
        <v>81807.748248690317</v>
      </c>
      <c r="L364" s="36">
        <f t="shared" si="132"/>
        <v>1849277.1565936161</v>
      </c>
      <c r="N364" s="4">
        <f t="shared" si="138"/>
        <v>-794000</v>
      </c>
      <c r="O364" s="271">
        <f t="shared" si="133"/>
        <v>-18904.761904761905</v>
      </c>
      <c r="P364" s="271">
        <f t="shared" si="134"/>
        <v>-106142.46823809523</v>
      </c>
      <c r="Q364" s="273">
        <f t="shared" si="135"/>
        <v>-3005.6170613113914</v>
      </c>
      <c r="R364" s="4">
        <f t="shared" si="139"/>
        <v>-67943.714285714275</v>
      </c>
      <c r="X364" s="234">
        <f t="shared" si="136"/>
        <v>37057</v>
      </c>
      <c r="Y364" s="235">
        <f t="shared" si="137"/>
        <v>72577.748248690317</v>
      </c>
      <c r="Z364" s="352">
        <f t="shared" si="142"/>
        <v>15</v>
      </c>
      <c r="AA364" s="236">
        <f t="shared" si="144"/>
        <v>3005.6170613113914</v>
      </c>
      <c r="AB364" s="237">
        <f t="shared" si="145"/>
        <v>73343.451751309694</v>
      </c>
      <c r="AC364" s="238" t="str">
        <f t="shared" si="140"/>
        <v>*</v>
      </c>
      <c r="AF364" s="240">
        <f t="shared" si="141"/>
        <v>69572.131187378924</v>
      </c>
    </row>
    <row r="365" spans="1:32" x14ac:dyDescent="0.2">
      <c r="B365" s="25">
        <v>37058</v>
      </c>
      <c r="C365" s="26"/>
      <c r="D365" s="27"/>
      <c r="E365" s="27"/>
      <c r="F365" s="224">
        <f t="shared" si="128"/>
        <v>0</v>
      </c>
      <c r="G365" s="212" t="s">
        <v>31</v>
      </c>
      <c r="H365" s="4">
        <f t="shared" ref="H365:H379" si="146">H364-$AP$2</f>
        <v>20817320</v>
      </c>
      <c r="I365" s="4">
        <f t="shared" si="129"/>
        <v>495650.47619047621</v>
      </c>
      <c r="J365" s="4">
        <f t="shared" si="130"/>
        <v>2782873.7114638095</v>
      </c>
      <c r="K365" s="36">
        <f t="shared" si="131"/>
        <v>78802.131187378924</v>
      </c>
      <c r="L365" s="36">
        <f t="shared" si="132"/>
        <v>1781334.7050295593</v>
      </c>
      <c r="N365" s="4">
        <f t="shared" si="138"/>
        <v>-794000</v>
      </c>
      <c r="O365" s="271">
        <f t="shared" si="133"/>
        <v>-18904.761904761905</v>
      </c>
      <c r="P365" s="271">
        <f t="shared" si="134"/>
        <v>-106142.46823809523</v>
      </c>
      <c r="Q365" s="273">
        <f t="shared" si="135"/>
        <v>-3005.6170613113914</v>
      </c>
      <c r="R365" s="4">
        <f t="shared" si="139"/>
        <v>-67943.714285714275</v>
      </c>
      <c r="X365" s="234">
        <f t="shared" si="136"/>
        <v>37058</v>
      </c>
      <c r="Y365" s="235">
        <f t="shared" si="137"/>
        <v>69572.131187378924</v>
      </c>
      <c r="Z365" s="352">
        <f t="shared" si="142"/>
        <v>16</v>
      </c>
      <c r="AA365" s="236">
        <f t="shared" si="144"/>
        <v>3005.6170613113914</v>
      </c>
      <c r="AB365" s="237">
        <f t="shared" si="145"/>
        <v>76349.068812621088</v>
      </c>
      <c r="AC365" s="238" t="str">
        <f t="shared" si="140"/>
        <v>*</v>
      </c>
      <c r="AF365" s="240">
        <f t="shared" si="141"/>
        <v>66566.51412606753</v>
      </c>
    </row>
    <row r="366" spans="1:32" x14ac:dyDescent="0.2">
      <c r="B366" s="25">
        <v>37059</v>
      </c>
      <c r="C366" s="26"/>
      <c r="D366" s="27"/>
      <c r="E366" s="27"/>
      <c r="F366" s="224">
        <f t="shared" si="128"/>
        <v>0</v>
      </c>
      <c r="G366" s="212" t="s">
        <v>31</v>
      </c>
      <c r="H366" s="4">
        <f t="shared" si="146"/>
        <v>20023320</v>
      </c>
      <c r="I366" s="4">
        <f t="shared" si="129"/>
        <v>476745.71428571426</v>
      </c>
      <c r="J366" s="4">
        <f t="shared" si="130"/>
        <v>2676731.2432257137</v>
      </c>
      <c r="K366" s="36">
        <f t="shared" si="131"/>
        <v>75796.514126067515</v>
      </c>
      <c r="L366" s="36">
        <f t="shared" si="132"/>
        <v>1713392.2534655023</v>
      </c>
      <c r="N366" s="4">
        <f t="shared" si="138"/>
        <v>-794000</v>
      </c>
      <c r="O366" s="271">
        <f t="shared" si="133"/>
        <v>-18904.761904761905</v>
      </c>
      <c r="P366" s="271">
        <f t="shared" si="134"/>
        <v>-106142.46823809523</v>
      </c>
      <c r="Q366" s="273">
        <f t="shared" si="135"/>
        <v>-3005.6170613113914</v>
      </c>
      <c r="R366" s="4">
        <f t="shared" si="139"/>
        <v>-67943.714285714275</v>
      </c>
      <c r="X366" s="234">
        <f t="shared" si="136"/>
        <v>37059</v>
      </c>
      <c r="Y366" s="235">
        <f t="shared" si="137"/>
        <v>66566.514126067515</v>
      </c>
      <c r="Z366" s="352">
        <f t="shared" si="142"/>
        <v>17</v>
      </c>
      <c r="AA366" s="236">
        <f t="shared" si="144"/>
        <v>3005.6170613113914</v>
      </c>
      <c r="AB366" s="237">
        <f t="shared" si="145"/>
        <v>79354.685873932496</v>
      </c>
      <c r="AC366" s="238" t="str">
        <f t="shared" si="140"/>
        <v>*</v>
      </c>
      <c r="AF366" s="240">
        <f t="shared" si="141"/>
        <v>63560.897064756122</v>
      </c>
    </row>
    <row r="367" spans="1:32" x14ac:dyDescent="0.2">
      <c r="B367" s="25">
        <v>37060</v>
      </c>
      <c r="C367" s="26"/>
      <c r="D367" s="27"/>
      <c r="E367" s="27"/>
      <c r="F367" s="224">
        <f t="shared" si="128"/>
        <v>0</v>
      </c>
      <c r="G367" s="212" t="s">
        <v>31</v>
      </c>
      <c r="H367" s="4">
        <f t="shared" si="146"/>
        <v>19229320</v>
      </c>
      <c r="I367" s="4">
        <f t="shared" si="129"/>
        <v>457840.95238095237</v>
      </c>
      <c r="J367" s="4">
        <f t="shared" si="130"/>
        <v>2570588.7749876189</v>
      </c>
      <c r="K367" s="36">
        <f t="shared" si="131"/>
        <v>72790.897064756136</v>
      </c>
      <c r="L367" s="36">
        <f t="shared" si="132"/>
        <v>1645449.8019014457</v>
      </c>
      <c r="N367" s="4">
        <f t="shared" si="138"/>
        <v>-794000</v>
      </c>
      <c r="O367" s="271">
        <f t="shared" si="133"/>
        <v>-18904.761904761905</v>
      </c>
      <c r="P367" s="271">
        <f t="shared" si="134"/>
        <v>-106142.46823809523</v>
      </c>
      <c r="Q367" s="273">
        <f t="shared" si="135"/>
        <v>-3005.6170613113914</v>
      </c>
      <c r="R367" s="4">
        <f t="shared" si="139"/>
        <v>-67943.714285714275</v>
      </c>
      <c r="X367" s="234">
        <f t="shared" si="136"/>
        <v>37060</v>
      </c>
      <c r="Y367" s="235">
        <f t="shared" si="137"/>
        <v>63560.897064756136</v>
      </c>
      <c r="Z367" s="352">
        <f t="shared" si="142"/>
        <v>18</v>
      </c>
      <c r="AA367" s="236">
        <f t="shared" si="144"/>
        <v>3005.6170613113914</v>
      </c>
      <c r="AB367" s="237">
        <f t="shared" si="145"/>
        <v>82360.302935243875</v>
      </c>
      <c r="AC367" s="238" t="str">
        <f t="shared" si="140"/>
        <v>*</v>
      </c>
      <c r="AF367" s="240">
        <f t="shared" si="141"/>
        <v>60555.280003444743</v>
      </c>
    </row>
    <row r="368" spans="1:32" x14ac:dyDescent="0.2">
      <c r="B368" s="25">
        <v>37061</v>
      </c>
      <c r="C368" s="26"/>
      <c r="D368" s="27"/>
      <c r="E368" s="27"/>
      <c r="F368" s="224">
        <f t="shared" si="128"/>
        <v>0</v>
      </c>
      <c r="G368" s="212" t="s">
        <v>31</v>
      </c>
      <c r="H368" s="4">
        <f t="shared" si="146"/>
        <v>18435320</v>
      </c>
      <c r="I368" s="4">
        <f t="shared" si="129"/>
        <v>438936.19047619047</v>
      </c>
      <c r="J368" s="4">
        <f t="shared" si="130"/>
        <v>2464446.3067495236</v>
      </c>
      <c r="K368" s="36">
        <f t="shared" si="131"/>
        <v>69785.280003444743</v>
      </c>
      <c r="L368" s="36">
        <f t="shared" si="132"/>
        <v>1577507.3503373889</v>
      </c>
      <c r="N368" s="4">
        <f t="shared" si="138"/>
        <v>-794000</v>
      </c>
      <c r="O368" s="271">
        <f t="shared" si="133"/>
        <v>-18904.761904761905</v>
      </c>
      <c r="P368" s="271">
        <f t="shared" si="134"/>
        <v>-106142.46823809523</v>
      </c>
      <c r="Q368" s="273">
        <f t="shared" si="135"/>
        <v>-3005.6170613113914</v>
      </c>
      <c r="R368" s="4">
        <f t="shared" si="139"/>
        <v>-67943.714285714275</v>
      </c>
      <c r="X368" s="234">
        <f t="shared" si="136"/>
        <v>37061</v>
      </c>
      <c r="Y368" s="235">
        <f t="shared" si="137"/>
        <v>60555.280003444743</v>
      </c>
      <c r="Z368" s="352">
        <f t="shared" si="142"/>
        <v>19</v>
      </c>
      <c r="AA368" s="236">
        <f t="shared" si="144"/>
        <v>3005.6170613113914</v>
      </c>
      <c r="AB368" s="237">
        <f t="shared" si="145"/>
        <v>85365.919996555269</v>
      </c>
      <c r="AC368" s="238" t="str">
        <f t="shared" si="140"/>
        <v>*</v>
      </c>
      <c r="AF368" s="240">
        <f t="shared" si="141"/>
        <v>57549.662942133349</v>
      </c>
    </row>
    <row r="369" spans="1:32" x14ac:dyDescent="0.2">
      <c r="B369" s="25">
        <v>37062</v>
      </c>
      <c r="C369" s="26"/>
      <c r="D369" s="27"/>
      <c r="E369" s="27"/>
      <c r="F369" s="224">
        <f t="shared" si="128"/>
        <v>0</v>
      </c>
      <c r="G369" s="212" t="s">
        <v>31</v>
      </c>
      <c r="H369" s="4">
        <f t="shared" si="146"/>
        <v>17641320</v>
      </c>
      <c r="I369" s="4">
        <f t="shared" si="129"/>
        <v>420031.42857142858</v>
      </c>
      <c r="J369" s="4">
        <f t="shared" si="130"/>
        <v>2358303.8385114283</v>
      </c>
      <c r="K369" s="36">
        <f t="shared" si="131"/>
        <v>66779.662942133349</v>
      </c>
      <c r="L369" s="36">
        <f t="shared" si="132"/>
        <v>1509564.8987733321</v>
      </c>
      <c r="N369" s="4">
        <f t="shared" si="138"/>
        <v>-794000</v>
      </c>
      <c r="O369" s="271">
        <f t="shared" si="133"/>
        <v>-18904.761904761905</v>
      </c>
      <c r="P369" s="271">
        <f t="shared" si="134"/>
        <v>-106142.46823809523</v>
      </c>
      <c r="Q369" s="273">
        <f t="shared" si="135"/>
        <v>-3005.6170613113914</v>
      </c>
      <c r="R369" s="4">
        <f t="shared" si="139"/>
        <v>-67943.714285714275</v>
      </c>
      <c r="X369" s="234">
        <f t="shared" si="136"/>
        <v>37062</v>
      </c>
      <c r="Y369" s="235">
        <f t="shared" si="137"/>
        <v>57549.662942133349</v>
      </c>
      <c r="Z369" s="352">
        <f t="shared" si="142"/>
        <v>20</v>
      </c>
      <c r="AA369" s="236">
        <f t="shared" si="144"/>
        <v>3005.6170613113914</v>
      </c>
      <c r="AB369" s="237">
        <f t="shared" si="145"/>
        <v>88371.537057866663</v>
      </c>
      <c r="AC369" s="238" t="str">
        <f t="shared" si="140"/>
        <v>*</v>
      </c>
      <c r="AF369" s="240">
        <f t="shared" si="141"/>
        <v>54544.045880821956</v>
      </c>
    </row>
    <row r="370" spans="1:32" x14ac:dyDescent="0.2">
      <c r="B370" s="25">
        <v>37063</v>
      </c>
      <c r="C370" s="26"/>
      <c r="D370" s="27"/>
      <c r="E370" s="27"/>
      <c r="F370" s="224">
        <f t="shared" si="128"/>
        <v>0</v>
      </c>
      <c r="G370" s="212" t="s">
        <v>31</v>
      </c>
      <c r="H370" s="4">
        <f t="shared" si="146"/>
        <v>16847320</v>
      </c>
      <c r="I370" s="4">
        <f t="shared" si="129"/>
        <v>401126.66666666669</v>
      </c>
      <c r="J370" s="4">
        <f t="shared" si="130"/>
        <v>2252161.3702733335</v>
      </c>
      <c r="K370" s="36">
        <f t="shared" si="131"/>
        <v>63774.045880821963</v>
      </c>
      <c r="L370" s="36">
        <f t="shared" si="132"/>
        <v>1441622.4472092756</v>
      </c>
      <c r="N370" s="4">
        <f t="shared" si="138"/>
        <v>-794000</v>
      </c>
      <c r="O370" s="271">
        <f t="shared" si="133"/>
        <v>-18904.761904761905</v>
      </c>
      <c r="P370" s="271">
        <f t="shared" si="134"/>
        <v>-106142.46823809523</v>
      </c>
      <c r="Q370" s="273">
        <f t="shared" si="135"/>
        <v>-3005.6170613113914</v>
      </c>
      <c r="R370" s="4">
        <f t="shared" si="139"/>
        <v>-67943.714285714275</v>
      </c>
      <c r="X370" s="234">
        <f t="shared" si="136"/>
        <v>37063</v>
      </c>
      <c r="Y370" s="235">
        <f t="shared" si="137"/>
        <v>54544.045880821963</v>
      </c>
      <c r="Z370" s="352">
        <f t="shared" si="142"/>
        <v>21</v>
      </c>
      <c r="AA370" s="236">
        <f t="shared" si="144"/>
        <v>3005.6170613113914</v>
      </c>
      <c r="AB370" s="237">
        <f t="shared" si="145"/>
        <v>91377.154119178042</v>
      </c>
      <c r="AC370" s="238" t="str">
        <f t="shared" si="140"/>
        <v>*</v>
      </c>
      <c r="AF370" s="240">
        <f t="shared" si="141"/>
        <v>51538.428819510569</v>
      </c>
    </row>
    <row r="371" spans="1:32" x14ac:dyDescent="0.2">
      <c r="B371" s="25">
        <v>37064</v>
      </c>
      <c r="C371" s="26"/>
      <c r="D371" s="27"/>
      <c r="E371" s="27"/>
      <c r="F371" s="224">
        <f t="shared" si="128"/>
        <v>0</v>
      </c>
      <c r="G371" s="212" t="s">
        <v>31</v>
      </c>
      <c r="H371" s="4">
        <f t="shared" si="146"/>
        <v>16053320</v>
      </c>
      <c r="I371" s="4">
        <f t="shared" si="129"/>
        <v>382221.90476190473</v>
      </c>
      <c r="J371" s="4">
        <f t="shared" si="130"/>
        <v>2146018.9020352378</v>
      </c>
      <c r="K371" s="36">
        <f t="shared" si="131"/>
        <v>60768.428819510562</v>
      </c>
      <c r="L371" s="36">
        <f t="shared" si="132"/>
        <v>1373679.9956452185</v>
      </c>
      <c r="N371" s="4">
        <f t="shared" si="138"/>
        <v>-794000</v>
      </c>
      <c r="O371" s="271">
        <f t="shared" si="133"/>
        <v>-18904.761904761905</v>
      </c>
      <c r="P371" s="271">
        <f t="shared" si="134"/>
        <v>-106142.46823809523</v>
      </c>
      <c r="Q371" s="273">
        <f t="shared" si="135"/>
        <v>-3005.6170613113914</v>
      </c>
      <c r="R371" s="4">
        <f t="shared" si="139"/>
        <v>-67943.714285714275</v>
      </c>
      <c r="X371" s="234">
        <f t="shared" si="136"/>
        <v>37064</v>
      </c>
      <c r="Y371" s="235">
        <f t="shared" si="137"/>
        <v>51538.428819510562</v>
      </c>
      <c r="Z371" s="352">
        <f t="shared" si="142"/>
        <v>22</v>
      </c>
      <c r="AA371" s="236">
        <f t="shared" si="144"/>
        <v>3005.6170613113914</v>
      </c>
      <c r="AB371" s="237">
        <f t="shared" si="145"/>
        <v>94382.77118048945</v>
      </c>
      <c r="AC371" s="238" t="str">
        <f t="shared" si="140"/>
        <v>*</v>
      </c>
      <c r="AF371" s="240">
        <f t="shared" si="141"/>
        <v>48532.811758199168</v>
      </c>
    </row>
    <row r="372" spans="1:32" x14ac:dyDescent="0.2">
      <c r="B372" s="25">
        <v>37065</v>
      </c>
      <c r="C372" s="26"/>
      <c r="D372" s="27"/>
      <c r="E372" s="27"/>
      <c r="F372" s="224">
        <f t="shared" si="128"/>
        <v>0</v>
      </c>
      <c r="G372" s="212" t="s">
        <v>31</v>
      </c>
      <c r="H372" s="4">
        <f t="shared" si="146"/>
        <v>15259320</v>
      </c>
      <c r="I372" s="4">
        <f t="shared" si="129"/>
        <v>363317.14285714284</v>
      </c>
      <c r="J372" s="4">
        <f t="shared" si="130"/>
        <v>2039876.4337971427</v>
      </c>
      <c r="K372" s="36">
        <f t="shared" si="131"/>
        <v>57762.811758199176</v>
      </c>
      <c r="L372" s="36">
        <f t="shared" si="132"/>
        <v>1305737.544081162</v>
      </c>
      <c r="N372" s="4">
        <f t="shared" si="138"/>
        <v>-794000</v>
      </c>
      <c r="O372" s="271">
        <f t="shared" si="133"/>
        <v>-18904.761904761905</v>
      </c>
      <c r="P372" s="271">
        <f t="shared" si="134"/>
        <v>-106142.46823809523</v>
      </c>
      <c r="Q372" s="273">
        <f t="shared" si="135"/>
        <v>-3005.6170613113914</v>
      </c>
      <c r="R372" s="4">
        <f t="shared" si="139"/>
        <v>-67943.714285714275</v>
      </c>
      <c r="X372" s="234">
        <f t="shared" si="136"/>
        <v>37065</v>
      </c>
      <c r="Y372" s="235">
        <f t="shared" si="137"/>
        <v>48532.811758199176</v>
      </c>
      <c r="Z372" s="352">
        <f t="shared" si="142"/>
        <v>23</v>
      </c>
      <c r="AA372" s="236">
        <f t="shared" si="144"/>
        <v>3005.6170613113914</v>
      </c>
      <c r="AB372" s="237">
        <f t="shared" si="145"/>
        <v>97388.388241800829</v>
      </c>
      <c r="AC372" s="238" t="str">
        <f t="shared" si="140"/>
        <v>*</v>
      </c>
      <c r="AF372" s="240">
        <f t="shared" si="141"/>
        <v>45527.194696887782</v>
      </c>
    </row>
    <row r="373" spans="1:32" x14ac:dyDescent="0.2">
      <c r="B373" s="25">
        <v>37066</v>
      </c>
      <c r="C373" s="26"/>
      <c r="D373" s="27"/>
      <c r="E373" s="27"/>
      <c r="F373" s="224">
        <f t="shared" si="128"/>
        <v>0</v>
      </c>
      <c r="G373" s="212" t="s">
        <v>31</v>
      </c>
      <c r="H373" s="4">
        <f t="shared" si="146"/>
        <v>14465320</v>
      </c>
      <c r="I373" s="4">
        <f t="shared" si="129"/>
        <v>344412.38095238095</v>
      </c>
      <c r="J373" s="4">
        <f t="shared" si="130"/>
        <v>1933733.9655590474</v>
      </c>
      <c r="K373" s="36">
        <f t="shared" si="131"/>
        <v>54757.194696887782</v>
      </c>
      <c r="L373" s="36">
        <f t="shared" si="132"/>
        <v>1237795.0925171052</v>
      </c>
      <c r="N373" s="4">
        <f t="shared" si="138"/>
        <v>-794000</v>
      </c>
      <c r="O373" s="271">
        <f t="shared" si="133"/>
        <v>-18904.761904761905</v>
      </c>
      <c r="P373" s="271">
        <f t="shared" si="134"/>
        <v>-106142.46823809523</v>
      </c>
      <c r="Q373" s="273">
        <f t="shared" si="135"/>
        <v>-3005.6170613113914</v>
      </c>
      <c r="R373" s="4">
        <f t="shared" si="139"/>
        <v>-67943.714285714275</v>
      </c>
      <c r="X373" s="234">
        <f t="shared" si="136"/>
        <v>37066</v>
      </c>
      <c r="Y373" s="235">
        <f t="shared" si="137"/>
        <v>45527.194696887782</v>
      </c>
      <c r="Z373" s="352">
        <f t="shared" si="142"/>
        <v>24</v>
      </c>
      <c r="AA373" s="236">
        <f t="shared" si="144"/>
        <v>3005.6170613113914</v>
      </c>
      <c r="AB373" s="237">
        <f t="shared" si="145"/>
        <v>100394.00530311224</v>
      </c>
      <c r="AC373" s="238" t="str">
        <f t="shared" si="140"/>
        <v>*</v>
      </c>
      <c r="AF373" s="240">
        <f t="shared" si="141"/>
        <v>42521.577635576388</v>
      </c>
    </row>
    <row r="374" spans="1:32" x14ac:dyDescent="0.2">
      <c r="B374" s="25">
        <v>37067</v>
      </c>
      <c r="C374" s="26"/>
      <c r="D374" s="27"/>
      <c r="E374" s="27"/>
      <c r="F374" s="224">
        <f t="shared" si="128"/>
        <v>0</v>
      </c>
      <c r="G374" s="212" t="s">
        <v>31</v>
      </c>
      <c r="H374" s="4">
        <f t="shared" si="146"/>
        <v>13671320</v>
      </c>
      <c r="I374" s="4">
        <f t="shared" si="129"/>
        <v>325507.61904761905</v>
      </c>
      <c r="J374" s="4">
        <f t="shared" si="130"/>
        <v>1827591.4973209524</v>
      </c>
      <c r="K374" s="36">
        <f t="shared" si="131"/>
        <v>51751.577635576396</v>
      </c>
      <c r="L374" s="36">
        <f t="shared" si="132"/>
        <v>1169852.6409530486</v>
      </c>
      <c r="N374" s="4">
        <f t="shared" si="138"/>
        <v>-794000</v>
      </c>
      <c r="O374" s="271">
        <f t="shared" si="133"/>
        <v>-18904.761904761905</v>
      </c>
      <c r="P374" s="271">
        <f t="shared" si="134"/>
        <v>-106142.46823809523</v>
      </c>
      <c r="Q374" s="273">
        <f t="shared" si="135"/>
        <v>-3005.6170613113914</v>
      </c>
      <c r="R374" s="4">
        <f t="shared" si="139"/>
        <v>-67943.714285714275</v>
      </c>
      <c r="X374" s="234">
        <f t="shared" si="136"/>
        <v>37067</v>
      </c>
      <c r="Y374" s="235">
        <f t="shared" si="137"/>
        <v>42521.577635576396</v>
      </c>
      <c r="Z374" s="352">
        <f t="shared" si="142"/>
        <v>25</v>
      </c>
      <c r="AA374" s="236">
        <f t="shared" si="144"/>
        <v>3005.6170613113914</v>
      </c>
      <c r="AB374" s="237">
        <f t="shared" si="145"/>
        <v>103399.62236442362</v>
      </c>
      <c r="AC374" s="238" t="str">
        <f t="shared" si="140"/>
        <v>*</v>
      </c>
      <c r="AF374" s="240">
        <f t="shared" si="141"/>
        <v>39515.960574265002</v>
      </c>
    </row>
    <row r="375" spans="1:32" x14ac:dyDescent="0.2">
      <c r="B375" s="25">
        <v>37068</v>
      </c>
      <c r="C375" s="26"/>
      <c r="D375" s="27"/>
      <c r="E375" s="27"/>
      <c r="F375" s="224">
        <f t="shared" si="128"/>
        <v>0</v>
      </c>
      <c r="G375" s="212" t="s">
        <v>31</v>
      </c>
      <c r="H375" s="4">
        <f t="shared" si="146"/>
        <v>12877320</v>
      </c>
      <c r="I375" s="4">
        <f t="shared" si="129"/>
        <v>306602.85714285716</v>
      </c>
      <c r="J375" s="4">
        <f t="shared" si="130"/>
        <v>1721449.0290828571</v>
      </c>
      <c r="K375" s="36">
        <f t="shared" si="131"/>
        <v>48745.960574265002</v>
      </c>
      <c r="L375" s="36">
        <f t="shared" si="132"/>
        <v>1101910.1893889918</v>
      </c>
      <c r="N375" s="4">
        <f t="shared" si="138"/>
        <v>-794000</v>
      </c>
      <c r="O375" s="271">
        <f t="shared" si="133"/>
        <v>-18904.761904761905</v>
      </c>
      <c r="P375" s="271">
        <f t="shared" si="134"/>
        <v>-106142.46823809523</v>
      </c>
      <c r="Q375" s="273">
        <f t="shared" si="135"/>
        <v>-3005.6170613113914</v>
      </c>
      <c r="R375" s="4">
        <f t="shared" si="139"/>
        <v>-67943.714285714275</v>
      </c>
      <c r="X375" s="234">
        <f t="shared" si="136"/>
        <v>37068</v>
      </c>
      <c r="Y375" s="235">
        <f t="shared" si="137"/>
        <v>39515.960574265002</v>
      </c>
      <c r="Z375" s="352">
        <f t="shared" si="142"/>
        <v>26</v>
      </c>
      <c r="AA375" s="236">
        <f t="shared" si="144"/>
        <v>3005.6170613113914</v>
      </c>
      <c r="AB375" s="237">
        <f t="shared" si="145"/>
        <v>106405.23942573501</v>
      </c>
      <c r="AC375" s="238" t="str">
        <f t="shared" si="140"/>
        <v>*</v>
      </c>
      <c r="AF375" s="240">
        <f t="shared" si="141"/>
        <v>36510.343512953608</v>
      </c>
    </row>
    <row r="376" spans="1:32" x14ac:dyDescent="0.2">
      <c r="B376" s="25">
        <v>37069</v>
      </c>
      <c r="C376" s="26"/>
      <c r="D376" s="27"/>
      <c r="E376" s="27"/>
      <c r="F376" s="224">
        <f t="shared" si="128"/>
        <v>0</v>
      </c>
      <c r="G376" s="212" t="s">
        <v>31</v>
      </c>
      <c r="H376" s="4">
        <f t="shared" si="146"/>
        <v>12083320</v>
      </c>
      <c r="I376" s="4">
        <f t="shared" si="129"/>
        <v>287698.09523809527</v>
      </c>
      <c r="J376" s="4">
        <f t="shared" si="130"/>
        <v>1615306.560844762</v>
      </c>
      <c r="K376" s="36">
        <f t="shared" si="131"/>
        <v>45740.343512953616</v>
      </c>
      <c r="L376" s="36">
        <f t="shared" si="132"/>
        <v>1033967.7378249351</v>
      </c>
      <c r="N376" s="4">
        <f t="shared" si="138"/>
        <v>-794000</v>
      </c>
      <c r="O376" s="271">
        <f t="shared" si="133"/>
        <v>-18904.761904761905</v>
      </c>
      <c r="P376" s="271">
        <f t="shared" si="134"/>
        <v>-106142.46823809523</v>
      </c>
      <c r="Q376" s="273">
        <f t="shared" si="135"/>
        <v>-3005.6170613113914</v>
      </c>
      <c r="R376" s="4">
        <f t="shared" si="139"/>
        <v>-67943.714285714275</v>
      </c>
      <c r="X376" s="234">
        <f t="shared" si="136"/>
        <v>37069</v>
      </c>
      <c r="Y376" s="235">
        <f t="shared" si="137"/>
        <v>36510.343512953616</v>
      </c>
      <c r="Z376" s="352">
        <f t="shared" si="142"/>
        <v>27</v>
      </c>
      <c r="AA376" s="236">
        <f t="shared" si="144"/>
        <v>3005.6170613113914</v>
      </c>
      <c r="AB376" s="237">
        <f t="shared" si="145"/>
        <v>109410.8564870464</v>
      </c>
      <c r="AC376" s="238" t="str">
        <f t="shared" si="140"/>
        <v>*</v>
      </c>
      <c r="AF376" s="240">
        <f t="shared" si="141"/>
        <v>33504.726451642222</v>
      </c>
    </row>
    <row r="377" spans="1:32" x14ac:dyDescent="0.2">
      <c r="B377" s="25">
        <v>37070</v>
      </c>
      <c r="C377" s="26"/>
      <c r="D377" s="27"/>
      <c r="E377" s="27"/>
      <c r="F377" s="224">
        <f t="shared" si="128"/>
        <v>0</v>
      </c>
      <c r="G377" s="212" t="s">
        <v>31</v>
      </c>
      <c r="H377" s="4">
        <f t="shared" si="146"/>
        <v>11289320</v>
      </c>
      <c r="I377" s="4">
        <f t="shared" si="129"/>
        <v>268793.33333333331</v>
      </c>
      <c r="J377" s="4">
        <f t="shared" si="130"/>
        <v>1509164.0926066665</v>
      </c>
      <c r="K377" s="36">
        <f t="shared" si="131"/>
        <v>42734.726451642215</v>
      </c>
      <c r="L377" s="36">
        <f t="shared" si="132"/>
        <v>966025.28626087809</v>
      </c>
      <c r="N377" s="4">
        <f t="shared" si="138"/>
        <v>-794000</v>
      </c>
      <c r="O377" s="271">
        <f t="shared" si="133"/>
        <v>-18904.761904761905</v>
      </c>
      <c r="P377" s="271">
        <f t="shared" si="134"/>
        <v>-106142.46823809523</v>
      </c>
      <c r="Q377" s="273">
        <f t="shared" si="135"/>
        <v>-3005.6170613113914</v>
      </c>
      <c r="R377" s="4">
        <f t="shared" si="139"/>
        <v>-67943.714285714275</v>
      </c>
      <c r="X377" s="234">
        <f t="shared" si="136"/>
        <v>37070</v>
      </c>
      <c r="Y377" s="235">
        <f t="shared" si="137"/>
        <v>33504.726451642215</v>
      </c>
      <c r="Z377" s="352">
        <f t="shared" si="142"/>
        <v>28</v>
      </c>
      <c r="AA377" s="236">
        <f t="shared" si="144"/>
        <v>3005.6170613113914</v>
      </c>
      <c r="AB377" s="237">
        <f t="shared" si="145"/>
        <v>112416.4735483578</v>
      </c>
      <c r="AC377" s="238" t="str">
        <f t="shared" si="140"/>
        <v>*</v>
      </c>
      <c r="AF377" s="240">
        <f t="shared" si="141"/>
        <v>30499.109390330825</v>
      </c>
    </row>
    <row r="378" spans="1:32" x14ac:dyDescent="0.2">
      <c r="B378" s="25">
        <v>37071</v>
      </c>
      <c r="C378" s="26"/>
      <c r="D378" s="27"/>
      <c r="E378" s="27"/>
      <c r="F378" s="224">
        <f t="shared" si="128"/>
        <v>0</v>
      </c>
      <c r="G378" s="212" t="s">
        <v>31</v>
      </c>
      <c r="H378" s="4">
        <f t="shared" si="146"/>
        <v>10495320</v>
      </c>
      <c r="I378" s="4">
        <f t="shared" si="129"/>
        <v>249888.57142857142</v>
      </c>
      <c r="J378" s="4">
        <f t="shared" si="130"/>
        <v>1403021.6243685712</v>
      </c>
      <c r="K378" s="36">
        <f t="shared" si="131"/>
        <v>39729.109390330821</v>
      </c>
      <c r="L378" s="36">
        <f t="shared" si="132"/>
        <v>898082.83469682129</v>
      </c>
      <c r="N378" s="4">
        <f t="shared" si="138"/>
        <v>-794000</v>
      </c>
      <c r="O378" s="271">
        <f t="shared" si="133"/>
        <v>-18904.761904761905</v>
      </c>
      <c r="P378" s="271">
        <f t="shared" si="134"/>
        <v>-106142.46823809523</v>
      </c>
      <c r="Q378" s="273">
        <f t="shared" si="135"/>
        <v>-3005.6170613113914</v>
      </c>
      <c r="R378" s="4">
        <f t="shared" si="139"/>
        <v>-67943.714285714275</v>
      </c>
      <c r="X378" s="234">
        <f t="shared" si="136"/>
        <v>37071</v>
      </c>
      <c r="Y378" s="235">
        <f t="shared" si="137"/>
        <v>30499.109390330821</v>
      </c>
      <c r="Z378" s="352">
        <f t="shared" si="142"/>
        <v>29</v>
      </c>
      <c r="AA378" s="236">
        <f t="shared" si="144"/>
        <v>3005.6170613113914</v>
      </c>
      <c r="AB378" s="237">
        <f t="shared" si="145"/>
        <v>115422.09060966919</v>
      </c>
      <c r="AC378" s="238" t="str">
        <f t="shared" si="140"/>
        <v>*</v>
      </c>
      <c r="AF378" s="240">
        <f t="shared" si="141"/>
        <v>27493.492329019431</v>
      </c>
    </row>
    <row r="379" spans="1:32" x14ac:dyDescent="0.2">
      <c r="B379" s="25">
        <v>37072</v>
      </c>
      <c r="C379" s="26"/>
      <c r="D379" s="27"/>
      <c r="E379" s="27"/>
      <c r="F379" s="224">
        <f t="shared" si="128"/>
        <v>0</v>
      </c>
      <c r="G379" s="212" t="s">
        <v>31</v>
      </c>
      <c r="H379" s="4">
        <f t="shared" si="146"/>
        <v>9701320</v>
      </c>
      <c r="I379" s="4">
        <f t="shared" si="129"/>
        <v>230983.80952380953</v>
      </c>
      <c r="J379" s="4">
        <f t="shared" si="130"/>
        <v>1296879.1561304762</v>
      </c>
      <c r="K379" s="36">
        <f t="shared" si="131"/>
        <v>36723.492329019435</v>
      </c>
      <c r="L379" s="36">
        <f t="shared" si="132"/>
        <v>830140.3831327646</v>
      </c>
      <c r="N379" s="4">
        <f t="shared" si="138"/>
        <v>-794000</v>
      </c>
      <c r="O379" s="271">
        <f t="shared" si="133"/>
        <v>-18904.761904761905</v>
      </c>
      <c r="P379" s="271">
        <f t="shared" si="134"/>
        <v>-106142.46823809523</v>
      </c>
      <c r="Q379" s="273">
        <f t="shared" si="135"/>
        <v>-3005.6170613113914</v>
      </c>
      <c r="R379" s="4">
        <f t="shared" si="139"/>
        <v>-67943.714285714275</v>
      </c>
      <c r="X379" s="234">
        <f t="shared" si="136"/>
        <v>37072</v>
      </c>
      <c r="Y379" s="235">
        <f t="shared" si="137"/>
        <v>27493.492329019435</v>
      </c>
      <c r="Z379" s="352">
        <f t="shared" si="142"/>
        <v>30</v>
      </c>
      <c r="AA379" s="236">
        <f t="shared" si="144"/>
        <v>3005.6170613113914</v>
      </c>
      <c r="AB379" s="237">
        <f t="shared" si="145"/>
        <v>118427.70767098057</v>
      </c>
      <c r="AC379" s="238" t="str">
        <f t="shared" si="140"/>
        <v>*</v>
      </c>
      <c r="AF379" s="240">
        <f t="shared" si="141"/>
        <v>24487.875267708045</v>
      </c>
    </row>
    <row r="380" spans="1:32" ht="13.5" thickBot="1" x14ac:dyDescent="0.25">
      <c r="B380" s="28"/>
      <c r="C380" s="29"/>
      <c r="D380" s="30"/>
      <c r="E380" s="30"/>
      <c r="F380" s="225"/>
      <c r="G380" s="212"/>
      <c r="K380" s="36"/>
      <c r="L380" s="36"/>
      <c r="O380" s="271"/>
      <c r="P380" s="271"/>
      <c r="Q380" s="273"/>
      <c r="R380" s="4"/>
      <c r="X380" s="234"/>
      <c r="Y380" s="235"/>
      <c r="Z380" s="353"/>
      <c r="AA380" s="236"/>
      <c r="AB380" s="237"/>
      <c r="AC380" s="238"/>
      <c r="AF380" s="240"/>
    </row>
    <row r="382" spans="1:32" ht="16.5" thickBot="1" x14ac:dyDescent="0.3">
      <c r="A382" s="31" t="s">
        <v>93</v>
      </c>
      <c r="B382" s="32"/>
      <c r="C382" s="26"/>
      <c r="D382" s="27"/>
      <c r="E382" s="27"/>
      <c r="F382" s="226"/>
      <c r="G382" s="4"/>
      <c r="K382" s="36"/>
      <c r="L382" s="36"/>
      <c r="O382" s="271"/>
      <c r="P382" s="271"/>
      <c r="Q382" s="273"/>
      <c r="R382" s="4"/>
      <c r="X382" s="234"/>
      <c r="Y382" s="235"/>
      <c r="Z382" s="353"/>
      <c r="AA382" s="236"/>
      <c r="AB382" s="237"/>
      <c r="AF382" s="240"/>
    </row>
    <row r="383" spans="1:32" x14ac:dyDescent="0.2">
      <c r="B383" s="22">
        <v>37073</v>
      </c>
      <c r="C383" s="23"/>
      <c r="D383" s="24"/>
      <c r="E383" s="24"/>
      <c r="F383" s="223">
        <f t="shared" ref="F383:F413" si="147">E383/104.1667*100</f>
        <v>0</v>
      </c>
      <c r="G383" s="212" t="s">
        <v>31</v>
      </c>
      <c r="H383" s="4">
        <f>H379-$AP$2</f>
        <v>8907320</v>
      </c>
      <c r="I383" s="4">
        <f t="shared" ref="I383:I413" si="148">H383/42</f>
        <v>212079.04761904763</v>
      </c>
      <c r="J383" s="4">
        <f t="shared" ref="J383:J413" si="149">I383*$J$4</f>
        <v>1190736.6878923809</v>
      </c>
      <c r="K383" s="4">
        <f t="shared" ref="K383:K413" si="150">J383*$K$1</f>
        <v>33717.875267708041</v>
      </c>
      <c r="L383" s="4">
        <f t="shared" ref="L383:L413" si="151">K383*$L$1</f>
        <v>762197.93156870781</v>
      </c>
      <c r="M383" s="4"/>
      <c r="N383" s="4">
        <f>H383-H379</f>
        <v>-794000</v>
      </c>
      <c r="O383" s="4">
        <f t="shared" ref="O383:O413" si="152">N383/42</f>
        <v>-18904.761904761905</v>
      </c>
      <c r="P383" s="4">
        <f t="shared" ref="P383:P413" si="153">O383*$J$4</f>
        <v>-106142.46823809523</v>
      </c>
      <c r="Q383" s="4">
        <f t="shared" ref="Q383:Q413" si="154">P383*$K$1</f>
        <v>-3005.6170613113914</v>
      </c>
      <c r="R383" s="4">
        <f>O383*3.594</f>
        <v>-67943.714285714275</v>
      </c>
      <c r="X383" s="234">
        <f t="shared" ref="X383:X412" si="155">B383</f>
        <v>37073</v>
      </c>
      <c r="Y383" s="235">
        <f t="shared" ref="Y383:Y413" si="156">K383-AA$2</f>
        <v>24487.875267708041</v>
      </c>
      <c r="Z383" s="352">
        <f>Z379+1</f>
        <v>31</v>
      </c>
      <c r="AA383" s="236">
        <f>Q383*-1</f>
        <v>3005.6170613113914</v>
      </c>
      <c r="AB383" s="237">
        <f>$AA$3-Y383</f>
        <v>121433.32473229198</v>
      </c>
      <c r="AC383" s="238" t="str">
        <f>+IF(AF383&gt;$D$3,"*","")</f>
        <v>*</v>
      </c>
      <c r="AD383" s="154"/>
      <c r="AE383" s="239"/>
      <c r="AF383" s="240">
        <f>Y383+AE383-AA383</f>
        <v>21482.258206396651</v>
      </c>
    </row>
    <row r="384" spans="1:32" x14ac:dyDescent="0.2">
      <c r="A384" s="214"/>
      <c r="B384" s="25">
        <v>37074</v>
      </c>
      <c r="C384" s="279"/>
      <c r="D384" s="48"/>
      <c r="E384" s="48"/>
      <c r="F384" s="255">
        <f t="shared" si="147"/>
        <v>0</v>
      </c>
      <c r="G384" s="212" t="s">
        <v>31</v>
      </c>
      <c r="H384" s="168">
        <f t="shared" ref="H384:H412" si="157">H383-$AP$2</f>
        <v>8113320</v>
      </c>
      <c r="I384" s="168">
        <f t="shared" si="148"/>
        <v>193174.28571428571</v>
      </c>
      <c r="J384" s="168">
        <f t="shared" si="149"/>
        <v>1084594.2196542856</v>
      </c>
      <c r="K384" s="280">
        <f t="shared" si="150"/>
        <v>30712.258206396647</v>
      </c>
      <c r="L384" s="280">
        <f t="shared" si="151"/>
        <v>694255.48000465101</v>
      </c>
      <c r="M384" s="214"/>
      <c r="N384" s="168">
        <f t="shared" ref="N384:N412" si="158">H384-H383</f>
        <v>-794000</v>
      </c>
      <c r="O384" s="281">
        <f t="shared" si="152"/>
        <v>-18904.761904761905</v>
      </c>
      <c r="P384" s="281">
        <f t="shared" si="153"/>
        <v>-106142.46823809523</v>
      </c>
      <c r="Q384" s="282">
        <f t="shared" si="154"/>
        <v>-3005.6170613113914</v>
      </c>
      <c r="R384" s="168">
        <f t="shared" ref="R384:R412" si="159">O384*3.594</f>
        <v>-67943.714285714275</v>
      </c>
      <c r="S384" s="214"/>
      <c r="T384" s="214"/>
      <c r="U384" s="214"/>
      <c r="V384" s="214"/>
      <c r="W384" s="214"/>
      <c r="X384" s="256">
        <f t="shared" si="155"/>
        <v>37074</v>
      </c>
      <c r="Y384" s="235">
        <f t="shared" si="156"/>
        <v>21482.258206396647</v>
      </c>
      <c r="Z384" s="352">
        <f>Z383+1</f>
        <v>32</v>
      </c>
      <c r="AA384" s="257">
        <f>Q384*-1</f>
        <v>3005.6170613113914</v>
      </c>
      <c r="AB384" s="237">
        <f>$AA$3-Y384</f>
        <v>124438.94179360336</v>
      </c>
      <c r="AC384" s="238" t="str">
        <f t="shared" ref="AC384:AC412" si="160">+IF(AF384&gt;$D$3,"*","")</f>
        <v>*</v>
      </c>
      <c r="AD384" s="214"/>
      <c r="AE384" s="214"/>
      <c r="AF384" s="235">
        <f t="shared" ref="AF384:AF412" si="161">Y384+AE384-AA384</f>
        <v>18476.641145085257</v>
      </c>
    </row>
    <row r="385" spans="1:45" x14ac:dyDescent="0.2">
      <c r="B385" s="25">
        <v>37075</v>
      </c>
      <c r="C385" s="26"/>
      <c r="D385" s="27"/>
      <c r="E385" s="27"/>
      <c r="F385" s="224">
        <f t="shared" si="147"/>
        <v>0</v>
      </c>
      <c r="G385" s="212" t="s">
        <v>31</v>
      </c>
      <c r="H385" s="4">
        <f t="shared" si="157"/>
        <v>7319320</v>
      </c>
      <c r="I385" s="4">
        <f t="shared" si="148"/>
        <v>174269.52380952382</v>
      </c>
      <c r="J385" s="4">
        <f t="shared" si="149"/>
        <v>978451.75141619041</v>
      </c>
      <c r="K385" s="36">
        <f t="shared" si="150"/>
        <v>27706.641145085257</v>
      </c>
      <c r="L385" s="36">
        <f t="shared" si="151"/>
        <v>626313.02844059432</v>
      </c>
      <c r="N385" s="4">
        <f t="shared" si="158"/>
        <v>-794000</v>
      </c>
      <c r="O385" s="271">
        <f t="shared" si="152"/>
        <v>-18904.761904761905</v>
      </c>
      <c r="P385" s="271">
        <f t="shared" si="153"/>
        <v>-106142.46823809523</v>
      </c>
      <c r="Q385" s="273">
        <f t="shared" si="154"/>
        <v>-3005.6170613113914</v>
      </c>
      <c r="R385" s="4">
        <f t="shared" si="159"/>
        <v>-67943.714285714275</v>
      </c>
      <c r="X385" s="234">
        <f t="shared" si="155"/>
        <v>37075</v>
      </c>
      <c r="Y385" s="235">
        <f t="shared" si="156"/>
        <v>18476.641145085257</v>
      </c>
      <c r="Z385" s="352">
        <f t="shared" ref="Z385:Z413" si="162">Z384+1</f>
        <v>33</v>
      </c>
      <c r="AA385" s="236">
        <f>Q385*-1</f>
        <v>3005.6170613113914</v>
      </c>
      <c r="AB385" s="237">
        <f>$AA$3-Y385</f>
        <v>127444.55885491475</v>
      </c>
      <c r="AC385" s="238" t="str">
        <f t="shared" si="160"/>
        <v>*</v>
      </c>
      <c r="AF385" s="240">
        <f t="shared" si="161"/>
        <v>15471.024083773866</v>
      </c>
    </row>
    <row r="386" spans="1:45" x14ac:dyDescent="0.2">
      <c r="B386" s="25">
        <v>37076</v>
      </c>
      <c r="C386" s="26"/>
      <c r="D386" s="27"/>
      <c r="E386" s="27"/>
      <c r="F386" s="224">
        <f t="shared" si="147"/>
        <v>0</v>
      </c>
      <c r="G386" s="212" t="s">
        <v>31</v>
      </c>
      <c r="H386" s="4">
        <f t="shared" si="157"/>
        <v>6525320</v>
      </c>
      <c r="I386" s="4">
        <f t="shared" si="148"/>
        <v>155364.76190476189</v>
      </c>
      <c r="J386" s="4">
        <f t="shared" si="149"/>
        <v>872309.28317809512</v>
      </c>
      <c r="K386" s="36">
        <f t="shared" si="150"/>
        <v>24701.024083773864</v>
      </c>
      <c r="L386" s="36">
        <f t="shared" si="151"/>
        <v>558370.57687653753</v>
      </c>
      <c r="N386" s="4">
        <f t="shared" si="158"/>
        <v>-794000</v>
      </c>
      <c r="O386" s="271">
        <f t="shared" si="152"/>
        <v>-18904.761904761905</v>
      </c>
      <c r="P386" s="271">
        <f t="shared" si="153"/>
        <v>-106142.46823809523</v>
      </c>
      <c r="Q386" s="273">
        <f t="shared" si="154"/>
        <v>-3005.6170613113914</v>
      </c>
      <c r="R386" s="4">
        <f t="shared" si="159"/>
        <v>-67943.714285714275</v>
      </c>
      <c r="X386" s="234">
        <f t="shared" si="155"/>
        <v>37076</v>
      </c>
      <c r="Y386" s="235">
        <f t="shared" si="156"/>
        <v>15471.024083773864</v>
      </c>
      <c r="Z386" s="352">
        <f t="shared" si="162"/>
        <v>34</v>
      </c>
      <c r="AA386" s="236">
        <f>Q386*-1</f>
        <v>3005.6170613113914</v>
      </c>
      <c r="AB386" s="237">
        <f>$AA$3-Y386</f>
        <v>130450.17591622614</v>
      </c>
      <c r="AC386" s="238" t="str">
        <f t="shared" si="160"/>
        <v>*</v>
      </c>
      <c r="AF386" s="240">
        <f>Y386+AE386-AA386</f>
        <v>12465.407022462472</v>
      </c>
    </row>
    <row r="387" spans="1:45" ht="13.5" thickBot="1" x14ac:dyDescent="0.25">
      <c r="A387" s="214"/>
      <c r="B387" s="25">
        <v>37077</v>
      </c>
      <c r="C387" s="279"/>
      <c r="D387" s="48"/>
      <c r="E387" s="48"/>
      <c r="F387" s="255">
        <f t="shared" si="147"/>
        <v>0</v>
      </c>
      <c r="G387" s="212" t="s">
        <v>31</v>
      </c>
      <c r="H387" s="168">
        <f t="shared" si="157"/>
        <v>5731320</v>
      </c>
      <c r="I387" s="168">
        <f t="shared" si="148"/>
        <v>136460</v>
      </c>
      <c r="J387" s="168">
        <f t="shared" si="149"/>
        <v>766166.81493999995</v>
      </c>
      <c r="K387" s="280">
        <f t="shared" si="150"/>
        <v>21695.407022462474</v>
      </c>
      <c r="L387" s="280">
        <f t="shared" si="151"/>
        <v>490428.12531248078</v>
      </c>
      <c r="M387" s="214"/>
      <c r="N387" s="168">
        <f t="shared" si="158"/>
        <v>-794000</v>
      </c>
      <c r="O387" s="281">
        <f t="shared" si="152"/>
        <v>-18904.761904761905</v>
      </c>
      <c r="P387" s="281">
        <f t="shared" si="153"/>
        <v>-106142.46823809523</v>
      </c>
      <c r="Q387" s="282">
        <f t="shared" si="154"/>
        <v>-3005.6170613113914</v>
      </c>
      <c r="R387" s="168">
        <f t="shared" si="159"/>
        <v>-67943.714285714275</v>
      </c>
      <c r="S387" s="214"/>
      <c r="T387" s="214"/>
      <c r="U387" s="214"/>
      <c r="V387" s="214"/>
      <c r="W387" s="214"/>
      <c r="X387" s="256">
        <f t="shared" si="155"/>
        <v>37077</v>
      </c>
      <c r="Y387" s="235">
        <f t="shared" si="156"/>
        <v>12465.407022462474</v>
      </c>
      <c r="Z387" s="352">
        <f t="shared" si="162"/>
        <v>35</v>
      </c>
      <c r="AA387" s="257">
        <f t="shared" ref="AA387:AA412" si="163">Q387*-1</f>
        <v>3005.6170613113914</v>
      </c>
      <c r="AB387" s="237">
        <f t="shared" ref="AB387:AB412" si="164">$AA$3-Y387</f>
        <v>133455.79297753755</v>
      </c>
      <c r="AC387" s="238" t="str">
        <f t="shared" si="160"/>
        <v>*</v>
      </c>
      <c r="AD387" s="214"/>
      <c r="AE387" s="214"/>
      <c r="AF387" s="235">
        <f t="shared" si="161"/>
        <v>9459.789961151082</v>
      </c>
      <c r="AG387" s="268" t="s">
        <v>95</v>
      </c>
      <c r="AH387" s="242"/>
      <c r="AI387" s="344" t="s">
        <v>18</v>
      </c>
      <c r="AJ387" s="345" t="s">
        <v>18</v>
      </c>
    </row>
    <row r="388" spans="1:45" s="242" customFormat="1" ht="13.5" thickBot="1" x14ac:dyDescent="0.25">
      <c r="B388" s="243">
        <v>37078</v>
      </c>
      <c r="C388" s="244"/>
      <c r="D388" s="245"/>
      <c r="E388" s="245"/>
      <c r="F388" s="246">
        <f t="shared" si="147"/>
        <v>0</v>
      </c>
      <c r="G388" s="260" t="s">
        <v>31</v>
      </c>
      <c r="H388" s="247">
        <f t="shared" si="157"/>
        <v>4937320</v>
      </c>
      <c r="I388" s="247">
        <f t="shared" si="148"/>
        <v>117555.23809523809</v>
      </c>
      <c r="J388" s="247">
        <f t="shared" si="149"/>
        <v>660024.34670190467</v>
      </c>
      <c r="K388" s="270">
        <f t="shared" si="150"/>
        <v>18689.78996115108</v>
      </c>
      <c r="L388" s="270">
        <f t="shared" si="151"/>
        <v>422485.67374842399</v>
      </c>
      <c r="N388" s="247">
        <f t="shared" si="158"/>
        <v>-794000</v>
      </c>
      <c r="O388" s="272">
        <f t="shared" si="152"/>
        <v>-18904.761904761905</v>
      </c>
      <c r="P388" s="272">
        <f t="shared" si="153"/>
        <v>-106142.46823809523</v>
      </c>
      <c r="Q388" s="274">
        <f t="shared" si="154"/>
        <v>-3005.6170613113914</v>
      </c>
      <c r="R388" s="247">
        <f t="shared" si="159"/>
        <v>-67943.714285714275</v>
      </c>
      <c r="X388" s="249">
        <f t="shared" si="155"/>
        <v>37078</v>
      </c>
      <c r="Y388" s="250">
        <f t="shared" si="156"/>
        <v>9459.7899611510802</v>
      </c>
      <c r="Z388" s="354">
        <f t="shared" si="162"/>
        <v>36</v>
      </c>
      <c r="AA388" s="251">
        <f>Q388*-1</f>
        <v>3005.6170613113914</v>
      </c>
      <c r="AB388" s="252">
        <f t="shared" si="164"/>
        <v>136461.41003884893</v>
      </c>
      <c r="AC388" s="253" t="str">
        <f t="shared" si="160"/>
        <v>*</v>
      </c>
      <c r="AE388" s="252">
        <v>122000</v>
      </c>
      <c r="AF388" s="250">
        <f>Y388+AE388-AA388</f>
        <v>128454.17289983969</v>
      </c>
      <c r="AG388" s="357">
        <f>((Y388)*22.64)/Z388*7</f>
        <v>41644.097584533985</v>
      </c>
      <c r="AI388" s="252"/>
      <c r="AJ388" s="252"/>
      <c r="AK388" s="252"/>
      <c r="AL388" s="252"/>
      <c r="AM388" s="252"/>
      <c r="AN388" s="252"/>
      <c r="AO388" s="252"/>
      <c r="AP388" s="252"/>
      <c r="AQ388" s="252"/>
      <c r="AR388" s="252"/>
      <c r="AS388" s="252"/>
    </row>
    <row r="389" spans="1:45" x14ac:dyDescent="0.2">
      <c r="B389" s="25">
        <v>37079</v>
      </c>
      <c r="C389" s="26"/>
      <c r="D389" s="27"/>
      <c r="E389" s="27"/>
      <c r="F389" s="224">
        <f t="shared" si="147"/>
        <v>0</v>
      </c>
      <c r="G389" s="212" t="s">
        <v>31</v>
      </c>
      <c r="H389" s="4">
        <f t="shared" si="157"/>
        <v>4143320</v>
      </c>
      <c r="I389" s="4">
        <f t="shared" si="148"/>
        <v>98650.476190476184</v>
      </c>
      <c r="J389" s="4">
        <f t="shared" si="149"/>
        <v>553881.87846380949</v>
      </c>
      <c r="K389" s="36">
        <f t="shared" si="150"/>
        <v>15684.172899839692</v>
      </c>
      <c r="L389" s="36">
        <f t="shared" si="151"/>
        <v>354543.2221843673</v>
      </c>
      <c r="N389" s="4">
        <f t="shared" si="158"/>
        <v>-794000</v>
      </c>
      <c r="O389" s="271">
        <f t="shared" si="152"/>
        <v>-18904.761904761905</v>
      </c>
      <c r="P389" s="271">
        <f t="shared" si="153"/>
        <v>-106142.46823809523</v>
      </c>
      <c r="Q389" s="273">
        <f t="shared" si="154"/>
        <v>-3005.6170613113914</v>
      </c>
      <c r="R389" s="4">
        <f t="shared" si="159"/>
        <v>-67943.714285714275</v>
      </c>
      <c r="X389" s="234">
        <f t="shared" si="155"/>
        <v>37079</v>
      </c>
      <c r="Y389" s="235">
        <f>K389-AA$2</f>
        <v>6454.172899839692</v>
      </c>
      <c r="Z389" s="352">
        <f t="shared" si="162"/>
        <v>37</v>
      </c>
      <c r="AA389" s="236">
        <f t="shared" si="163"/>
        <v>3005.6170613113914</v>
      </c>
      <c r="AB389" s="237">
        <f t="shared" si="164"/>
        <v>139467.02710016031</v>
      </c>
      <c r="AC389" s="238" t="str">
        <f t="shared" si="160"/>
        <v>*</v>
      </c>
      <c r="AF389" s="240">
        <f t="shared" si="161"/>
        <v>3448.5558385283007</v>
      </c>
    </row>
    <row r="390" spans="1:45" x14ac:dyDescent="0.2">
      <c r="B390" s="25">
        <v>37080</v>
      </c>
      <c r="C390" s="26"/>
      <c r="D390" s="27"/>
      <c r="E390" s="27"/>
      <c r="F390" s="224">
        <f t="shared" si="147"/>
        <v>0</v>
      </c>
      <c r="G390" s="212" t="s">
        <v>31</v>
      </c>
      <c r="H390" s="4">
        <f t="shared" si="157"/>
        <v>3349320</v>
      </c>
      <c r="I390" s="4">
        <f t="shared" si="148"/>
        <v>79745.71428571429</v>
      </c>
      <c r="J390" s="4">
        <f t="shared" si="149"/>
        <v>447739.41022571427</v>
      </c>
      <c r="K390" s="36">
        <f t="shared" si="150"/>
        <v>12678.5558385283</v>
      </c>
      <c r="L390" s="36">
        <f t="shared" si="151"/>
        <v>286600.77062031056</v>
      </c>
      <c r="N390" s="4">
        <f t="shared" si="158"/>
        <v>-794000</v>
      </c>
      <c r="O390" s="271">
        <f t="shared" si="152"/>
        <v>-18904.761904761905</v>
      </c>
      <c r="P390" s="271">
        <f t="shared" si="153"/>
        <v>-106142.46823809523</v>
      </c>
      <c r="Q390" s="273">
        <f t="shared" si="154"/>
        <v>-3005.6170613113914</v>
      </c>
      <c r="R390" s="4">
        <f t="shared" si="159"/>
        <v>-67943.714285714275</v>
      </c>
      <c r="X390" s="234">
        <f t="shared" si="155"/>
        <v>37080</v>
      </c>
      <c r="Y390" s="235">
        <f t="shared" si="156"/>
        <v>3448.5558385283002</v>
      </c>
      <c r="Z390" s="352">
        <f t="shared" si="162"/>
        <v>38</v>
      </c>
      <c r="AA390" s="236">
        <f t="shared" si="163"/>
        <v>3005.6170613113914</v>
      </c>
      <c r="AB390" s="237">
        <f t="shared" si="164"/>
        <v>142472.64416147172</v>
      </c>
      <c r="AC390" s="238" t="str">
        <f t="shared" si="160"/>
        <v>*</v>
      </c>
      <c r="AF390" s="240">
        <f t="shared" si="161"/>
        <v>442.93877721690887</v>
      </c>
    </row>
    <row r="391" spans="1:45" x14ac:dyDescent="0.2">
      <c r="B391" s="25">
        <v>37081</v>
      </c>
      <c r="C391" s="26"/>
      <c r="D391" s="27"/>
      <c r="E391" s="27"/>
      <c r="F391" s="224">
        <f t="shared" si="147"/>
        <v>0</v>
      </c>
      <c r="G391" s="212" t="s">
        <v>31</v>
      </c>
      <c r="H391" s="4">
        <f t="shared" si="157"/>
        <v>2555320</v>
      </c>
      <c r="I391" s="4">
        <f t="shared" si="148"/>
        <v>60840.952380952382</v>
      </c>
      <c r="J391" s="4">
        <f t="shared" si="149"/>
        <v>341596.94198761904</v>
      </c>
      <c r="K391" s="36">
        <f t="shared" si="150"/>
        <v>9672.9387772169084</v>
      </c>
      <c r="L391" s="36">
        <f t="shared" si="151"/>
        <v>218658.31905625379</v>
      </c>
      <c r="N391" s="4">
        <f t="shared" si="158"/>
        <v>-794000</v>
      </c>
      <c r="O391" s="271">
        <f t="shared" si="152"/>
        <v>-18904.761904761905</v>
      </c>
      <c r="P391" s="271">
        <f t="shared" si="153"/>
        <v>-106142.46823809523</v>
      </c>
      <c r="Q391" s="273">
        <f t="shared" si="154"/>
        <v>-3005.6170613113914</v>
      </c>
      <c r="R391" s="4">
        <f t="shared" si="159"/>
        <v>-67943.714285714275</v>
      </c>
      <c r="X391" s="234">
        <f t="shared" si="155"/>
        <v>37081</v>
      </c>
      <c r="Y391" s="235">
        <f t="shared" si="156"/>
        <v>442.93877721690842</v>
      </c>
      <c r="Z391" s="352">
        <f t="shared" si="162"/>
        <v>39</v>
      </c>
      <c r="AA391" s="236">
        <f t="shared" si="163"/>
        <v>3005.6170613113914</v>
      </c>
      <c r="AB391" s="237">
        <f t="shared" si="164"/>
        <v>145478.2612227831</v>
      </c>
      <c r="AC391" s="238" t="str">
        <f t="shared" si="160"/>
        <v/>
      </c>
      <c r="AF391" s="240">
        <f t="shared" si="161"/>
        <v>-2562.6782840944829</v>
      </c>
    </row>
    <row r="392" spans="1:45" x14ac:dyDescent="0.2">
      <c r="B392" s="25">
        <v>37082</v>
      </c>
      <c r="C392" s="26"/>
      <c r="D392" s="27"/>
      <c r="E392" s="27"/>
      <c r="F392" s="224">
        <f t="shared" si="147"/>
        <v>0</v>
      </c>
      <c r="G392" s="212" t="s">
        <v>31</v>
      </c>
      <c r="H392" s="4">
        <f t="shared" si="157"/>
        <v>1761320</v>
      </c>
      <c r="I392" s="4">
        <f t="shared" si="148"/>
        <v>41936.190476190473</v>
      </c>
      <c r="J392" s="4">
        <f t="shared" si="149"/>
        <v>235454.47374952378</v>
      </c>
      <c r="K392" s="36">
        <f t="shared" si="150"/>
        <v>6667.3217159055166</v>
      </c>
      <c r="L392" s="36">
        <f t="shared" si="151"/>
        <v>150715.86749219702</v>
      </c>
      <c r="N392" s="4">
        <f t="shared" si="158"/>
        <v>-794000</v>
      </c>
      <c r="O392" s="271">
        <f t="shared" si="152"/>
        <v>-18904.761904761905</v>
      </c>
      <c r="P392" s="271">
        <f t="shared" si="153"/>
        <v>-106142.46823809523</v>
      </c>
      <c r="Q392" s="273">
        <f t="shared" si="154"/>
        <v>-3005.6170613113914</v>
      </c>
      <c r="R392" s="4">
        <f t="shared" si="159"/>
        <v>-67943.714285714275</v>
      </c>
      <c r="X392" s="234">
        <f t="shared" si="155"/>
        <v>37082</v>
      </c>
      <c r="Y392" s="235">
        <f t="shared" si="156"/>
        <v>-2562.6782840944834</v>
      </c>
      <c r="Z392" s="352">
        <f t="shared" si="162"/>
        <v>40</v>
      </c>
      <c r="AA392" s="236">
        <f t="shared" si="163"/>
        <v>3005.6170613113914</v>
      </c>
      <c r="AB392" s="237">
        <f t="shared" si="164"/>
        <v>148483.87828409451</v>
      </c>
      <c r="AC392" s="238" t="str">
        <f t="shared" si="160"/>
        <v/>
      </c>
      <c r="AF392" s="240">
        <f t="shared" si="161"/>
        <v>-5568.2953454058752</v>
      </c>
    </row>
    <row r="393" spans="1:45" x14ac:dyDescent="0.2">
      <c r="B393" s="25">
        <v>37083</v>
      </c>
      <c r="C393" s="26"/>
      <c r="D393" s="27"/>
      <c r="E393" s="27"/>
      <c r="F393" s="224">
        <f t="shared" si="147"/>
        <v>0</v>
      </c>
      <c r="G393" s="212" t="s">
        <v>31</v>
      </c>
      <c r="H393" s="4">
        <f t="shared" si="157"/>
        <v>967320</v>
      </c>
      <c r="I393" s="4">
        <f t="shared" si="148"/>
        <v>23031.428571428572</v>
      </c>
      <c r="J393" s="4">
        <f t="shared" si="149"/>
        <v>129312.00551142856</v>
      </c>
      <c r="K393" s="36">
        <f t="shared" si="150"/>
        <v>3661.7046545941253</v>
      </c>
      <c r="L393" s="36">
        <f t="shared" si="151"/>
        <v>82773.415928140283</v>
      </c>
      <c r="N393" s="4">
        <f t="shared" si="158"/>
        <v>-794000</v>
      </c>
      <c r="O393" s="271">
        <f t="shared" si="152"/>
        <v>-18904.761904761905</v>
      </c>
      <c r="P393" s="271">
        <f t="shared" si="153"/>
        <v>-106142.46823809523</v>
      </c>
      <c r="Q393" s="273">
        <f t="shared" si="154"/>
        <v>-3005.6170613113914</v>
      </c>
      <c r="R393" s="4">
        <f t="shared" si="159"/>
        <v>-67943.714285714275</v>
      </c>
      <c r="X393" s="234">
        <f t="shared" si="155"/>
        <v>37083</v>
      </c>
      <c r="Y393" s="235">
        <f t="shared" si="156"/>
        <v>-5568.2953454058752</v>
      </c>
      <c r="Z393" s="352">
        <f t="shared" si="162"/>
        <v>41</v>
      </c>
      <c r="AA393" s="236">
        <f t="shared" si="163"/>
        <v>3005.6170613113914</v>
      </c>
      <c r="AB393" s="237">
        <f t="shared" si="164"/>
        <v>151489.49534540589</v>
      </c>
      <c r="AC393" s="238" t="str">
        <f t="shared" si="160"/>
        <v/>
      </c>
      <c r="AF393" s="240">
        <f t="shared" si="161"/>
        <v>-8573.912406717267</v>
      </c>
    </row>
    <row r="394" spans="1:45" x14ac:dyDescent="0.2">
      <c r="B394" s="25">
        <v>37084</v>
      </c>
      <c r="C394" s="26"/>
      <c r="D394" s="27"/>
      <c r="E394" s="27"/>
      <c r="F394" s="224">
        <f t="shared" si="147"/>
        <v>0</v>
      </c>
      <c r="G394" s="212" t="s">
        <v>31</v>
      </c>
      <c r="H394" s="4">
        <f t="shared" si="157"/>
        <v>173320</v>
      </c>
      <c r="I394" s="4">
        <f t="shared" si="148"/>
        <v>4126.666666666667</v>
      </c>
      <c r="J394" s="4">
        <f t="shared" si="149"/>
        <v>23169.537273333335</v>
      </c>
      <c r="K394" s="36">
        <f t="shared" si="150"/>
        <v>656.08759328273356</v>
      </c>
      <c r="L394" s="36">
        <f t="shared" si="151"/>
        <v>14830.964364083524</v>
      </c>
      <c r="N394" s="4">
        <f t="shared" si="158"/>
        <v>-794000</v>
      </c>
      <c r="O394" s="271">
        <f t="shared" si="152"/>
        <v>-18904.761904761905</v>
      </c>
      <c r="P394" s="271">
        <f t="shared" si="153"/>
        <v>-106142.46823809523</v>
      </c>
      <c r="Q394" s="273">
        <f t="shared" si="154"/>
        <v>-3005.6170613113914</v>
      </c>
      <c r="R394" s="4">
        <f t="shared" si="159"/>
        <v>-67943.714285714275</v>
      </c>
      <c r="X394" s="234">
        <f t="shared" si="155"/>
        <v>37084</v>
      </c>
      <c r="Y394" s="235">
        <f t="shared" si="156"/>
        <v>-8573.912406717267</v>
      </c>
      <c r="Z394" s="352">
        <f t="shared" si="162"/>
        <v>42</v>
      </c>
      <c r="AA394" s="236">
        <f t="shared" si="163"/>
        <v>3005.6170613113914</v>
      </c>
      <c r="AB394" s="237">
        <f t="shared" si="164"/>
        <v>154495.11240671726</v>
      </c>
      <c r="AC394" s="238" t="str">
        <f t="shared" si="160"/>
        <v/>
      </c>
      <c r="AF394" s="240">
        <f t="shared" si="161"/>
        <v>-11579.529468028659</v>
      </c>
    </row>
    <row r="395" spans="1:45" x14ac:dyDescent="0.2">
      <c r="B395" s="25">
        <v>37085</v>
      </c>
      <c r="C395" s="26"/>
      <c r="D395" s="27"/>
      <c r="E395" s="27"/>
      <c r="F395" s="224">
        <f t="shared" si="147"/>
        <v>0</v>
      </c>
      <c r="G395" s="212" t="s">
        <v>31</v>
      </c>
      <c r="H395" s="4">
        <f t="shared" si="157"/>
        <v>-620680</v>
      </c>
      <c r="I395" s="4">
        <f t="shared" si="148"/>
        <v>-14778.095238095239</v>
      </c>
      <c r="J395" s="4">
        <f t="shared" si="149"/>
        <v>-82972.930964761908</v>
      </c>
      <c r="K395" s="36">
        <f t="shared" si="150"/>
        <v>-2349.5294680286584</v>
      </c>
      <c r="L395" s="36">
        <f t="shared" si="151"/>
        <v>-53111.487199973242</v>
      </c>
      <c r="N395" s="4">
        <f t="shared" si="158"/>
        <v>-794000</v>
      </c>
      <c r="O395" s="271">
        <f t="shared" si="152"/>
        <v>-18904.761904761905</v>
      </c>
      <c r="P395" s="271">
        <f t="shared" si="153"/>
        <v>-106142.46823809523</v>
      </c>
      <c r="Q395" s="273">
        <f t="shared" si="154"/>
        <v>-3005.6170613113914</v>
      </c>
      <c r="R395" s="4">
        <f t="shared" si="159"/>
        <v>-67943.714285714275</v>
      </c>
      <c r="X395" s="234">
        <f t="shared" si="155"/>
        <v>37085</v>
      </c>
      <c r="Y395" s="235">
        <f t="shared" si="156"/>
        <v>-11579.529468028659</v>
      </c>
      <c r="Z395" s="352">
        <f t="shared" si="162"/>
        <v>43</v>
      </c>
      <c r="AA395" s="236">
        <f t="shared" si="163"/>
        <v>3005.6170613113914</v>
      </c>
      <c r="AB395" s="237">
        <f t="shared" si="164"/>
        <v>157500.72946802867</v>
      </c>
      <c r="AC395" s="238" t="str">
        <f t="shared" si="160"/>
        <v/>
      </c>
      <c r="AF395" s="240">
        <f t="shared" si="161"/>
        <v>-14585.146529340051</v>
      </c>
    </row>
    <row r="396" spans="1:45" s="214" customFormat="1" x14ac:dyDescent="0.2">
      <c r="B396" s="25">
        <v>37086</v>
      </c>
      <c r="C396" s="279"/>
      <c r="D396" s="48"/>
      <c r="E396" s="48"/>
      <c r="F396" s="255">
        <f t="shared" si="147"/>
        <v>0</v>
      </c>
      <c r="G396" s="212" t="s">
        <v>31</v>
      </c>
      <c r="H396" s="168">
        <f t="shared" si="157"/>
        <v>-1414680</v>
      </c>
      <c r="I396" s="168">
        <f t="shared" si="148"/>
        <v>-33682.857142857145</v>
      </c>
      <c r="J396" s="168">
        <f t="shared" si="149"/>
        <v>-189115.39920285714</v>
      </c>
      <c r="K396" s="280">
        <f t="shared" si="150"/>
        <v>-5355.1465293400497</v>
      </c>
      <c r="L396" s="280">
        <f t="shared" si="151"/>
        <v>-121053.93876403</v>
      </c>
      <c r="N396" s="168">
        <f t="shared" si="158"/>
        <v>-794000</v>
      </c>
      <c r="O396" s="281">
        <f t="shared" si="152"/>
        <v>-18904.761904761905</v>
      </c>
      <c r="P396" s="281">
        <f t="shared" si="153"/>
        <v>-106142.46823809523</v>
      </c>
      <c r="Q396" s="282">
        <f t="shared" si="154"/>
        <v>-3005.6170613113914</v>
      </c>
      <c r="R396" s="168">
        <f t="shared" si="159"/>
        <v>-67943.714285714275</v>
      </c>
      <c r="X396" s="256">
        <f t="shared" si="155"/>
        <v>37086</v>
      </c>
      <c r="Y396" s="235">
        <f t="shared" si="156"/>
        <v>-14585.146529340051</v>
      </c>
      <c r="Z396" s="352">
        <f t="shared" si="162"/>
        <v>44</v>
      </c>
      <c r="AA396" s="257">
        <f t="shared" si="163"/>
        <v>3005.6170613113914</v>
      </c>
      <c r="AB396" s="237">
        <f t="shared" si="164"/>
        <v>160506.34652934005</v>
      </c>
      <c r="AC396" s="258" t="str">
        <f t="shared" si="160"/>
        <v/>
      </c>
      <c r="AF396" s="235">
        <f t="shared" si="161"/>
        <v>-17590.763590651441</v>
      </c>
    </row>
    <row r="397" spans="1:45" x14ac:dyDescent="0.2">
      <c r="B397" s="25">
        <v>37087</v>
      </c>
      <c r="C397" s="26"/>
      <c r="D397" s="27"/>
      <c r="E397" s="27"/>
      <c r="F397" s="224">
        <f t="shared" si="147"/>
        <v>0</v>
      </c>
      <c r="G397" s="212" t="s">
        <v>31</v>
      </c>
      <c r="H397" s="4">
        <f t="shared" si="157"/>
        <v>-2208680</v>
      </c>
      <c r="I397" s="4">
        <f t="shared" si="148"/>
        <v>-52587.619047619046</v>
      </c>
      <c r="J397" s="4">
        <f t="shared" si="149"/>
        <v>-295257.86744095234</v>
      </c>
      <c r="K397" s="36">
        <f t="shared" si="150"/>
        <v>-8360.7635906514406</v>
      </c>
      <c r="L397" s="36">
        <f t="shared" si="151"/>
        <v>-188996.39032808674</v>
      </c>
      <c r="N397" s="4">
        <f t="shared" si="158"/>
        <v>-794000</v>
      </c>
      <c r="O397" s="271">
        <f t="shared" si="152"/>
        <v>-18904.761904761905</v>
      </c>
      <c r="P397" s="271">
        <f t="shared" si="153"/>
        <v>-106142.46823809523</v>
      </c>
      <c r="Q397" s="273">
        <f t="shared" si="154"/>
        <v>-3005.6170613113914</v>
      </c>
      <c r="R397" s="4">
        <f t="shared" si="159"/>
        <v>-67943.714285714275</v>
      </c>
      <c r="X397" s="234">
        <f t="shared" si="155"/>
        <v>37087</v>
      </c>
      <c r="Y397" s="235">
        <f t="shared" si="156"/>
        <v>-17590.763590651441</v>
      </c>
      <c r="Z397" s="352">
        <f t="shared" si="162"/>
        <v>45</v>
      </c>
      <c r="AA397" s="236">
        <f t="shared" si="163"/>
        <v>3005.6170613113914</v>
      </c>
      <c r="AB397" s="237">
        <f t="shared" si="164"/>
        <v>163511.96359065146</v>
      </c>
      <c r="AC397" s="238" t="str">
        <f t="shared" si="160"/>
        <v/>
      </c>
      <c r="AF397" s="240">
        <f t="shared" si="161"/>
        <v>-20596.380651962831</v>
      </c>
    </row>
    <row r="398" spans="1:45" x14ac:dyDescent="0.2">
      <c r="B398" s="25">
        <v>37088</v>
      </c>
      <c r="C398" s="26"/>
      <c r="D398" s="27"/>
      <c r="E398" s="27"/>
      <c r="F398" s="224">
        <f t="shared" si="147"/>
        <v>0</v>
      </c>
      <c r="G398" s="212" t="s">
        <v>31</v>
      </c>
      <c r="H398" s="4">
        <f t="shared" si="157"/>
        <v>-3002680</v>
      </c>
      <c r="I398" s="4">
        <f t="shared" si="148"/>
        <v>-71492.380952380947</v>
      </c>
      <c r="J398" s="4">
        <f t="shared" si="149"/>
        <v>-401400.33567904757</v>
      </c>
      <c r="K398" s="36">
        <f t="shared" si="150"/>
        <v>-11366.380651962832</v>
      </c>
      <c r="L398" s="36">
        <f t="shared" si="151"/>
        <v>-256938.84189214351</v>
      </c>
      <c r="N398" s="4">
        <f t="shared" si="158"/>
        <v>-794000</v>
      </c>
      <c r="O398" s="271">
        <f t="shared" si="152"/>
        <v>-18904.761904761905</v>
      </c>
      <c r="P398" s="271">
        <f t="shared" si="153"/>
        <v>-106142.46823809523</v>
      </c>
      <c r="Q398" s="273">
        <f t="shared" si="154"/>
        <v>-3005.6170613113914</v>
      </c>
      <c r="R398" s="4">
        <f t="shared" si="159"/>
        <v>-67943.714285714275</v>
      </c>
      <c r="X398" s="234">
        <f t="shared" si="155"/>
        <v>37088</v>
      </c>
      <c r="Y398" s="235">
        <f t="shared" si="156"/>
        <v>-20596.380651962834</v>
      </c>
      <c r="Z398" s="352">
        <f t="shared" si="162"/>
        <v>46</v>
      </c>
      <c r="AA398" s="236">
        <f t="shared" si="163"/>
        <v>3005.6170613113914</v>
      </c>
      <c r="AB398" s="237">
        <f t="shared" si="164"/>
        <v>166517.58065196284</v>
      </c>
      <c r="AC398" s="238" t="str">
        <f t="shared" si="160"/>
        <v/>
      </c>
      <c r="AF398" s="240">
        <f t="shared" si="161"/>
        <v>-23601.997713274224</v>
      </c>
    </row>
    <row r="399" spans="1:45" x14ac:dyDescent="0.2">
      <c r="B399" s="25">
        <v>37089</v>
      </c>
      <c r="C399" s="26"/>
      <c r="D399" s="27"/>
      <c r="E399" s="27"/>
      <c r="F399" s="224">
        <f t="shared" si="147"/>
        <v>0</v>
      </c>
      <c r="G399" s="212" t="s">
        <v>31</v>
      </c>
      <c r="H399" s="4">
        <f t="shared" si="157"/>
        <v>-3796680</v>
      </c>
      <c r="I399" s="4">
        <f t="shared" si="148"/>
        <v>-90397.142857142855</v>
      </c>
      <c r="J399" s="4">
        <f t="shared" si="149"/>
        <v>-507542.8039171428</v>
      </c>
      <c r="K399" s="36">
        <f t="shared" si="150"/>
        <v>-14371.997713274224</v>
      </c>
      <c r="L399" s="36">
        <f t="shared" si="151"/>
        <v>-324881.29345620028</v>
      </c>
      <c r="N399" s="4">
        <f t="shared" si="158"/>
        <v>-794000</v>
      </c>
      <c r="O399" s="271">
        <f t="shared" si="152"/>
        <v>-18904.761904761905</v>
      </c>
      <c r="P399" s="271">
        <f t="shared" si="153"/>
        <v>-106142.46823809523</v>
      </c>
      <c r="Q399" s="273">
        <f t="shared" si="154"/>
        <v>-3005.6170613113914</v>
      </c>
      <c r="R399" s="4">
        <f t="shared" si="159"/>
        <v>-67943.714285714275</v>
      </c>
      <c r="X399" s="234">
        <f t="shared" si="155"/>
        <v>37089</v>
      </c>
      <c r="Y399" s="235">
        <f t="shared" si="156"/>
        <v>-23601.997713274224</v>
      </c>
      <c r="Z399" s="352">
        <f t="shared" si="162"/>
        <v>47</v>
      </c>
      <c r="AA399" s="236">
        <f t="shared" si="163"/>
        <v>3005.6170613113914</v>
      </c>
      <c r="AB399" s="237">
        <f t="shared" si="164"/>
        <v>169523.19771327425</v>
      </c>
      <c r="AC399" s="238" t="str">
        <f t="shared" si="160"/>
        <v/>
      </c>
      <c r="AF399" s="240">
        <f t="shared" si="161"/>
        <v>-26607.614774585614</v>
      </c>
    </row>
    <row r="400" spans="1:45" x14ac:dyDescent="0.2">
      <c r="B400" s="25">
        <v>37090</v>
      </c>
      <c r="C400" s="26"/>
      <c r="D400" s="27"/>
      <c r="E400" s="27"/>
      <c r="F400" s="224">
        <f t="shared" si="147"/>
        <v>0</v>
      </c>
      <c r="G400" s="212" t="s">
        <v>31</v>
      </c>
      <c r="H400" s="4">
        <f t="shared" si="157"/>
        <v>-4590680</v>
      </c>
      <c r="I400" s="4">
        <f t="shared" si="148"/>
        <v>-109301.90476190476</v>
      </c>
      <c r="J400" s="4">
        <f t="shared" si="149"/>
        <v>-613685.27215523808</v>
      </c>
      <c r="K400" s="36">
        <f t="shared" si="150"/>
        <v>-17377.614774585618</v>
      </c>
      <c r="L400" s="36">
        <f t="shared" si="151"/>
        <v>-392823.74502025708</v>
      </c>
      <c r="N400" s="4">
        <f t="shared" si="158"/>
        <v>-794000</v>
      </c>
      <c r="O400" s="271">
        <f t="shared" si="152"/>
        <v>-18904.761904761905</v>
      </c>
      <c r="P400" s="271">
        <f t="shared" si="153"/>
        <v>-106142.46823809523</v>
      </c>
      <c r="Q400" s="273">
        <f t="shared" si="154"/>
        <v>-3005.6170613113914</v>
      </c>
      <c r="R400" s="4">
        <f t="shared" si="159"/>
        <v>-67943.714285714275</v>
      </c>
      <c r="X400" s="234">
        <f t="shared" si="155"/>
        <v>37090</v>
      </c>
      <c r="Y400" s="235">
        <f t="shared" si="156"/>
        <v>-26607.614774585618</v>
      </c>
      <c r="Z400" s="352">
        <f t="shared" si="162"/>
        <v>48</v>
      </c>
      <c r="AA400" s="236">
        <f t="shared" si="163"/>
        <v>3005.6170613113914</v>
      </c>
      <c r="AB400" s="237">
        <f t="shared" si="164"/>
        <v>172528.81477458563</v>
      </c>
      <c r="AC400" s="238" t="str">
        <f t="shared" si="160"/>
        <v/>
      </c>
      <c r="AF400" s="240">
        <f t="shared" si="161"/>
        <v>-29613.231835897008</v>
      </c>
    </row>
    <row r="401" spans="2:32" x14ac:dyDescent="0.2">
      <c r="B401" s="25">
        <v>37091</v>
      </c>
      <c r="C401" s="26"/>
      <c r="D401" s="27"/>
      <c r="E401" s="27"/>
      <c r="F401" s="224">
        <f t="shared" si="147"/>
        <v>0</v>
      </c>
      <c r="G401" s="212" t="s">
        <v>31</v>
      </c>
      <c r="H401" s="4">
        <f t="shared" si="157"/>
        <v>-5384680</v>
      </c>
      <c r="I401" s="4">
        <f t="shared" si="148"/>
        <v>-128206.66666666667</v>
      </c>
      <c r="J401" s="4">
        <f t="shared" si="149"/>
        <v>-719827.74039333325</v>
      </c>
      <c r="K401" s="36">
        <f t="shared" si="150"/>
        <v>-20383.231835897008</v>
      </c>
      <c r="L401" s="36">
        <f t="shared" si="151"/>
        <v>-460766.19658431376</v>
      </c>
      <c r="N401" s="4">
        <f t="shared" si="158"/>
        <v>-794000</v>
      </c>
      <c r="O401" s="271">
        <f t="shared" si="152"/>
        <v>-18904.761904761905</v>
      </c>
      <c r="P401" s="271">
        <f t="shared" si="153"/>
        <v>-106142.46823809523</v>
      </c>
      <c r="Q401" s="273">
        <f t="shared" si="154"/>
        <v>-3005.6170613113914</v>
      </c>
      <c r="R401" s="4">
        <f t="shared" si="159"/>
        <v>-67943.714285714275</v>
      </c>
      <c r="X401" s="234">
        <f t="shared" si="155"/>
        <v>37091</v>
      </c>
      <c r="Y401" s="235">
        <f t="shared" si="156"/>
        <v>-29613.231835897008</v>
      </c>
      <c r="Z401" s="352">
        <f t="shared" si="162"/>
        <v>49</v>
      </c>
      <c r="AA401" s="236">
        <f t="shared" si="163"/>
        <v>3005.6170613113914</v>
      </c>
      <c r="AB401" s="237">
        <f t="shared" si="164"/>
        <v>175534.43183589703</v>
      </c>
      <c r="AC401" s="238" t="str">
        <f t="shared" si="160"/>
        <v/>
      </c>
      <c r="AF401" s="240">
        <f t="shared" si="161"/>
        <v>-32618.848897208398</v>
      </c>
    </row>
    <row r="402" spans="2:32" x14ac:dyDescent="0.2">
      <c r="B402" s="25">
        <v>37092</v>
      </c>
      <c r="C402" s="26"/>
      <c r="D402" s="27"/>
      <c r="E402" s="27"/>
      <c r="F402" s="224">
        <f t="shared" si="147"/>
        <v>0</v>
      </c>
      <c r="G402" s="212" t="s">
        <v>31</v>
      </c>
      <c r="H402" s="4">
        <f t="shared" si="157"/>
        <v>-6178680</v>
      </c>
      <c r="I402" s="4">
        <f t="shared" si="148"/>
        <v>-147111.42857142858</v>
      </c>
      <c r="J402" s="4">
        <f t="shared" si="149"/>
        <v>-825970.20863142854</v>
      </c>
      <c r="K402" s="36">
        <f t="shared" si="150"/>
        <v>-23388.848897208401</v>
      </c>
      <c r="L402" s="36">
        <f t="shared" si="151"/>
        <v>-528708.64814837056</v>
      </c>
      <c r="N402" s="4">
        <f t="shared" si="158"/>
        <v>-794000</v>
      </c>
      <c r="O402" s="271">
        <f t="shared" si="152"/>
        <v>-18904.761904761905</v>
      </c>
      <c r="P402" s="271">
        <f t="shared" si="153"/>
        <v>-106142.46823809523</v>
      </c>
      <c r="Q402" s="273">
        <f t="shared" si="154"/>
        <v>-3005.6170613113914</v>
      </c>
      <c r="R402" s="4">
        <f t="shared" si="159"/>
        <v>-67943.714285714275</v>
      </c>
      <c r="X402" s="234">
        <f t="shared" si="155"/>
        <v>37092</v>
      </c>
      <c r="Y402" s="235">
        <f t="shared" si="156"/>
        <v>-32618.848897208401</v>
      </c>
      <c r="Z402" s="352">
        <f t="shared" si="162"/>
        <v>50</v>
      </c>
      <c r="AA402" s="236">
        <f t="shared" si="163"/>
        <v>3005.6170613113914</v>
      </c>
      <c r="AB402" s="237">
        <f t="shared" si="164"/>
        <v>178540.04889720841</v>
      </c>
      <c r="AC402" s="238" t="str">
        <f t="shared" si="160"/>
        <v/>
      </c>
      <c r="AF402" s="240">
        <f t="shared" si="161"/>
        <v>-35624.465958519795</v>
      </c>
    </row>
    <row r="403" spans="2:32" x14ac:dyDescent="0.2">
      <c r="B403" s="25">
        <v>37093</v>
      </c>
      <c r="C403" s="26"/>
      <c r="D403" s="27"/>
      <c r="E403" s="27"/>
      <c r="F403" s="224">
        <f t="shared" si="147"/>
        <v>0</v>
      </c>
      <c r="G403" s="212" t="s">
        <v>31</v>
      </c>
      <c r="H403" s="4">
        <f t="shared" si="157"/>
        <v>-6972680</v>
      </c>
      <c r="I403" s="4">
        <f t="shared" si="148"/>
        <v>-166016.19047619047</v>
      </c>
      <c r="J403" s="4">
        <f t="shared" si="149"/>
        <v>-932112.67686952371</v>
      </c>
      <c r="K403" s="36">
        <f t="shared" si="150"/>
        <v>-26394.465958519788</v>
      </c>
      <c r="L403" s="36">
        <f t="shared" si="151"/>
        <v>-596651.09971242724</v>
      </c>
      <c r="N403" s="4">
        <f t="shared" si="158"/>
        <v>-794000</v>
      </c>
      <c r="O403" s="271">
        <f t="shared" si="152"/>
        <v>-18904.761904761905</v>
      </c>
      <c r="P403" s="271">
        <f t="shared" si="153"/>
        <v>-106142.46823809523</v>
      </c>
      <c r="Q403" s="273">
        <f t="shared" si="154"/>
        <v>-3005.6170613113914</v>
      </c>
      <c r="R403" s="4">
        <f t="shared" si="159"/>
        <v>-67943.714285714275</v>
      </c>
      <c r="X403" s="234">
        <f t="shared" si="155"/>
        <v>37093</v>
      </c>
      <c r="Y403" s="235">
        <f t="shared" si="156"/>
        <v>-35624.465958519788</v>
      </c>
      <c r="Z403" s="352">
        <f t="shared" si="162"/>
        <v>51</v>
      </c>
      <c r="AA403" s="236">
        <f t="shared" si="163"/>
        <v>3005.6170613113914</v>
      </c>
      <c r="AB403" s="237">
        <f t="shared" si="164"/>
        <v>181545.66595851979</v>
      </c>
      <c r="AC403" s="238" t="str">
        <f t="shared" si="160"/>
        <v/>
      </c>
      <c r="AF403" s="240">
        <f t="shared" si="161"/>
        <v>-38630.083019831181</v>
      </c>
    </row>
    <row r="404" spans="2:32" x14ac:dyDescent="0.2">
      <c r="B404" s="25">
        <v>37094</v>
      </c>
      <c r="C404" s="26"/>
      <c r="D404" s="27"/>
      <c r="E404" s="27"/>
      <c r="F404" s="224">
        <f t="shared" si="147"/>
        <v>0</v>
      </c>
      <c r="G404" s="212" t="s">
        <v>31</v>
      </c>
      <c r="H404" s="4">
        <f t="shared" si="157"/>
        <v>-7766680</v>
      </c>
      <c r="I404" s="4">
        <f t="shared" si="148"/>
        <v>-184920.95238095237</v>
      </c>
      <c r="J404" s="4">
        <f t="shared" si="149"/>
        <v>-1038255.1451076189</v>
      </c>
      <c r="K404" s="36">
        <f t="shared" si="150"/>
        <v>-29400.083019831178</v>
      </c>
      <c r="L404" s="36">
        <f t="shared" si="151"/>
        <v>-664593.55127648392</v>
      </c>
      <c r="N404" s="4">
        <f t="shared" si="158"/>
        <v>-794000</v>
      </c>
      <c r="O404" s="271">
        <f t="shared" si="152"/>
        <v>-18904.761904761905</v>
      </c>
      <c r="P404" s="271">
        <f t="shared" si="153"/>
        <v>-106142.46823809523</v>
      </c>
      <c r="Q404" s="273">
        <f t="shared" si="154"/>
        <v>-3005.6170613113914</v>
      </c>
      <c r="R404" s="4">
        <f t="shared" si="159"/>
        <v>-67943.714285714275</v>
      </c>
      <c r="X404" s="234">
        <f t="shared" si="155"/>
        <v>37094</v>
      </c>
      <c r="Y404" s="235">
        <f t="shared" si="156"/>
        <v>-38630.083019831174</v>
      </c>
      <c r="Z404" s="352">
        <f t="shared" si="162"/>
        <v>52</v>
      </c>
      <c r="AA404" s="236">
        <f t="shared" si="163"/>
        <v>3005.6170613113914</v>
      </c>
      <c r="AB404" s="237">
        <f t="shared" si="164"/>
        <v>184551.28301983117</v>
      </c>
      <c r="AC404" s="238" t="str">
        <f t="shared" si="160"/>
        <v/>
      </c>
      <c r="AF404" s="240">
        <f t="shared" si="161"/>
        <v>-41635.700081142568</v>
      </c>
    </row>
    <row r="405" spans="2:32" x14ac:dyDescent="0.2">
      <c r="B405" s="25">
        <v>37095</v>
      </c>
      <c r="C405" s="26"/>
      <c r="D405" s="27"/>
      <c r="E405" s="27"/>
      <c r="F405" s="224">
        <f t="shared" si="147"/>
        <v>0</v>
      </c>
      <c r="G405" s="212" t="s">
        <v>31</v>
      </c>
      <c r="H405" s="4">
        <f t="shared" si="157"/>
        <v>-8560680</v>
      </c>
      <c r="I405" s="4">
        <f t="shared" si="148"/>
        <v>-203825.71428571429</v>
      </c>
      <c r="J405" s="4">
        <f t="shared" si="149"/>
        <v>-1144397.6133457143</v>
      </c>
      <c r="K405" s="36">
        <f t="shared" si="150"/>
        <v>-32405.700081142575</v>
      </c>
      <c r="L405" s="36">
        <f t="shared" si="151"/>
        <v>-732536.00284054084</v>
      </c>
      <c r="N405" s="4">
        <f t="shared" si="158"/>
        <v>-794000</v>
      </c>
      <c r="O405" s="271">
        <f t="shared" si="152"/>
        <v>-18904.761904761905</v>
      </c>
      <c r="P405" s="271">
        <f t="shared" si="153"/>
        <v>-106142.46823809523</v>
      </c>
      <c r="Q405" s="273">
        <f t="shared" si="154"/>
        <v>-3005.6170613113914</v>
      </c>
      <c r="R405" s="4">
        <f t="shared" si="159"/>
        <v>-67943.714285714275</v>
      </c>
      <c r="X405" s="234">
        <f t="shared" si="155"/>
        <v>37095</v>
      </c>
      <c r="Y405" s="235">
        <f t="shared" si="156"/>
        <v>-41635.700081142575</v>
      </c>
      <c r="Z405" s="352">
        <f t="shared" si="162"/>
        <v>53</v>
      </c>
      <c r="AA405" s="236">
        <f t="shared" si="163"/>
        <v>3005.6170613113914</v>
      </c>
      <c r="AB405" s="237">
        <f t="shared" si="164"/>
        <v>187556.90008114258</v>
      </c>
      <c r="AC405" s="238" t="str">
        <f t="shared" si="160"/>
        <v/>
      </c>
      <c r="AF405" s="240">
        <f t="shared" si="161"/>
        <v>-44641.317142453969</v>
      </c>
    </row>
    <row r="406" spans="2:32" x14ac:dyDescent="0.2">
      <c r="B406" s="25">
        <v>37096</v>
      </c>
      <c r="C406" s="26"/>
      <c r="D406" s="27"/>
      <c r="E406" s="27"/>
      <c r="F406" s="224">
        <f t="shared" si="147"/>
        <v>0</v>
      </c>
      <c r="G406" s="212" t="s">
        <v>31</v>
      </c>
      <c r="H406" s="4">
        <f t="shared" si="157"/>
        <v>-9354680</v>
      </c>
      <c r="I406" s="4">
        <f t="shared" si="148"/>
        <v>-222730.47619047618</v>
      </c>
      <c r="J406" s="4">
        <f t="shared" si="149"/>
        <v>-1250540.0815838093</v>
      </c>
      <c r="K406" s="36">
        <f t="shared" si="150"/>
        <v>-35411.317142453961</v>
      </c>
      <c r="L406" s="36">
        <f t="shared" si="151"/>
        <v>-800478.45440459752</v>
      </c>
      <c r="N406" s="4">
        <f t="shared" si="158"/>
        <v>-794000</v>
      </c>
      <c r="O406" s="271">
        <f t="shared" si="152"/>
        <v>-18904.761904761905</v>
      </c>
      <c r="P406" s="271">
        <f t="shared" si="153"/>
        <v>-106142.46823809523</v>
      </c>
      <c r="Q406" s="273">
        <f t="shared" si="154"/>
        <v>-3005.6170613113914</v>
      </c>
      <c r="R406" s="4">
        <f t="shared" si="159"/>
        <v>-67943.714285714275</v>
      </c>
      <c r="X406" s="234">
        <f t="shared" si="155"/>
        <v>37096</v>
      </c>
      <c r="Y406" s="235">
        <f t="shared" si="156"/>
        <v>-44641.317142453961</v>
      </c>
      <c r="Z406" s="352">
        <f t="shared" si="162"/>
        <v>54</v>
      </c>
      <c r="AA406" s="236">
        <f t="shared" si="163"/>
        <v>3005.6170613113914</v>
      </c>
      <c r="AB406" s="237">
        <f t="shared" si="164"/>
        <v>190562.51714245399</v>
      </c>
      <c r="AC406" s="238" t="str">
        <f t="shared" si="160"/>
        <v/>
      </c>
      <c r="AF406" s="240">
        <f t="shared" si="161"/>
        <v>-47646.934203765355</v>
      </c>
    </row>
    <row r="407" spans="2:32" x14ac:dyDescent="0.2">
      <c r="B407" s="25">
        <v>37097</v>
      </c>
      <c r="C407" s="26"/>
      <c r="D407" s="27"/>
      <c r="E407" s="27"/>
      <c r="F407" s="224">
        <f t="shared" si="147"/>
        <v>0</v>
      </c>
      <c r="G407" s="212" t="s">
        <v>31</v>
      </c>
      <c r="H407" s="4">
        <f t="shared" si="157"/>
        <v>-10148680</v>
      </c>
      <c r="I407" s="4">
        <f t="shared" si="148"/>
        <v>-241635.23809523811</v>
      </c>
      <c r="J407" s="4">
        <f t="shared" si="149"/>
        <v>-1356682.5498219046</v>
      </c>
      <c r="K407" s="36">
        <f t="shared" si="150"/>
        <v>-38416.934203765355</v>
      </c>
      <c r="L407" s="36">
        <f t="shared" si="151"/>
        <v>-868420.90596865432</v>
      </c>
      <c r="N407" s="4">
        <f t="shared" si="158"/>
        <v>-794000</v>
      </c>
      <c r="O407" s="271">
        <f t="shared" si="152"/>
        <v>-18904.761904761905</v>
      </c>
      <c r="P407" s="271">
        <f t="shared" si="153"/>
        <v>-106142.46823809523</v>
      </c>
      <c r="Q407" s="273">
        <f t="shared" si="154"/>
        <v>-3005.6170613113914</v>
      </c>
      <c r="R407" s="4">
        <f t="shared" si="159"/>
        <v>-67943.714285714275</v>
      </c>
      <c r="X407" s="234">
        <f t="shared" si="155"/>
        <v>37097</v>
      </c>
      <c r="Y407" s="235">
        <f t="shared" si="156"/>
        <v>-47646.934203765355</v>
      </c>
      <c r="Z407" s="352">
        <f t="shared" si="162"/>
        <v>55</v>
      </c>
      <c r="AA407" s="236">
        <f t="shared" si="163"/>
        <v>3005.6170613113914</v>
      </c>
      <c r="AB407" s="237">
        <f t="shared" si="164"/>
        <v>193568.13420376537</v>
      </c>
      <c r="AC407" s="238" t="str">
        <f t="shared" si="160"/>
        <v/>
      </c>
      <c r="AF407" s="240">
        <f t="shared" si="161"/>
        <v>-50652.551265076749</v>
      </c>
    </row>
    <row r="408" spans="2:32" x14ac:dyDescent="0.2">
      <c r="B408" s="25">
        <v>37098</v>
      </c>
      <c r="C408" s="26"/>
      <c r="D408" s="27"/>
      <c r="E408" s="27"/>
      <c r="F408" s="224">
        <f t="shared" si="147"/>
        <v>0</v>
      </c>
      <c r="G408" s="212" t="s">
        <v>31</v>
      </c>
      <c r="H408" s="4">
        <f t="shared" si="157"/>
        <v>-10942680</v>
      </c>
      <c r="I408" s="4">
        <f t="shared" si="148"/>
        <v>-260540</v>
      </c>
      <c r="J408" s="4">
        <f t="shared" si="149"/>
        <v>-1462825.0180599999</v>
      </c>
      <c r="K408" s="36">
        <f t="shared" si="150"/>
        <v>-41422.551265076749</v>
      </c>
      <c r="L408" s="36">
        <f t="shared" si="151"/>
        <v>-936363.35753271112</v>
      </c>
      <c r="N408" s="4">
        <f t="shared" si="158"/>
        <v>-794000</v>
      </c>
      <c r="O408" s="271">
        <f t="shared" si="152"/>
        <v>-18904.761904761905</v>
      </c>
      <c r="P408" s="271">
        <f t="shared" si="153"/>
        <v>-106142.46823809523</v>
      </c>
      <c r="Q408" s="273">
        <f t="shared" si="154"/>
        <v>-3005.6170613113914</v>
      </c>
      <c r="R408" s="4">
        <f t="shared" si="159"/>
        <v>-67943.714285714275</v>
      </c>
      <c r="X408" s="234">
        <f t="shared" si="155"/>
        <v>37098</v>
      </c>
      <c r="Y408" s="235">
        <f t="shared" si="156"/>
        <v>-50652.551265076749</v>
      </c>
      <c r="Z408" s="352">
        <f t="shared" si="162"/>
        <v>56</v>
      </c>
      <c r="AA408" s="236">
        <f t="shared" si="163"/>
        <v>3005.6170613113914</v>
      </c>
      <c r="AB408" s="237">
        <f t="shared" si="164"/>
        <v>196573.75126507675</v>
      </c>
      <c r="AC408" s="238" t="str">
        <f t="shared" si="160"/>
        <v/>
      </c>
      <c r="AF408" s="240">
        <f t="shared" si="161"/>
        <v>-53658.168326388142</v>
      </c>
    </row>
    <row r="409" spans="2:32" x14ac:dyDescent="0.2">
      <c r="B409" s="25">
        <v>37099</v>
      </c>
      <c r="C409" s="26"/>
      <c r="D409" s="27"/>
      <c r="E409" s="27"/>
      <c r="F409" s="224">
        <f t="shared" si="147"/>
        <v>0</v>
      </c>
      <c r="G409" s="212" t="s">
        <v>31</v>
      </c>
      <c r="H409" s="4">
        <f t="shared" si="157"/>
        <v>-11736680</v>
      </c>
      <c r="I409" s="4">
        <f t="shared" si="148"/>
        <v>-279444.76190476189</v>
      </c>
      <c r="J409" s="4">
        <f t="shared" si="149"/>
        <v>-1568967.486298095</v>
      </c>
      <c r="K409" s="36">
        <f t="shared" si="150"/>
        <v>-44428.168326388135</v>
      </c>
      <c r="L409" s="36">
        <f t="shared" si="151"/>
        <v>-1004305.8090967677</v>
      </c>
      <c r="N409" s="4">
        <f t="shared" si="158"/>
        <v>-794000</v>
      </c>
      <c r="O409" s="271">
        <f t="shared" si="152"/>
        <v>-18904.761904761905</v>
      </c>
      <c r="P409" s="271">
        <f t="shared" si="153"/>
        <v>-106142.46823809523</v>
      </c>
      <c r="Q409" s="273">
        <f t="shared" si="154"/>
        <v>-3005.6170613113914</v>
      </c>
      <c r="R409" s="4">
        <f t="shared" si="159"/>
        <v>-67943.714285714275</v>
      </c>
      <c r="X409" s="234">
        <f t="shared" si="155"/>
        <v>37099</v>
      </c>
      <c r="Y409" s="235">
        <f t="shared" si="156"/>
        <v>-53658.168326388135</v>
      </c>
      <c r="Z409" s="352">
        <f t="shared" si="162"/>
        <v>57</v>
      </c>
      <c r="AA409" s="236">
        <f t="shared" si="163"/>
        <v>3005.6170613113914</v>
      </c>
      <c r="AB409" s="237">
        <f t="shared" si="164"/>
        <v>199579.36832638815</v>
      </c>
      <c r="AC409" s="238" t="str">
        <f t="shared" si="160"/>
        <v/>
      </c>
      <c r="AF409" s="240">
        <f t="shared" si="161"/>
        <v>-56663.785387699529</v>
      </c>
    </row>
    <row r="410" spans="2:32" x14ac:dyDescent="0.2">
      <c r="B410" s="25">
        <v>37100</v>
      </c>
      <c r="C410" s="26"/>
      <c r="D410" s="27"/>
      <c r="E410" s="27"/>
      <c r="F410" s="224">
        <f t="shared" si="147"/>
        <v>0</v>
      </c>
      <c r="G410" s="212" t="s">
        <v>31</v>
      </c>
      <c r="H410" s="4">
        <f t="shared" si="157"/>
        <v>-12530680</v>
      </c>
      <c r="I410" s="4">
        <f t="shared" si="148"/>
        <v>-298349.52380952379</v>
      </c>
      <c r="J410" s="4">
        <f t="shared" si="149"/>
        <v>-1675109.9545361903</v>
      </c>
      <c r="K410" s="36">
        <f t="shared" si="150"/>
        <v>-47433.785387699529</v>
      </c>
      <c r="L410" s="36">
        <f t="shared" si="151"/>
        <v>-1072248.2606608246</v>
      </c>
      <c r="N410" s="4">
        <f t="shared" si="158"/>
        <v>-794000</v>
      </c>
      <c r="O410" s="271">
        <f t="shared" si="152"/>
        <v>-18904.761904761905</v>
      </c>
      <c r="P410" s="271">
        <f t="shared" si="153"/>
        <v>-106142.46823809523</v>
      </c>
      <c r="Q410" s="273">
        <f t="shared" si="154"/>
        <v>-3005.6170613113914</v>
      </c>
      <c r="R410" s="4">
        <f t="shared" si="159"/>
        <v>-67943.714285714275</v>
      </c>
      <c r="X410" s="234">
        <f t="shared" si="155"/>
        <v>37100</v>
      </c>
      <c r="Y410" s="235">
        <f t="shared" si="156"/>
        <v>-56663.785387699529</v>
      </c>
      <c r="Z410" s="352">
        <f t="shared" si="162"/>
        <v>58</v>
      </c>
      <c r="AA410" s="236">
        <f t="shared" si="163"/>
        <v>3005.6170613113914</v>
      </c>
      <c r="AB410" s="237">
        <f t="shared" si="164"/>
        <v>202584.98538769953</v>
      </c>
      <c r="AC410" s="238" t="str">
        <f t="shared" si="160"/>
        <v/>
      </c>
      <c r="AF410" s="240">
        <f t="shared" si="161"/>
        <v>-59669.402449010922</v>
      </c>
    </row>
    <row r="411" spans="2:32" x14ac:dyDescent="0.2">
      <c r="B411" s="25">
        <v>37101</v>
      </c>
      <c r="C411" s="26"/>
      <c r="D411" s="27"/>
      <c r="E411" s="27"/>
      <c r="F411" s="224">
        <f t="shared" si="147"/>
        <v>0</v>
      </c>
      <c r="G411" s="212" t="s">
        <v>31</v>
      </c>
      <c r="H411" s="4">
        <f t="shared" si="157"/>
        <v>-13324680</v>
      </c>
      <c r="I411" s="4">
        <f t="shared" si="148"/>
        <v>-317254.28571428574</v>
      </c>
      <c r="J411" s="4">
        <f t="shared" si="149"/>
        <v>-1781252.4227742858</v>
      </c>
      <c r="K411" s="36">
        <f t="shared" si="150"/>
        <v>-50439.40244901093</v>
      </c>
      <c r="L411" s="36">
        <f t="shared" si="151"/>
        <v>-1140190.7122248814</v>
      </c>
      <c r="N411" s="4">
        <f t="shared" si="158"/>
        <v>-794000</v>
      </c>
      <c r="O411" s="271">
        <f t="shared" si="152"/>
        <v>-18904.761904761905</v>
      </c>
      <c r="P411" s="271">
        <f t="shared" si="153"/>
        <v>-106142.46823809523</v>
      </c>
      <c r="Q411" s="273">
        <f t="shared" si="154"/>
        <v>-3005.6170613113914</v>
      </c>
      <c r="R411" s="4">
        <f t="shared" si="159"/>
        <v>-67943.714285714275</v>
      </c>
      <c r="X411" s="234">
        <f t="shared" si="155"/>
        <v>37101</v>
      </c>
      <c r="Y411" s="235">
        <f t="shared" si="156"/>
        <v>-59669.40244901093</v>
      </c>
      <c r="Z411" s="352">
        <f t="shared" si="162"/>
        <v>59</v>
      </c>
      <c r="AA411" s="236">
        <f t="shared" si="163"/>
        <v>3005.6170613113914</v>
      </c>
      <c r="AB411" s="237">
        <f t="shared" si="164"/>
        <v>205590.60244901094</v>
      </c>
      <c r="AC411" s="238" t="str">
        <f t="shared" si="160"/>
        <v/>
      </c>
      <c r="AF411" s="240">
        <f t="shared" si="161"/>
        <v>-62675.019510322323</v>
      </c>
    </row>
    <row r="412" spans="2:32" x14ac:dyDescent="0.2">
      <c r="B412" s="25">
        <v>37102</v>
      </c>
      <c r="C412" s="26"/>
      <c r="D412" s="27"/>
      <c r="E412" s="27"/>
      <c r="F412" s="224">
        <f t="shared" si="147"/>
        <v>0</v>
      </c>
      <c r="G412" s="212" t="s">
        <v>31</v>
      </c>
      <c r="H412" s="4">
        <f t="shared" si="157"/>
        <v>-14118680</v>
      </c>
      <c r="I412" s="4">
        <f t="shared" si="148"/>
        <v>-336159.04761904763</v>
      </c>
      <c r="J412" s="4">
        <f t="shared" si="149"/>
        <v>-1887394.8910123808</v>
      </c>
      <c r="K412" s="36">
        <f t="shared" si="150"/>
        <v>-53445.019510322316</v>
      </c>
      <c r="L412" s="36">
        <f t="shared" si="151"/>
        <v>-1208133.1637889382</v>
      </c>
      <c r="N412" s="4">
        <f t="shared" si="158"/>
        <v>-794000</v>
      </c>
      <c r="O412" s="271">
        <f t="shared" si="152"/>
        <v>-18904.761904761905</v>
      </c>
      <c r="P412" s="271">
        <f t="shared" si="153"/>
        <v>-106142.46823809523</v>
      </c>
      <c r="Q412" s="273">
        <f t="shared" si="154"/>
        <v>-3005.6170613113914</v>
      </c>
      <c r="R412" s="4">
        <f t="shared" si="159"/>
        <v>-67943.714285714275</v>
      </c>
      <c r="X412" s="234">
        <f t="shared" si="155"/>
        <v>37102</v>
      </c>
      <c r="Y412" s="235">
        <f t="shared" si="156"/>
        <v>-62675.019510322316</v>
      </c>
      <c r="Z412" s="352">
        <f t="shared" si="162"/>
        <v>60</v>
      </c>
      <c r="AA412" s="236">
        <f t="shared" si="163"/>
        <v>3005.6170613113914</v>
      </c>
      <c r="AB412" s="237">
        <f t="shared" si="164"/>
        <v>208596.21951032232</v>
      </c>
      <c r="AC412" s="238" t="str">
        <f t="shared" si="160"/>
        <v/>
      </c>
      <c r="AF412" s="240">
        <f t="shared" si="161"/>
        <v>-65680.636571633702</v>
      </c>
    </row>
    <row r="413" spans="2:32" x14ac:dyDescent="0.2">
      <c r="B413" s="25">
        <v>37103</v>
      </c>
      <c r="C413" s="26"/>
      <c r="D413" s="27"/>
      <c r="E413" s="27"/>
      <c r="F413" s="224">
        <f t="shared" si="147"/>
        <v>0</v>
      </c>
      <c r="G413" s="212" t="s">
        <v>31</v>
      </c>
      <c r="H413" s="4">
        <f>H412-$AP$2</f>
        <v>-14912680</v>
      </c>
      <c r="I413" s="4">
        <f t="shared" si="148"/>
        <v>-355063.80952380953</v>
      </c>
      <c r="J413" s="4">
        <f t="shared" si="149"/>
        <v>-1993537.3592504761</v>
      </c>
      <c r="K413" s="36">
        <f t="shared" si="150"/>
        <v>-56450.63657163371</v>
      </c>
      <c r="L413" s="36">
        <f t="shared" si="151"/>
        <v>-1276075.615352995</v>
      </c>
      <c r="N413" s="4">
        <f>H413-H412</f>
        <v>-794000</v>
      </c>
      <c r="O413" s="271">
        <f t="shared" si="152"/>
        <v>-18904.761904761905</v>
      </c>
      <c r="P413" s="271">
        <f t="shared" si="153"/>
        <v>-106142.46823809523</v>
      </c>
      <c r="Q413" s="273">
        <f t="shared" si="154"/>
        <v>-3005.6170613113914</v>
      </c>
      <c r="R413" s="4">
        <f>O413*3.594</f>
        <v>-67943.714285714275</v>
      </c>
      <c r="X413" s="234">
        <f>B413</f>
        <v>37103</v>
      </c>
      <c r="Y413" s="235">
        <f t="shared" si="156"/>
        <v>-65680.636571633717</v>
      </c>
      <c r="Z413" s="352">
        <f t="shared" si="162"/>
        <v>61</v>
      </c>
      <c r="AA413" s="236">
        <f>Q413*-1</f>
        <v>3005.6170613113914</v>
      </c>
      <c r="AB413" s="237">
        <f>$AA$3-Y413</f>
        <v>211601.83657163373</v>
      </c>
      <c r="AC413" s="238" t="str">
        <f>+IF(AF413&gt;$D$3,"*","")</f>
        <v/>
      </c>
      <c r="AF413" s="240">
        <f>Y413+AE413-AA413</f>
        <v>-68686.25363294511</v>
      </c>
    </row>
  </sheetData>
  <printOptions horizontalCentered="1" verticalCentered="1"/>
  <pageMargins left="0" right="0" top="1" bottom="0.5" header="0.5" footer="0"/>
  <pageSetup scale="74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B16" workbookViewId="0">
      <selection activeCell="I49" sqref="I4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1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39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2878913.52</v>
      </c>
      <c r="I20" s="62" t="s">
        <v>74</v>
      </c>
      <c r="J20" s="339"/>
    </row>
    <row r="21" spans="2:10" ht="15.75" thickBot="1" x14ac:dyDescent="0.25">
      <c r="B21" s="157"/>
      <c r="C21" s="63" t="s">
        <v>75</v>
      </c>
      <c r="D21" s="64"/>
      <c r="E21" s="65">
        <v>37041</v>
      </c>
      <c r="F21" s="65"/>
      <c r="G21" s="66" t="s">
        <v>96</v>
      </c>
      <c r="H21" s="322">
        <v>68545.56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>
        <v>-33474</v>
      </c>
      <c r="D29" s="93"/>
      <c r="E29" s="94">
        <v>-28711.47</v>
      </c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f>SUM(C25:C39)</f>
        <v>-771440.46000000008</v>
      </c>
      <c r="D40" s="118"/>
      <c r="E40" s="119">
        <f>SUM(E25:E39)</f>
        <v>-683046.22165870469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f>C40/42</f>
        <v>-18367.63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3"/>
      <c r="F43" s="324"/>
      <c r="G43" s="331" t="s">
        <v>92</v>
      </c>
      <c r="H43" s="333">
        <f>23121*42</f>
        <v>971082</v>
      </c>
      <c r="I43" s="334"/>
    </row>
    <row r="44" spans="2:10" ht="13.5" thickBot="1" x14ac:dyDescent="0.25">
      <c r="E44" s="325"/>
      <c r="F44" s="326"/>
      <c r="G44" s="332" t="s">
        <v>8</v>
      </c>
      <c r="H44" s="335">
        <v>23121</v>
      </c>
      <c r="I44" s="327"/>
    </row>
    <row r="45" spans="2:10" ht="13.5" thickTop="1" x14ac:dyDescent="0.2">
      <c r="E45" s="325"/>
      <c r="F45" s="326"/>
      <c r="G45" s="336"/>
      <c r="H45" s="336"/>
      <c r="I45" s="327"/>
    </row>
    <row r="46" spans="2:10" x14ac:dyDescent="0.2">
      <c r="E46" s="325"/>
      <c r="F46" s="326"/>
      <c r="G46" s="332"/>
      <c r="H46" s="337"/>
      <c r="I46" s="327"/>
      <c r="J46" s="338">
        <f>H46*0.857724326</f>
        <v>0</v>
      </c>
    </row>
    <row r="47" spans="2:10" x14ac:dyDescent="0.2">
      <c r="E47" s="325"/>
      <c r="F47" s="326"/>
      <c r="G47" s="332"/>
      <c r="H47" s="337"/>
      <c r="I47" s="327"/>
    </row>
    <row r="48" spans="2:10" ht="13.5" thickBot="1" x14ac:dyDescent="0.25">
      <c r="E48" s="328"/>
      <c r="F48" s="329"/>
      <c r="G48" s="329"/>
      <c r="H48" s="329"/>
      <c r="I48" s="330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3">
        <f ca="1">NOW()</f>
        <v>37047.32242592593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4849515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4937789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v>37041</v>
      </c>
      <c r="I15" s="140"/>
      <c r="J15" s="141"/>
      <c r="K15" s="142">
        <f>K13+K14</f>
        <v>4616332</v>
      </c>
      <c r="L15" s="138"/>
    </row>
    <row r="20" spans="2:14" ht="18" hidden="1" x14ac:dyDescent="0.25">
      <c r="B20" s="158"/>
      <c r="C20" s="169" t="s">
        <v>32</v>
      </c>
    </row>
    <row r="21" spans="2:14" ht="18" hidden="1" x14ac:dyDescent="0.25">
      <c r="B21" s="170"/>
      <c r="C21" s="171" t="s">
        <v>33</v>
      </c>
    </row>
    <row r="22" spans="2:14" ht="18" hidden="1" x14ac:dyDescent="0.25">
      <c r="B22" s="170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2" t="s">
        <v>18</v>
      </c>
      <c r="D24" s="173"/>
      <c r="E24" s="173"/>
      <c r="F24" s="173"/>
      <c r="G24" s="173"/>
      <c r="H24" s="174" t="s">
        <v>35</v>
      </c>
      <c r="I24" s="173"/>
      <c r="J24" s="173"/>
      <c r="K24" s="173"/>
      <c r="L24" s="173"/>
      <c r="M24" s="173"/>
      <c r="N24" s="175"/>
    </row>
    <row r="25" spans="2:14" ht="14.25" hidden="1" thickTop="1" thickBot="1" x14ac:dyDescent="0.25">
      <c r="B25" s="158" t="s">
        <v>36</v>
      </c>
      <c r="C25" s="176" t="s">
        <v>37</v>
      </c>
      <c r="D25" s="177" t="s">
        <v>38</v>
      </c>
      <c r="E25" s="177" t="s">
        <v>39</v>
      </c>
      <c r="F25" s="177" t="s">
        <v>40</v>
      </c>
      <c r="G25" s="177" t="s">
        <v>41</v>
      </c>
      <c r="H25" s="177" t="s">
        <v>42</v>
      </c>
      <c r="I25" s="177" t="s">
        <v>43</v>
      </c>
      <c r="J25" s="177" t="s">
        <v>44</v>
      </c>
      <c r="K25" s="177" t="s">
        <v>45</v>
      </c>
      <c r="L25" s="177" t="s">
        <v>46</v>
      </c>
      <c r="M25" s="177" t="s">
        <v>47</v>
      </c>
      <c r="N25" s="178" t="s">
        <v>48</v>
      </c>
    </row>
    <row r="26" spans="2:14" hidden="1" x14ac:dyDescent="0.2">
      <c r="B26" s="158">
        <v>1</v>
      </c>
      <c r="C26" s="179"/>
      <c r="D26" s="180"/>
      <c r="E26" s="180">
        <v>832525</v>
      </c>
      <c r="F26" s="180">
        <v>714663</v>
      </c>
      <c r="G26" s="180">
        <v>798336</v>
      </c>
      <c r="H26" s="180">
        <v>822712</v>
      </c>
      <c r="I26" s="180">
        <v>0</v>
      </c>
      <c r="J26" s="181">
        <v>0</v>
      </c>
      <c r="K26" s="180">
        <v>0</v>
      </c>
      <c r="L26" s="180">
        <v>0</v>
      </c>
      <c r="M26" s="180"/>
      <c r="N26" s="182"/>
    </row>
    <row r="27" spans="2:14" hidden="1" x14ac:dyDescent="0.2">
      <c r="B27" s="158">
        <f>B26+1</f>
        <v>2</v>
      </c>
      <c r="C27" s="183"/>
      <c r="D27" s="184"/>
      <c r="E27" s="184">
        <v>793139</v>
      </c>
      <c r="F27" s="184">
        <v>762587</v>
      </c>
      <c r="G27" s="184">
        <v>69620</v>
      </c>
      <c r="H27" s="184">
        <v>744537</v>
      </c>
      <c r="I27" s="184">
        <v>0</v>
      </c>
      <c r="J27" s="184">
        <v>0</v>
      </c>
      <c r="K27" s="184">
        <v>0</v>
      </c>
      <c r="L27" s="184">
        <v>0</v>
      </c>
      <c r="M27" s="184"/>
      <c r="N27" s="185"/>
    </row>
    <row r="28" spans="2:14" hidden="1" x14ac:dyDescent="0.2">
      <c r="B28" s="158">
        <f t="shared" ref="B28:B56" si="0">B27+1</f>
        <v>3</v>
      </c>
      <c r="C28" s="183"/>
      <c r="D28" s="184"/>
      <c r="E28" s="184">
        <v>589049</v>
      </c>
      <c r="F28" s="184">
        <v>852229</v>
      </c>
      <c r="G28" s="184">
        <v>0</v>
      </c>
      <c r="H28" s="184">
        <v>789301</v>
      </c>
      <c r="I28" s="184">
        <v>715563</v>
      </c>
      <c r="J28" s="184">
        <v>0</v>
      </c>
      <c r="K28" s="184">
        <v>0</v>
      </c>
      <c r="L28" s="184">
        <v>0</v>
      </c>
      <c r="M28" s="184"/>
      <c r="N28" s="185"/>
    </row>
    <row r="29" spans="2:14" hidden="1" x14ac:dyDescent="0.2">
      <c r="B29" s="158">
        <f t="shared" si="0"/>
        <v>4</v>
      </c>
      <c r="C29" s="183"/>
      <c r="D29" s="184"/>
      <c r="E29" s="184">
        <v>477417</v>
      </c>
      <c r="F29" s="184">
        <v>700654</v>
      </c>
      <c r="G29" s="184">
        <v>0</v>
      </c>
      <c r="H29" s="184">
        <v>787328</v>
      </c>
      <c r="I29" s="184">
        <v>823298</v>
      </c>
      <c r="J29" s="184">
        <v>0</v>
      </c>
      <c r="K29" s="184">
        <v>0</v>
      </c>
      <c r="L29" s="184">
        <v>0</v>
      </c>
      <c r="M29" s="184"/>
      <c r="N29" s="185"/>
    </row>
    <row r="30" spans="2:14" hidden="1" x14ac:dyDescent="0.2">
      <c r="B30" s="158">
        <f t="shared" si="0"/>
        <v>5</v>
      </c>
      <c r="C30" s="183"/>
      <c r="D30" s="184">
        <v>67587</v>
      </c>
      <c r="E30" s="184">
        <v>578878</v>
      </c>
      <c r="F30" s="184">
        <v>772777</v>
      </c>
      <c r="G30" s="184">
        <v>229360</v>
      </c>
      <c r="H30" s="184">
        <v>838948</v>
      </c>
      <c r="I30" s="184">
        <v>763081</v>
      </c>
      <c r="J30" s="184">
        <v>0</v>
      </c>
      <c r="K30" s="184">
        <v>0</v>
      </c>
      <c r="L30" s="184">
        <v>0</v>
      </c>
      <c r="M30" s="184"/>
      <c r="N30" s="185"/>
    </row>
    <row r="31" spans="2:14" hidden="1" x14ac:dyDescent="0.2">
      <c r="B31" s="158">
        <f t="shared" si="0"/>
        <v>6</v>
      </c>
      <c r="C31" s="183"/>
      <c r="D31" s="184"/>
      <c r="E31" s="184">
        <v>830332</v>
      </c>
      <c r="F31" s="184">
        <v>775719</v>
      </c>
      <c r="G31" s="184">
        <v>792156</v>
      </c>
      <c r="H31" s="184">
        <v>832070</v>
      </c>
      <c r="I31" s="184">
        <v>792795</v>
      </c>
      <c r="J31" s="184">
        <v>0</v>
      </c>
      <c r="K31" s="184">
        <v>0</v>
      </c>
      <c r="L31" s="184">
        <v>0</v>
      </c>
      <c r="M31" s="184"/>
      <c r="N31" s="185"/>
    </row>
    <row r="32" spans="2:14" hidden="1" x14ac:dyDescent="0.2">
      <c r="B32" s="158">
        <f t="shared" si="0"/>
        <v>7</v>
      </c>
      <c r="C32" s="183"/>
      <c r="D32" s="184"/>
      <c r="E32" s="184">
        <v>842112</v>
      </c>
      <c r="F32" s="184">
        <v>796487</v>
      </c>
      <c r="G32" s="184">
        <v>771013</v>
      </c>
      <c r="H32" s="184">
        <v>706665</v>
      </c>
      <c r="I32" s="184">
        <v>844102</v>
      </c>
      <c r="J32" s="184">
        <v>0</v>
      </c>
      <c r="K32" s="184">
        <v>0</v>
      </c>
      <c r="L32" s="184">
        <v>0</v>
      </c>
      <c r="M32" s="184"/>
      <c r="N32" s="185"/>
    </row>
    <row r="33" spans="2:14" hidden="1" x14ac:dyDescent="0.2">
      <c r="B33" s="158">
        <f t="shared" si="0"/>
        <v>8</v>
      </c>
      <c r="C33" s="183"/>
      <c r="D33" s="184">
        <v>119360</v>
      </c>
      <c r="E33" s="184">
        <v>830968</v>
      </c>
      <c r="F33" s="184">
        <v>793070</v>
      </c>
      <c r="G33" s="184">
        <v>856993</v>
      </c>
      <c r="H33" s="184">
        <v>840929</v>
      </c>
      <c r="I33" s="184">
        <v>926621</v>
      </c>
      <c r="J33" s="184">
        <v>0</v>
      </c>
      <c r="K33" s="184">
        <v>0</v>
      </c>
      <c r="L33" s="184">
        <v>0</v>
      </c>
      <c r="M33" s="184"/>
      <c r="N33" s="185"/>
    </row>
    <row r="34" spans="2:14" hidden="1" x14ac:dyDescent="0.2">
      <c r="B34" s="158">
        <f t="shared" si="0"/>
        <v>9</v>
      </c>
      <c r="C34" s="183">
        <v>131387</v>
      </c>
      <c r="D34" s="184">
        <v>557364</v>
      </c>
      <c r="E34" s="184">
        <v>828169</v>
      </c>
      <c r="F34" s="184">
        <v>491691</v>
      </c>
      <c r="G34" s="184">
        <v>889069</v>
      </c>
      <c r="H34" s="184">
        <v>820365</v>
      </c>
      <c r="I34" s="184">
        <v>858157</v>
      </c>
      <c r="J34" s="184">
        <v>0</v>
      </c>
      <c r="K34" s="184">
        <v>0</v>
      </c>
      <c r="L34" s="184">
        <v>0</v>
      </c>
      <c r="M34" s="184"/>
      <c r="N34" s="185"/>
    </row>
    <row r="35" spans="2:14" hidden="1" x14ac:dyDescent="0.2">
      <c r="B35" s="158">
        <f t="shared" si="0"/>
        <v>10</v>
      </c>
      <c r="C35" s="183">
        <v>154078</v>
      </c>
      <c r="D35" s="184">
        <v>520715</v>
      </c>
      <c r="E35" s="184">
        <v>795303</v>
      </c>
      <c r="F35" s="184">
        <v>661723</v>
      </c>
      <c r="G35" s="184">
        <v>871896</v>
      </c>
      <c r="H35" s="184">
        <v>746940</v>
      </c>
      <c r="I35" s="184">
        <v>815100</v>
      </c>
      <c r="J35" s="184">
        <v>0</v>
      </c>
      <c r="K35" s="184">
        <v>0</v>
      </c>
      <c r="L35" s="184">
        <v>0</v>
      </c>
      <c r="M35" s="184"/>
      <c r="N35" s="185"/>
    </row>
    <row r="36" spans="2:14" hidden="1" x14ac:dyDescent="0.2">
      <c r="B36" s="158">
        <f t="shared" si="0"/>
        <v>11</v>
      </c>
      <c r="C36" s="183">
        <v>322779</v>
      </c>
      <c r="D36" s="184">
        <v>367766</v>
      </c>
      <c r="E36" s="184">
        <v>687337</v>
      </c>
      <c r="F36" s="184">
        <v>771459</v>
      </c>
      <c r="G36" s="184">
        <v>850563</v>
      </c>
      <c r="H36" s="184">
        <v>731811</v>
      </c>
      <c r="I36" s="184">
        <v>813041</v>
      </c>
      <c r="J36" s="184">
        <v>0</v>
      </c>
      <c r="K36" s="184">
        <v>0</v>
      </c>
      <c r="L36" s="184">
        <v>0</v>
      </c>
      <c r="M36" s="184"/>
      <c r="N36" s="185"/>
    </row>
    <row r="37" spans="2:14" hidden="1" x14ac:dyDescent="0.2">
      <c r="B37" s="158">
        <f t="shared" si="0"/>
        <v>12</v>
      </c>
      <c r="C37" s="183">
        <v>426503</v>
      </c>
      <c r="D37" s="184">
        <v>200898</v>
      </c>
      <c r="E37" s="184">
        <v>595664</v>
      </c>
      <c r="F37" s="184">
        <v>521648</v>
      </c>
      <c r="G37" s="184">
        <v>787342</v>
      </c>
      <c r="H37" s="184">
        <v>799134</v>
      </c>
      <c r="I37" s="184">
        <v>743879</v>
      </c>
      <c r="J37" s="184">
        <v>0</v>
      </c>
      <c r="K37" s="184">
        <v>0</v>
      </c>
      <c r="L37" s="184">
        <v>0</v>
      </c>
      <c r="M37" s="184"/>
      <c r="N37" s="185"/>
    </row>
    <row r="38" spans="2:14" hidden="1" x14ac:dyDescent="0.2">
      <c r="B38" s="158">
        <f t="shared" si="0"/>
        <v>13</v>
      </c>
      <c r="C38" s="183">
        <v>173861</v>
      </c>
      <c r="D38" s="184">
        <v>3483</v>
      </c>
      <c r="E38" s="184">
        <v>877059</v>
      </c>
      <c r="F38" s="184">
        <v>552254</v>
      </c>
      <c r="G38" s="184">
        <v>739730</v>
      </c>
      <c r="H38" s="184">
        <v>779423</v>
      </c>
      <c r="I38" s="184">
        <v>874499</v>
      </c>
      <c r="J38" s="184">
        <v>0</v>
      </c>
      <c r="K38" s="184">
        <v>0</v>
      </c>
      <c r="L38" s="184">
        <v>0</v>
      </c>
      <c r="M38" s="184"/>
      <c r="N38" s="185"/>
    </row>
    <row r="39" spans="2:14" hidden="1" x14ac:dyDescent="0.2">
      <c r="B39" s="158">
        <f t="shared" si="0"/>
        <v>14</v>
      </c>
      <c r="C39" s="183">
        <v>1171</v>
      </c>
      <c r="D39" s="184">
        <v>10263</v>
      </c>
      <c r="E39" s="184">
        <v>609161</v>
      </c>
      <c r="F39" s="184">
        <v>789895</v>
      </c>
      <c r="G39" s="184">
        <v>733376</v>
      </c>
      <c r="H39" s="184">
        <v>776718</v>
      </c>
      <c r="I39" s="184">
        <v>2484</v>
      </c>
      <c r="J39" s="184">
        <v>0</v>
      </c>
      <c r="K39" s="184">
        <v>0</v>
      </c>
      <c r="L39" s="184">
        <v>0</v>
      </c>
      <c r="M39" s="184"/>
      <c r="N39" s="185"/>
    </row>
    <row r="40" spans="2:14" hidden="1" x14ac:dyDescent="0.2">
      <c r="B40" s="158">
        <f t="shared" si="0"/>
        <v>15</v>
      </c>
      <c r="C40" s="183">
        <v>-33927</v>
      </c>
      <c r="D40" s="184">
        <v>7429</v>
      </c>
      <c r="E40" s="184">
        <v>618526</v>
      </c>
      <c r="F40" s="184">
        <v>807592</v>
      </c>
      <c r="G40" s="184">
        <v>212356</v>
      </c>
      <c r="H40" s="184">
        <v>649953</v>
      </c>
      <c r="I40" s="184">
        <v>282897</v>
      </c>
      <c r="J40" s="184">
        <v>0</v>
      </c>
      <c r="K40" s="184">
        <v>0</v>
      </c>
      <c r="L40" s="184">
        <v>0</v>
      </c>
      <c r="M40" s="184"/>
      <c r="N40" s="185"/>
    </row>
    <row r="41" spans="2:14" hidden="1" x14ac:dyDescent="0.2">
      <c r="B41" s="158">
        <f t="shared" si="0"/>
        <v>16</v>
      </c>
      <c r="C41" s="183"/>
      <c r="D41" s="184">
        <v>10477</v>
      </c>
      <c r="E41" s="184">
        <v>610864</v>
      </c>
      <c r="F41" s="184">
        <v>60054</v>
      </c>
      <c r="G41" s="184">
        <v>488647</v>
      </c>
      <c r="H41" s="184">
        <v>645983</v>
      </c>
      <c r="I41" s="184">
        <v>490539</v>
      </c>
      <c r="J41" s="184">
        <v>0</v>
      </c>
      <c r="K41" s="184">
        <v>0</v>
      </c>
      <c r="L41" s="184">
        <v>0</v>
      </c>
      <c r="M41" s="184"/>
      <c r="N41" s="185"/>
    </row>
    <row r="42" spans="2:14" hidden="1" x14ac:dyDescent="0.2">
      <c r="B42" s="158">
        <f t="shared" si="0"/>
        <v>17</v>
      </c>
      <c r="C42" s="183"/>
      <c r="D42" s="184">
        <v>9900</v>
      </c>
      <c r="E42" s="184">
        <v>51788</v>
      </c>
      <c r="F42" s="184">
        <v>2567</v>
      </c>
      <c r="G42" s="184">
        <v>352216</v>
      </c>
      <c r="H42" s="184">
        <v>469728</v>
      </c>
      <c r="I42" s="184">
        <v>496365</v>
      </c>
      <c r="J42" s="184">
        <v>0</v>
      </c>
      <c r="K42" s="184">
        <v>0</v>
      </c>
      <c r="L42" s="184">
        <v>0</v>
      </c>
      <c r="M42" s="184"/>
      <c r="N42" s="185"/>
    </row>
    <row r="43" spans="2:14" hidden="1" x14ac:dyDescent="0.2">
      <c r="B43" s="158">
        <f t="shared" si="0"/>
        <v>18</v>
      </c>
      <c r="C43" s="183"/>
      <c r="D43" s="184" t="s">
        <v>18</v>
      </c>
      <c r="E43" s="184">
        <v>3804</v>
      </c>
      <c r="F43" s="184">
        <v>291299</v>
      </c>
      <c r="G43" s="184">
        <v>0</v>
      </c>
      <c r="H43" s="184">
        <v>347062</v>
      </c>
      <c r="I43" s="184">
        <v>497598</v>
      </c>
      <c r="J43" s="184">
        <v>0</v>
      </c>
      <c r="K43" s="184">
        <v>0</v>
      </c>
      <c r="L43" s="184">
        <v>0</v>
      </c>
      <c r="M43" s="184"/>
      <c r="N43" s="185"/>
    </row>
    <row r="44" spans="2:14" hidden="1" x14ac:dyDescent="0.2">
      <c r="B44" s="158">
        <f t="shared" si="0"/>
        <v>19</v>
      </c>
      <c r="C44" s="183"/>
      <c r="D44" s="184"/>
      <c r="E44" s="184">
        <v>16954</v>
      </c>
      <c r="F44" s="184">
        <v>791782</v>
      </c>
      <c r="G44" s="184">
        <v>299157</v>
      </c>
      <c r="H44" s="184">
        <v>420966</v>
      </c>
      <c r="I44" s="184">
        <v>472318</v>
      </c>
      <c r="J44" s="184">
        <v>0</v>
      </c>
      <c r="K44" s="184">
        <v>0</v>
      </c>
      <c r="L44" s="184">
        <v>0</v>
      </c>
      <c r="M44" s="184"/>
      <c r="N44" s="185"/>
    </row>
    <row r="45" spans="2:14" hidden="1" x14ac:dyDescent="0.2">
      <c r="B45" s="158">
        <f t="shared" si="0"/>
        <v>20</v>
      </c>
      <c r="C45" s="183"/>
      <c r="D45" s="184"/>
      <c r="E45" s="184">
        <v>0</v>
      </c>
      <c r="F45" s="184">
        <v>762869</v>
      </c>
      <c r="G45" s="184">
        <v>811091</v>
      </c>
      <c r="H45" s="184">
        <v>297886</v>
      </c>
      <c r="I45" s="184">
        <v>589208</v>
      </c>
      <c r="J45" s="184">
        <v>0</v>
      </c>
      <c r="K45" s="184">
        <v>0</v>
      </c>
      <c r="L45" s="184">
        <v>0</v>
      </c>
      <c r="M45" s="184"/>
      <c r="N45" s="185"/>
    </row>
    <row r="46" spans="2:14" hidden="1" x14ac:dyDescent="0.2">
      <c r="B46" s="158">
        <f t="shared" si="0"/>
        <v>21</v>
      </c>
      <c r="C46" s="183"/>
      <c r="D46" s="184"/>
      <c r="E46" s="184">
        <v>22281</v>
      </c>
      <c r="F46" s="184">
        <v>586472</v>
      </c>
      <c r="G46" s="184">
        <v>790310</v>
      </c>
      <c r="H46" s="184">
        <v>493139</v>
      </c>
      <c r="I46" s="184">
        <v>559678</v>
      </c>
      <c r="J46" s="184">
        <v>0</v>
      </c>
      <c r="K46" s="184">
        <v>0</v>
      </c>
      <c r="L46" s="184">
        <v>0</v>
      </c>
      <c r="M46" s="184"/>
      <c r="N46" s="185"/>
    </row>
    <row r="47" spans="2:14" hidden="1" x14ac:dyDescent="0.2">
      <c r="B47" s="158">
        <f t="shared" si="0"/>
        <v>22</v>
      </c>
      <c r="C47" s="183"/>
      <c r="D47" s="184"/>
      <c r="E47" s="184">
        <v>505010</v>
      </c>
      <c r="F47" s="184">
        <v>749678</v>
      </c>
      <c r="G47" s="184">
        <v>718740</v>
      </c>
      <c r="H47" s="184">
        <v>513787</v>
      </c>
      <c r="I47" s="184">
        <v>272699</v>
      </c>
      <c r="J47" s="184">
        <v>0</v>
      </c>
      <c r="K47" s="184">
        <v>0</v>
      </c>
      <c r="L47" s="184">
        <v>0</v>
      </c>
      <c r="M47" s="184"/>
      <c r="N47" s="185"/>
    </row>
    <row r="48" spans="2:14" hidden="1" x14ac:dyDescent="0.2">
      <c r="B48" s="158">
        <f t="shared" si="0"/>
        <v>23</v>
      </c>
      <c r="C48" s="183"/>
      <c r="D48" s="184">
        <v>216640</v>
      </c>
      <c r="E48" s="184">
        <v>608711</v>
      </c>
      <c r="F48" s="184">
        <v>537603</v>
      </c>
      <c r="G48" s="184">
        <v>849317</v>
      </c>
      <c r="H48" s="184">
        <v>514955</v>
      </c>
      <c r="I48" s="184">
        <v>0</v>
      </c>
      <c r="J48" s="184">
        <v>0</v>
      </c>
      <c r="K48" s="184">
        <v>0</v>
      </c>
      <c r="L48" s="184">
        <v>0</v>
      </c>
      <c r="M48" s="184"/>
      <c r="N48" s="185"/>
    </row>
    <row r="49" spans="2:14" hidden="1" x14ac:dyDescent="0.2">
      <c r="B49" s="158">
        <f t="shared" si="0"/>
        <v>24</v>
      </c>
      <c r="C49" s="183"/>
      <c r="D49" s="184">
        <v>592659</v>
      </c>
      <c r="E49" s="184">
        <v>670400</v>
      </c>
      <c r="F49" s="184">
        <v>877986</v>
      </c>
      <c r="G49" s="184">
        <v>837383</v>
      </c>
      <c r="H49" s="184">
        <v>462098</v>
      </c>
      <c r="I49" s="184">
        <v>0</v>
      </c>
      <c r="J49" s="184">
        <v>0</v>
      </c>
      <c r="K49" s="184">
        <v>0</v>
      </c>
      <c r="L49" s="184">
        <v>0</v>
      </c>
      <c r="M49" s="184"/>
      <c r="N49" s="185"/>
    </row>
    <row r="50" spans="2:14" hidden="1" x14ac:dyDescent="0.2">
      <c r="B50" s="158">
        <f t="shared" si="0"/>
        <v>25</v>
      </c>
      <c r="C50" s="183"/>
      <c r="D50" s="184">
        <v>790507</v>
      </c>
      <c r="E50" s="184">
        <v>754264</v>
      </c>
      <c r="F50" s="184">
        <v>827078</v>
      </c>
      <c r="G50" s="186">
        <v>795947</v>
      </c>
      <c r="H50" s="184">
        <v>8073</v>
      </c>
      <c r="I50" s="184">
        <v>0</v>
      </c>
      <c r="J50" s="184">
        <v>0</v>
      </c>
      <c r="K50" s="184">
        <v>0</v>
      </c>
      <c r="L50" s="184">
        <v>0</v>
      </c>
      <c r="M50" s="184"/>
      <c r="N50" s="185"/>
    </row>
    <row r="51" spans="2:14" hidden="1" x14ac:dyDescent="0.2">
      <c r="B51" s="158">
        <f t="shared" si="0"/>
        <v>26</v>
      </c>
      <c r="C51" s="183"/>
      <c r="D51" s="184">
        <v>791098</v>
      </c>
      <c r="E51" s="184">
        <v>625980</v>
      </c>
      <c r="F51" s="184">
        <v>830260</v>
      </c>
      <c r="G51" s="186">
        <v>765328</v>
      </c>
      <c r="H51" s="184">
        <v>0</v>
      </c>
      <c r="I51" s="184">
        <v>0</v>
      </c>
      <c r="J51" s="184">
        <v>0</v>
      </c>
      <c r="K51" s="184">
        <v>0</v>
      </c>
      <c r="L51" s="184">
        <v>0</v>
      </c>
      <c r="M51" s="184"/>
      <c r="N51" s="185"/>
    </row>
    <row r="52" spans="2:14" hidden="1" x14ac:dyDescent="0.2">
      <c r="B52" s="158">
        <f t="shared" si="0"/>
        <v>27</v>
      </c>
      <c r="C52" s="183"/>
      <c r="D52" s="184">
        <v>744563</v>
      </c>
      <c r="E52" s="184">
        <v>783951</v>
      </c>
      <c r="F52" s="184">
        <v>840593</v>
      </c>
      <c r="G52" s="186">
        <v>641088</v>
      </c>
      <c r="H52" s="184">
        <v>465012</v>
      </c>
      <c r="I52" s="184">
        <v>0</v>
      </c>
      <c r="J52" s="184">
        <v>0</v>
      </c>
      <c r="K52" s="184">
        <v>0</v>
      </c>
      <c r="L52" s="184">
        <v>0</v>
      </c>
      <c r="M52" s="184"/>
      <c r="N52" s="185"/>
    </row>
    <row r="53" spans="2:14" hidden="1" x14ac:dyDescent="0.2">
      <c r="B53" s="158">
        <f t="shared" si="0"/>
        <v>28</v>
      </c>
      <c r="C53" s="183"/>
      <c r="D53" s="184">
        <v>214684</v>
      </c>
      <c r="E53" s="184">
        <v>575955</v>
      </c>
      <c r="F53" s="184">
        <v>825361</v>
      </c>
      <c r="G53" s="186">
        <v>763218</v>
      </c>
      <c r="H53" s="184">
        <v>505383</v>
      </c>
      <c r="I53" s="184">
        <v>0</v>
      </c>
      <c r="J53" s="184">
        <v>0</v>
      </c>
      <c r="K53" s="184">
        <v>0</v>
      </c>
      <c r="L53" s="184">
        <v>0</v>
      </c>
      <c r="M53" s="184"/>
      <c r="N53" s="185"/>
    </row>
    <row r="54" spans="2:14" hidden="1" x14ac:dyDescent="0.2">
      <c r="B54" s="158">
        <f t="shared" si="0"/>
        <v>29</v>
      </c>
      <c r="C54" s="183"/>
      <c r="D54" s="184">
        <v>146282</v>
      </c>
      <c r="E54" s="184">
        <v>740301</v>
      </c>
      <c r="F54" s="184">
        <v>539683</v>
      </c>
      <c r="G54" s="186">
        <v>595388</v>
      </c>
      <c r="H54" s="184">
        <v>199433</v>
      </c>
      <c r="I54" s="184">
        <v>0</v>
      </c>
      <c r="J54" s="184">
        <v>0</v>
      </c>
      <c r="K54" s="184">
        <v>0</v>
      </c>
      <c r="L54" s="184">
        <v>0</v>
      </c>
      <c r="M54" s="184"/>
      <c r="N54" s="185"/>
    </row>
    <row r="55" spans="2:14" hidden="1" x14ac:dyDescent="0.2">
      <c r="B55" s="158">
        <f t="shared" si="0"/>
        <v>30</v>
      </c>
      <c r="C55" s="183"/>
      <c r="D55" s="184"/>
      <c r="E55" s="184">
        <v>675140</v>
      </c>
      <c r="F55" s="184">
        <v>731314</v>
      </c>
      <c r="G55" s="186">
        <v>831478</v>
      </c>
      <c r="H55" s="184">
        <v>0</v>
      </c>
      <c r="I55" s="184">
        <v>0</v>
      </c>
      <c r="J55" s="184">
        <v>0</v>
      </c>
      <c r="K55" s="184">
        <v>0</v>
      </c>
      <c r="L55" s="184">
        <v>0</v>
      </c>
      <c r="M55" s="184"/>
      <c r="N55" s="185"/>
    </row>
    <row r="56" spans="2:14" hidden="1" x14ac:dyDescent="0.2">
      <c r="B56" s="158">
        <f t="shared" si="0"/>
        <v>31</v>
      </c>
      <c r="C56" s="183"/>
      <c r="D56" s="184"/>
      <c r="E56" s="184">
        <v>756597</v>
      </c>
      <c r="F56" s="184"/>
      <c r="G56" s="186">
        <v>827696</v>
      </c>
      <c r="H56" s="184"/>
      <c r="I56" s="184">
        <v>0</v>
      </c>
      <c r="J56" s="184">
        <v>0</v>
      </c>
      <c r="K56" s="184">
        <v>0</v>
      </c>
      <c r="L56" s="184">
        <v>0</v>
      </c>
      <c r="M56" s="184"/>
      <c r="N56" s="185"/>
    </row>
    <row r="57" spans="2:14" ht="13.5" hidden="1" thickBot="1" x14ac:dyDescent="0.25">
      <c r="B57" s="158" t="s">
        <v>49</v>
      </c>
      <c r="C57" s="187"/>
      <c r="D57" s="188"/>
      <c r="E57" s="188">
        <f>50444+31050</f>
        <v>81494</v>
      </c>
      <c r="F57" s="188"/>
      <c r="G57" s="188"/>
      <c r="H57" s="188"/>
      <c r="I57" s="188"/>
      <c r="J57" s="189"/>
      <c r="K57" s="188"/>
      <c r="L57" s="188">
        <v>0</v>
      </c>
      <c r="M57" s="188"/>
      <c r="N57" s="190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1">
        <f>SUM(C26:C57)</f>
        <v>1175852</v>
      </c>
      <c r="D59" s="191">
        <f t="shared" ref="D59:N59" si="1">SUM(D26:D57)</f>
        <v>5371675</v>
      </c>
      <c r="E59" s="191">
        <f t="shared" si="1"/>
        <v>18269133</v>
      </c>
      <c r="F59" s="191">
        <f t="shared" si="1"/>
        <v>20019047</v>
      </c>
      <c r="G59" s="191">
        <f t="shared" si="1"/>
        <v>18968814</v>
      </c>
      <c r="H59" s="191">
        <f t="shared" si="1"/>
        <v>17010339</v>
      </c>
      <c r="I59" s="191">
        <f t="shared" si="1"/>
        <v>12633922</v>
      </c>
      <c r="J59" s="191">
        <f t="shared" si="1"/>
        <v>0</v>
      </c>
      <c r="K59" s="191">
        <f t="shared" si="1"/>
        <v>0</v>
      </c>
      <c r="L59" s="191">
        <f t="shared" si="1"/>
        <v>0</v>
      </c>
      <c r="M59" s="191">
        <f t="shared" si="1"/>
        <v>0</v>
      </c>
      <c r="N59" s="191">
        <f t="shared" si="1"/>
        <v>0</v>
      </c>
    </row>
    <row r="60" spans="2:14" hidden="1" x14ac:dyDescent="0.2">
      <c r="B60" s="158" t="s">
        <v>51</v>
      </c>
      <c r="C60" s="192">
        <f>C59</f>
        <v>1175852</v>
      </c>
      <c r="D60" s="192">
        <f>C60+D59</f>
        <v>6547527</v>
      </c>
      <c r="E60" s="192">
        <f t="shared" ref="E60:N60" si="2">D60+E59</f>
        <v>24816660</v>
      </c>
      <c r="F60" s="192">
        <f t="shared" si="2"/>
        <v>44835707</v>
      </c>
      <c r="G60" s="192">
        <f t="shared" si="2"/>
        <v>63804521</v>
      </c>
      <c r="H60" s="192">
        <f t="shared" si="2"/>
        <v>80814860</v>
      </c>
      <c r="I60" s="192">
        <f t="shared" si="2"/>
        <v>93448782</v>
      </c>
      <c r="J60" s="192">
        <f t="shared" si="2"/>
        <v>93448782</v>
      </c>
      <c r="K60" s="192">
        <f t="shared" si="2"/>
        <v>93448782</v>
      </c>
      <c r="L60" s="192">
        <f t="shared" si="2"/>
        <v>93448782</v>
      </c>
      <c r="M60" s="192">
        <f t="shared" si="2"/>
        <v>93448782</v>
      </c>
      <c r="N60" s="192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2001-06-05T11:44:27Z</cp:lastPrinted>
  <dcterms:created xsi:type="dcterms:W3CDTF">2000-10-05T08:25:54Z</dcterms:created>
  <dcterms:modified xsi:type="dcterms:W3CDTF">2023-09-15T20:46:28Z</dcterms:modified>
</cp:coreProperties>
</file>