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189289-7DD4-41AD-8AC3-B741C8D8E037}" xr6:coauthVersionLast="47" xr6:coauthVersionMax="47" xr10:uidLastSave="{00000000-0000-0000-0000-000000000000}"/>
  <bookViews>
    <workbookView xWindow="-120" yWindow="-120" windowWidth="38640" windowHeight="15720"/>
  </bookViews>
  <sheets>
    <sheet name="Hedged" sheetId="1" r:id="rId1"/>
    <sheet name="Sheet2" sheetId="2" r:id="rId2"/>
    <sheet name="Sheet3" sheetId="3" r:id="rId3"/>
  </sheets>
  <definedNames>
    <definedName name="_xlnm.Print_Area" localSheetId="0">Hedged!$A$1:$Y$68</definedName>
  </definedNames>
  <calcPr calcId="92512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7" i="1"/>
  <c r="P21" i="1"/>
  <c r="G32" i="1"/>
  <c r="I32" i="1"/>
  <c r="K32" i="1"/>
  <c r="G33" i="1"/>
  <c r="I33" i="1"/>
  <c r="K33" i="1"/>
  <c r="G34" i="1"/>
  <c r="I34" i="1"/>
  <c r="K34" i="1"/>
  <c r="G35" i="1"/>
  <c r="K35" i="1"/>
  <c r="F38" i="1"/>
  <c r="M38" i="1"/>
  <c r="G43" i="1"/>
  <c r="D44" i="1"/>
  <c r="F44" i="1"/>
  <c r="G44" i="1"/>
  <c r="L45" i="1"/>
  <c r="M45" i="1"/>
  <c r="S45" i="1"/>
  <c r="G46" i="1"/>
  <c r="L46" i="1"/>
  <c r="O46" i="1"/>
  <c r="S46" i="1"/>
  <c r="L47" i="1"/>
  <c r="O47" i="1"/>
  <c r="S47" i="1"/>
  <c r="L48" i="1"/>
  <c r="O48" i="1"/>
  <c r="S48" i="1"/>
  <c r="L49" i="1"/>
  <c r="S49" i="1"/>
  <c r="G53" i="1"/>
  <c r="I53" i="1"/>
  <c r="K53" i="1"/>
  <c r="N53" i="1"/>
  <c r="N59" i="1"/>
  <c r="N60" i="1"/>
  <c r="N61" i="1"/>
  <c r="N62" i="1"/>
</calcChain>
</file>

<file path=xl/sharedStrings.xml><?xml version="1.0" encoding="utf-8"?>
<sst xmlns="http://schemas.openxmlformats.org/spreadsheetml/2006/main" count="90" uniqueCount="64">
  <si>
    <t>LPG</t>
  </si>
  <si>
    <t>SUPPLIER</t>
  </si>
  <si>
    <t>SWAP</t>
  </si>
  <si>
    <t>CUSTOMERS</t>
  </si>
  <si>
    <t>PROCARIBE</t>
  </si>
  <si>
    <t>1 MT  =  521 Gallons</t>
  </si>
  <si>
    <t>ENRON FUELS</t>
  </si>
  <si>
    <t>PHYSICAL PURCHASES:</t>
  </si>
  <si>
    <t>KT</t>
  </si>
  <si>
    <t>PHYSICAL SALES:</t>
  </si>
  <si>
    <t>KT/DAY</t>
  </si>
  <si>
    <t>n.a.</t>
  </si>
  <si>
    <t>KT LPG</t>
  </si>
  <si>
    <t>Total</t>
  </si>
  <si>
    <t>$/U.S. Gallon</t>
  </si>
  <si>
    <t>Price Basis</t>
  </si>
  <si>
    <t>ENE-BID</t>
  </si>
  <si>
    <t>ENE-OFFER</t>
  </si>
  <si>
    <t>ProCaribe begins Borrowing when its Inventory reaches 0.671 KT</t>
  </si>
  <si>
    <t>plus</t>
  </si>
  <si>
    <t>INVENTORY (KT) ** :</t>
  </si>
  <si>
    <t>Cargo Sales</t>
  </si>
  <si>
    <t>Pricing</t>
  </si>
  <si>
    <t>(KT)</t>
  </si>
  <si>
    <t>** EcoElectrica's</t>
  </si>
  <si>
    <t>HEDGED</t>
  </si>
  <si>
    <t>Actual ProCaribe Gross Margin:</t>
  </si>
  <si>
    <t>PHYSICAL DELIVERY of LPG - OCTOBER 2001</t>
  </si>
  <si>
    <t>OCT 2001 B/L</t>
  </si>
  <si>
    <t>Avg. Oct Mt Belv. +</t>
  </si>
  <si>
    <t>Avg. Nov Mt Belv. +</t>
  </si>
  <si>
    <t>Avg. Dec Mt Belv. +</t>
  </si>
  <si>
    <t>Avg. Jan Mt Belv. +</t>
  </si>
  <si>
    <t>Avg. Oct Mt Belv. =</t>
  </si>
  <si>
    <t>TBD</t>
  </si>
  <si>
    <t>Avg. Nov Mt Belv. =</t>
  </si>
  <si>
    <t>Avg. Dec Mt Belv. =</t>
  </si>
  <si>
    <t>Avg. Jan Mt Belv. =</t>
  </si>
  <si>
    <t>Oct</t>
  </si>
  <si>
    <t>Nov</t>
  </si>
  <si>
    <t>Dec</t>
  </si>
  <si>
    <t>Jan</t>
  </si>
  <si>
    <t>Mt Belv.</t>
  </si>
  <si>
    <t>Avg. Nov Mt Belv.</t>
  </si>
  <si>
    <t>Avg. Dec Mt Belv.</t>
  </si>
  <si>
    <t>Avg. Jan Mt Belv.</t>
  </si>
  <si>
    <t>MT BELV. 3 Days Actual B/L</t>
  </si>
  <si>
    <t>Price Adj. For B/L Date</t>
  </si>
  <si>
    <t>Cargo Purchase Pricing</t>
  </si>
  <si>
    <t>includes Price Adj. For B/L Date</t>
  </si>
  <si>
    <t>Oct 10-31</t>
  </si>
  <si>
    <t>Oct 22,23,24</t>
  </si>
  <si>
    <t>Bill of Lading: 10/23/01</t>
  </si>
  <si>
    <t>Suzanne Clapp</t>
  </si>
  <si>
    <t>ENRON HOUSTON</t>
  </si>
  <si>
    <t>Lee Jackson</t>
  </si>
  <si>
    <t>Expected</t>
  </si>
  <si>
    <t>ACTUAL</t>
  </si>
  <si>
    <t>BBL times</t>
  </si>
  <si>
    <t>EXPECTED (KT)</t>
  </si>
  <si>
    <t>ACTUAL (KT)</t>
  </si>
  <si>
    <t>(GALLONS)</t>
  </si>
  <si>
    <t>Mont Belvieu Non-TET Price ($/GAL):</t>
  </si>
  <si>
    <t>MT BELV. OCT Swap Settle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</si>
</sst>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164" formatCode="mmmm\ d\,\ yyyy"/>
    <numFmt numFmtId="166" formatCode="&quot;$&quot;#,##0.00000_);\(&quot;$&quot;#,##0.00000\)"/>
    <numFmt numFmtId="167" formatCode="mm/dd/yy"/>
    <numFmt numFmtId="168" formatCode="#,##0.000"/>
    <numFmt numFmtId="169" formatCode="[$$-409]#,##0.00000"/>
    <numFmt numFmtId="170" formatCode="0.0"/>
    <numFmt numFmtId="171" formatCode="&quot;$&quot;#,##0.000"/>
    <numFmt numFmtId="174" formatCode="0.000"/>
    <numFmt numFmtId="175" formatCode="0.0000"/>
    <numFmt numFmtId="176" formatCode="[$$-409]#,##0.000"/>
    <numFmt numFmtId="177" formatCode="[$$-409]#,##0.00000_);\([$$-409]#,##0.00000\)"/>
    <numFmt numFmtId="178" formatCode="0.0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7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6" fontId="1" fillId="0" borderId="8" xfId="0" applyNumberFormat="1" applyFont="1" applyBorder="1" applyAlignment="1">
      <alignment horizontal="center"/>
    </xf>
    <xf numFmtId="167" fontId="1" fillId="0" borderId="0" xfId="0" applyNumberFormat="1" applyFont="1"/>
    <xf numFmtId="168" fontId="1" fillId="0" borderId="0" xfId="0" applyNumberFormat="1" applyFont="1"/>
    <xf numFmtId="17" fontId="1" fillId="0" borderId="0" xfId="0" applyNumberFormat="1" applyFont="1"/>
    <xf numFmtId="17" fontId="1" fillId="2" borderId="0" xfId="0" quotePrefix="1" applyNumberFormat="1" applyFont="1" applyFill="1"/>
    <xf numFmtId="168" fontId="1" fillId="2" borderId="0" xfId="0" applyNumberFormat="1" applyFont="1" applyFill="1"/>
    <xf numFmtId="169" fontId="1" fillId="2" borderId="0" xfId="0" applyNumberFormat="1" applyFont="1" applyFill="1"/>
    <xf numFmtId="169" fontId="1" fillId="2" borderId="0" xfId="0" applyNumberFormat="1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17" fontId="1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quotePrefix="1" applyFont="1"/>
    <xf numFmtId="0" fontId="0" fillId="0" borderId="0" xfId="0" applyAlignment="1">
      <alignment horizontal="center"/>
    </xf>
    <xf numFmtId="169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8" fontId="1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75" fontId="1" fillId="0" borderId="0" xfId="0" applyNumberFormat="1" applyFont="1" applyFill="1" applyAlignment="1">
      <alignment horizontal="center"/>
    </xf>
    <xf numFmtId="0" fontId="1" fillId="0" borderId="0" xfId="0" quotePrefix="1" applyFont="1" applyAlignment="1">
      <alignment horizontal="left"/>
    </xf>
    <xf numFmtId="167" fontId="3" fillId="2" borderId="0" xfId="0" applyNumberFormat="1" applyFont="1" applyFill="1" applyAlignment="1">
      <alignment horizontal="center"/>
    </xf>
    <xf numFmtId="176" fontId="1" fillId="2" borderId="0" xfId="0" applyNumberFormat="1" applyFont="1" applyFill="1"/>
    <xf numFmtId="168" fontId="1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7" fontId="1" fillId="0" borderId="0" xfId="0" applyNumberFormat="1" applyFont="1" applyAlignment="1">
      <alignment horizontal="right"/>
    </xf>
    <xf numFmtId="177" fontId="1" fillId="0" borderId="0" xfId="0" applyNumberFormat="1" applyFont="1"/>
    <xf numFmtId="178" fontId="1" fillId="2" borderId="0" xfId="0" applyNumberFormat="1" applyFont="1" applyFill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169" fontId="1" fillId="0" borderId="0" xfId="0" applyNumberFormat="1" applyFont="1" applyFill="1"/>
    <xf numFmtId="37" fontId="1" fillId="0" borderId="0" xfId="0" applyNumberFormat="1" applyFont="1"/>
    <xf numFmtId="37" fontId="5" fillId="0" borderId="0" xfId="0" applyNumberFormat="1" applyFont="1"/>
    <xf numFmtId="171" fontId="5" fillId="2" borderId="0" xfId="0" applyNumberFormat="1" applyFont="1" applyFill="1" applyAlignment="1">
      <alignment horizontal="right"/>
    </xf>
    <xf numFmtId="174" fontId="1" fillId="2" borderId="0" xfId="0" applyNumberFormat="1" applyFont="1" applyFill="1" applyAlignment="1">
      <alignment horizontal="center"/>
    </xf>
    <xf numFmtId="37" fontId="1" fillId="2" borderId="0" xfId="0" applyNumberFormat="1" applyFont="1" applyFill="1"/>
    <xf numFmtId="16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9525</xdr:rowOff>
    </xdr:from>
    <xdr:to>
      <xdr:col>8</xdr:col>
      <xdr:colOff>0</xdr:colOff>
      <xdr:row>38</xdr:row>
      <xdr:rowOff>9525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2AAF7A4A-69E9-C511-5C1A-ED48FC0E9EDA}"/>
            </a:ext>
          </a:extLst>
        </xdr:cNvPr>
        <xdr:cNvSpPr>
          <a:spLocks noChangeShapeType="1"/>
        </xdr:cNvSpPr>
      </xdr:nvSpPr>
      <xdr:spPr bwMode="auto">
        <a:xfrm flipV="1">
          <a:off x="1543050" y="7038975"/>
          <a:ext cx="390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8</xdr:col>
      <xdr:colOff>0</xdr:colOff>
      <xdr:row>41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92D5F7EA-CC56-7791-9E5F-190ADA3982F6}"/>
            </a:ext>
          </a:extLst>
        </xdr:cNvPr>
        <xdr:cNvSpPr>
          <a:spLocks noChangeShapeType="1"/>
        </xdr:cNvSpPr>
      </xdr:nvSpPr>
      <xdr:spPr bwMode="auto">
        <a:xfrm flipH="1">
          <a:off x="1543050" y="7515225"/>
          <a:ext cx="390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9525</xdr:colOff>
      <xdr:row>38</xdr:row>
      <xdr:rowOff>0</xdr:rowOff>
    </xdr:from>
    <xdr:to>
      <xdr:col>20</xdr:col>
      <xdr:colOff>581025</xdr:colOff>
      <xdr:row>38</xdr:row>
      <xdr:rowOff>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EA8F7C7B-2E0D-B599-79F8-E47227D7634F}"/>
            </a:ext>
          </a:extLst>
        </xdr:cNvPr>
        <xdr:cNvSpPr>
          <a:spLocks noChangeShapeType="1"/>
        </xdr:cNvSpPr>
      </xdr:nvSpPr>
      <xdr:spPr bwMode="auto">
        <a:xfrm>
          <a:off x="14277975" y="7029450"/>
          <a:ext cx="2667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40</xdr:row>
      <xdr:rowOff>152400</xdr:rowOff>
    </xdr:from>
    <xdr:to>
      <xdr:col>20</xdr:col>
      <xdr:colOff>581025</xdr:colOff>
      <xdr:row>40</xdr:row>
      <xdr:rowOff>152400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124BF1BD-7E5B-C51C-FE46-17B0A08DA44A}"/>
            </a:ext>
          </a:extLst>
        </xdr:cNvPr>
        <xdr:cNvSpPr>
          <a:spLocks noChangeShapeType="1"/>
        </xdr:cNvSpPr>
      </xdr:nvSpPr>
      <xdr:spPr bwMode="auto">
        <a:xfrm flipH="1">
          <a:off x="14268450" y="7505700"/>
          <a:ext cx="2676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38</xdr:row>
      <xdr:rowOff>0</xdr:rowOff>
    </xdr:from>
    <xdr:to>
      <xdr:col>15</xdr:col>
      <xdr:colOff>0</xdr:colOff>
      <xdr:row>38</xdr:row>
      <xdr:rowOff>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05907B22-8718-6AD1-862C-D2875C597042}"/>
            </a:ext>
          </a:extLst>
        </xdr:cNvPr>
        <xdr:cNvSpPr>
          <a:spLocks noChangeShapeType="1"/>
        </xdr:cNvSpPr>
      </xdr:nvSpPr>
      <xdr:spPr bwMode="auto">
        <a:xfrm flipV="1">
          <a:off x="8210550" y="7029450"/>
          <a:ext cx="3638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</xdr:row>
      <xdr:rowOff>152400</xdr:rowOff>
    </xdr:from>
    <xdr:to>
      <xdr:col>15</xdr:col>
      <xdr:colOff>0</xdr:colOff>
      <xdr:row>40</xdr:row>
      <xdr:rowOff>152400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1ECAAA55-9FAC-C2F8-91EB-239183136C5D}"/>
            </a:ext>
          </a:extLst>
        </xdr:cNvPr>
        <xdr:cNvSpPr>
          <a:spLocks noChangeShapeType="1"/>
        </xdr:cNvSpPr>
      </xdr:nvSpPr>
      <xdr:spPr bwMode="auto">
        <a:xfrm flipH="1">
          <a:off x="8201025" y="7505700"/>
          <a:ext cx="3648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26</xdr:row>
      <xdr:rowOff>161925</xdr:rowOff>
    </xdr:from>
    <xdr:to>
      <xdr:col>10</xdr:col>
      <xdr:colOff>0</xdr:colOff>
      <xdr:row>37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671387A1-1F93-50C2-98B9-EFE852480B8E}"/>
            </a:ext>
          </a:extLst>
        </xdr:cNvPr>
        <xdr:cNvSpPr>
          <a:spLocks noChangeShapeType="1"/>
        </xdr:cNvSpPr>
      </xdr:nvSpPr>
      <xdr:spPr bwMode="auto">
        <a:xfrm flipV="1">
          <a:off x="7381875" y="5229225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37</xdr:row>
      <xdr:rowOff>9525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9F003D37-A47D-A415-1EC6-EF30D8463E7E}"/>
            </a:ext>
          </a:extLst>
        </xdr:cNvPr>
        <xdr:cNvSpPr>
          <a:spLocks noChangeShapeType="1"/>
        </xdr:cNvSpPr>
      </xdr:nvSpPr>
      <xdr:spPr bwMode="auto">
        <a:xfrm>
          <a:off x="6457950" y="52387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42</xdr:row>
      <xdr:rowOff>0</xdr:rowOff>
    </xdr:from>
    <xdr:to>
      <xdr:col>9</xdr:col>
      <xdr:colOff>9525</xdr:colOff>
      <xdr:row>60</xdr:row>
      <xdr:rowOff>142875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A84F3051-FDE9-7CB5-2148-04DCF951463D}"/>
            </a:ext>
          </a:extLst>
        </xdr:cNvPr>
        <xdr:cNvSpPr>
          <a:spLocks noChangeShapeType="1"/>
        </xdr:cNvSpPr>
      </xdr:nvSpPr>
      <xdr:spPr bwMode="auto">
        <a:xfrm>
          <a:off x="6467475" y="7686675"/>
          <a:ext cx="0" cy="3095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41</xdr:row>
      <xdr:rowOff>123825</xdr:rowOff>
    </xdr:from>
    <xdr:to>
      <xdr:col>10</xdr:col>
      <xdr:colOff>0</xdr:colOff>
      <xdr:row>61</xdr:row>
      <xdr:rowOff>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1997AAF1-60AA-3CAD-368C-19DAE1A009FD}"/>
            </a:ext>
          </a:extLst>
        </xdr:cNvPr>
        <xdr:cNvSpPr>
          <a:spLocks noChangeShapeType="1"/>
        </xdr:cNvSpPr>
      </xdr:nvSpPr>
      <xdr:spPr bwMode="auto">
        <a:xfrm flipV="1">
          <a:off x="7381875" y="7639050"/>
          <a:ext cx="0" cy="3171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69"/>
  <sheetViews>
    <sheetView tabSelected="1" topLeftCell="F16" zoomScale="75" workbookViewId="0">
      <selection activeCell="G22" sqref="G22"/>
    </sheetView>
  </sheetViews>
  <sheetFormatPr defaultRowHeight="12.75" x14ac:dyDescent="0.2"/>
  <cols>
    <col min="1" max="1" width="2.7109375" customWidth="1"/>
    <col min="2" max="2" width="3.42578125" customWidth="1"/>
    <col min="3" max="3" width="10.28515625" customWidth="1"/>
    <col min="4" max="4" width="6.7109375" customWidth="1"/>
    <col min="5" max="5" width="12.7109375" customWidth="1"/>
    <col min="6" max="6" width="14.5703125" customWidth="1"/>
    <col min="7" max="7" width="17" customWidth="1"/>
    <col min="8" max="8" width="14.28515625" customWidth="1"/>
    <col min="9" max="9" width="15.140625" customWidth="1"/>
    <col min="10" max="10" width="13.85546875" customWidth="1"/>
    <col min="11" max="11" width="12.28515625" customWidth="1"/>
    <col min="12" max="12" width="14.7109375" customWidth="1"/>
    <col min="13" max="13" width="10.42578125" customWidth="1"/>
    <col min="14" max="14" width="16.5703125" customWidth="1"/>
    <col min="15" max="15" width="13" customWidth="1"/>
    <col min="16" max="16" width="12" customWidth="1"/>
    <col min="17" max="17" width="12.7109375" customWidth="1"/>
    <col min="18" max="18" width="11.5703125" customWidth="1"/>
    <col min="19" max="19" width="10.85546875" bestFit="1" customWidth="1"/>
    <col min="20" max="20" width="20.5703125" customWidth="1"/>
    <col min="21" max="21" width="8.85546875" customWidth="1"/>
    <col min="22" max="22" width="5" customWidth="1"/>
    <col min="23" max="23" width="12.85546875" customWidth="1"/>
    <col min="24" max="24" width="3.85546875" customWidth="1"/>
    <col min="25" max="25" width="3" customWidth="1"/>
  </cols>
  <sheetData>
    <row r="1" spans="3:18" ht="23.25" x14ac:dyDescent="0.35">
      <c r="K1" s="49" t="s">
        <v>25</v>
      </c>
    </row>
    <row r="2" spans="3:18" ht="18" x14ac:dyDescent="0.25">
      <c r="K2" s="16" t="s">
        <v>27</v>
      </c>
    </row>
    <row r="3" spans="3:18" ht="15.75" x14ac:dyDescent="0.25">
      <c r="K3" s="46">
        <v>37187</v>
      </c>
    </row>
    <row r="4" spans="3:18" x14ac:dyDescent="0.2">
      <c r="J4" s="33"/>
    </row>
    <row r="5" spans="3:18" x14ac:dyDescent="0.2">
      <c r="G5" s="11" t="s">
        <v>59</v>
      </c>
      <c r="H5" s="11" t="s">
        <v>60</v>
      </c>
      <c r="I5" s="11" t="s">
        <v>15</v>
      </c>
      <c r="P5" s="15" t="s">
        <v>56</v>
      </c>
    </row>
    <row r="6" spans="3:18" ht="15.75" x14ac:dyDescent="0.25">
      <c r="D6" s="17" t="s">
        <v>7</v>
      </c>
      <c r="G6" s="59">
        <v>8.5</v>
      </c>
      <c r="H6" s="59">
        <v>8.52</v>
      </c>
      <c r="I6" s="28" t="s">
        <v>28</v>
      </c>
      <c r="N6" s="17" t="s">
        <v>9</v>
      </c>
      <c r="P6" s="52">
        <v>0.104</v>
      </c>
      <c r="Q6" s="11" t="s">
        <v>10</v>
      </c>
    </row>
    <row r="7" spans="3:18" ht="15.75" x14ac:dyDescent="0.25">
      <c r="D7" s="17"/>
      <c r="H7" s="11" t="s">
        <v>34</v>
      </c>
      <c r="N7" s="17"/>
    </row>
    <row r="8" spans="3:18" ht="15.75" x14ac:dyDescent="0.25">
      <c r="C8" s="17"/>
      <c r="P8" s="20"/>
      <c r="Q8" s="17"/>
      <c r="R8" s="12"/>
    </row>
    <row r="9" spans="3:18" ht="15.75" x14ac:dyDescent="0.25">
      <c r="C9" s="17"/>
      <c r="D9" s="17" t="s">
        <v>20</v>
      </c>
      <c r="N9" s="17" t="s">
        <v>62</v>
      </c>
      <c r="P9" s="20"/>
      <c r="Q9" s="17"/>
      <c r="R9" s="12"/>
    </row>
    <row r="10" spans="3:18" ht="15.75" x14ac:dyDescent="0.25">
      <c r="C10" s="17"/>
      <c r="E10" s="25">
        <v>37164</v>
      </c>
      <c r="F10" s="29">
        <f>5901739/521.7/1000</f>
        <v>11.312514855280812</v>
      </c>
      <c r="G10" s="26"/>
      <c r="O10" s="19" t="s">
        <v>16</v>
      </c>
      <c r="P10" s="19" t="s">
        <v>17</v>
      </c>
      <c r="R10" s="12"/>
    </row>
    <row r="11" spans="3:18" ht="15.75" x14ac:dyDescent="0.25">
      <c r="C11" s="17"/>
      <c r="E11" s="25">
        <v>37195</v>
      </c>
      <c r="F11" s="29">
        <f>F10-31*P6+G6</f>
        <v>16.588514855280813</v>
      </c>
      <c r="G11" s="26"/>
      <c r="N11" s="50" t="s">
        <v>50</v>
      </c>
      <c r="O11" s="31" t="s">
        <v>11</v>
      </c>
      <c r="P11" s="30">
        <v>0.4</v>
      </c>
      <c r="R11" s="12"/>
    </row>
    <row r="12" spans="3:18" ht="15.75" x14ac:dyDescent="0.25">
      <c r="C12" s="17"/>
      <c r="E12" s="25">
        <v>37225</v>
      </c>
      <c r="F12" s="29">
        <f>F11-S46</f>
        <v>13.468514855280814</v>
      </c>
      <c r="G12" s="26"/>
      <c r="N12" s="27">
        <v>37196</v>
      </c>
      <c r="O12" s="30">
        <v>0.40125</v>
      </c>
      <c r="P12" s="31" t="s">
        <v>11</v>
      </c>
      <c r="R12" s="12"/>
    </row>
    <row r="13" spans="3:18" ht="15.75" x14ac:dyDescent="0.25">
      <c r="C13" s="17"/>
      <c r="E13" s="25">
        <v>37256</v>
      </c>
      <c r="F13" s="29">
        <f>F12-S47</f>
        <v>10.244514855280814</v>
      </c>
      <c r="G13" s="26"/>
      <c r="N13" s="27">
        <v>37226</v>
      </c>
      <c r="O13" s="30">
        <v>0.40125</v>
      </c>
      <c r="P13" s="31" t="s">
        <v>11</v>
      </c>
      <c r="R13" s="12"/>
    </row>
    <row r="14" spans="3:18" ht="15.75" x14ac:dyDescent="0.25">
      <c r="C14" s="17"/>
      <c r="G14" s="26"/>
      <c r="N14" s="27">
        <v>37257</v>
      </c>
      <c r="O14" s="30">
        <v>0.40125</v>
      </c>
      <c r="P14" s="31" t="s">
        <v>11</v>
      </c>
      <c r="Q14" s="17"/>
      <c r="R14" s="12"/>
    </row>
    <row r="15" spans="3:18" ht="15.75" x14ac:dyDescent="0.25">
      <c r="C15" s="17"/>
      <c r="E15" s="25"/>
      <c r="F15" s="26"/>
      <c r="G15" s="26"/>
      <c r="R15" s="12"/>
    </row>
    <row r="16" spans="3:18" ht="15.75" x14ac:dyDescent="0.25">
      <c r="C16" s="17"/>
      <c r="G16" s="26"/>
      <c r="N16" s="40" t="s">
        <v>52</v>
      </c>
      <c r="Q16" s="17"/>
      <c r="R16" s="12"/>
    </row>
    <row r="17" spans="3:18" ht="15.75" x14ac:dyDescent="0.25">
      <c r="C17" s="17"/>
      <c r="D17" s="37" t="s">
        <v>24</v>
      </c>
      <c r="E17" s="25"/>
      <c r="F17" s="29">
        <f>4815771/521.7/1000</f>
        <v>9.2309200690051743</v>
      </c>
      <c r="G17" s="26"/>
      <c r="N17" s="41" t="s">
        <v>46</v>
      </c>
      <c r="O17" s="38"/>
      <c r="P17" s="30">
        <v>0.38</v>
      </c>
      <c r="Q17" s="54" t="s">
        <v>51</v>
      </c>
      <c r="R17" s="39" t="s">
        <v>34</v>
      </c>
    </row>
    <row r="18" spans="3:18" ht="15.75" x14ac:dyDescent="0.25">
      <c r="C18" s="17"/>
      <c r="D18" s="17" t="s">
        <v>18</v>
      </c>
      <c r="G18" s="26"/>
      <c r="Q18" s="17"/>
      <c r="R18" s="12"/>
    </row>
    <row r="19" spans="3:18" ht="15.75" x14ac:dyDescent="0.25">
      <c r="C19" s="17"/>
      <c r="G19" s="26"/>
      <c r="N19" s="41" t="s">
        <v>63</v>
      </c>
      <c r="O19" s="38"/>
      <c r="P19" s="30">
        <v>0.38250000000000001</v>
      </c>
      <c r="Q19" s="54" t="s">
        <v>50</v>
      </c>
      <c r="R19" s="39" t="s">
        <v>34</v>
      </c>
    </row>
    <row r="20" spans="3:18" ht="15.75" x14ac:dyDescent="0.25">
      <c r="C20" s="17"/>
      <c r="Q20" s="17"/>
      <c r="R20" s="12"/>
    </row>
    <row r="21" spans="3:18" ht="15.75" x14ac:dyDescent="0.25">
      <c r="C21" s="17"/>
      <c r="D21" s="14" t="s">
        <v>5</v>
      </c>
      <c r="N21" s="41" t="s">
        <v>47</v>
      </c>
      <c r="O21" s="38"/>
      <c r="P21" s="51">
        <f>P17-P19</f>
        <v>-2.5000000000000022E-3</v>
      </c>
      <c r="Q21" s="17"/>
      <c r="R21" s="12"/>
    </row>
    <row r="23" spans="3:18" ht="13.5" thickBot="1" x14ac:dyDescent="0.25"/>
    <row r="24" spans="3:18" x14ac:dyDescent="0.2">
      <c r="I24" s="1"/>
      <c r="J24" s="7"/>
      <c r="K24" s="2"/>
    </row>
    <row r="25" spans="3:18" x14ac:dyDescent="0.2">
      <c r="I25" s="3"/>
      <c r="J25" s="10" t="s">
        <v>54</v>
      </c>
      <c r="K25" s="4"/>
    </row>
    <row r="26" spans="3:18" x14ac:dyDescent="0.2">
      <c r="I26" s="3"/>
      <c r="J26" s="10" t="s">
        <v>55</v>
      </c>
      <c r="K26" s="4"/>
    </row>
    <row r="27" spans="3:18" ht="13.5" thickBot="1" x14ac:dyDescent="0.25">
      <c r="I27" s="5"/>
      <c r="J27" s="9"/>
      <c r="K27" s="6"/>
    </row>
    <row r="31" spans="3:18" x14ac:dyDescent="0.2">
      <c r="F31" s="36"/>
      <c r="I31" s="36" t="s">
        <v>14</v>
      </c>
      <c r="K31" s="42"/>
      <c r="L31" s="11"/>
      <c r="M31" s="13"/>
    </row>
    <row r="32" spans="3:18" x14ac:dyDescent="0.2">
      <c r="F32" s="56"/>
      <c r="G32" s="56">
        <f>ROUND(S46*521*1000/42,0)</f>
        <v>38703</v>
      </c>
      <c r="H32" s="11" t="s">
        <v>58</v>
      </c>
      <c r="I32" s="19">
        <f>O12</f>
        <v>0.40125</v>
      </c>
      <c r="J32" s="10" t="s">
        <v>2</v>
      </c>
      <c r="K32" s="56">
        <f>G32</f>
        <v>38703</v>
      </c>
      <c r="L32" s="11" t="s">
        <v>58</v>
      </c>
      <c r="M32" s="13" t="s">
        <v>43</v>
      </c>
    </row>
    <row r="33" spans="2:24" x14ac:dyDescent="0.2">
      <c r="F33" s="56"/>
      <c r="G33" s="56">
        <f>ROUND(S47*521*1000/42,0)</f>
        <v>39993</v>
      </c>
      <c r="H33" s="11" t="s">
        <v>58</v>
      </c>
      <c r="I33" s="19">
        <f>O13</f>
        <v>0.40125</v>
      </c>
      <c r="J33" s="53">
        <v>37174</v>
      </c>
      <c r="K33" s="56">
        <f>G33</f>
        <v>39993</v>
      </c>
      <c r="L33" s="11" t="s">
        <v>58</v>
      </c>
      <c r="M33" s="13" t="s">
        <v>44</v>
      </c>
    </row>
    <row r="34" spans="2:24" x14ac:dyDescent="0.2">
      <c r="F34" s="57"/>
      <c r="G34" s="57">
        <f>ROUND(S48*521*1000/42,0)</f>
        <v>4250</v>
      </c>
      <c r="H34" s="11" t="s">
        <v>58</v>
      </c>
      <c r="I34" s="19">
        <f>O14</f>
        <v>0.40125</v>
      </c>
      <c r="K34" s="57">
        <f>G34</f>
        <v>4250</v>
      </c>
      <c r="L34" s="11" t="s">
        <v>58</v>
      </c>
      <c r="M34" s="13" t="s">
        <v>45</v>
      </c>
      <c r="R34" s="12"/>
    </row>
    <row r="35" spans="2:24" x14ac:dyDescent="0.2">
      <c r="F35" s="56"/>
      <c r="G35" s="56">
        <f>SUM(G32:G34)</f>
        <v>82946</v>
      </c>
      <c r="K35" s="56">
        <f>SUM(K32:K34)</f>
        <v>82946</v>
      </c>
      <c r="R35" s="12"/>
    </row>
    <row r="37" spans="2:24" ht="13.5" thickBot="1" x14ac:dyDescent="0.25">
      <c r="G37" s="10"/>
      <c r="T37" s="44"/>
    </row>
    <row r="38" spans="2:24" x14ac:dyDescent="0.2">
      <c r="B38" s="1"/>
      <c r="C38" s="7"/>
      <c r="D38" s="2"/>
      <c r="E38" s="8"/>
      <c r="F38" s="61">
        <f>H6</f>
        <v>8.52</v>
      </c>
      <c r="G38" s="12" t="s">
        <v>12</v>
      </c>
      <c r="H38" s="10"/>
      <c r="I38" s="1"/>
      <c r="J38" s="7"/>
      <c r="K38" s="2"/>
      <c r="L38" s="8"/>
      <c r="M38" s="61">
        <f>H6</f>
        <v>8.52</v>
      </c>
      <c r="N38" s="12" t="s">
        <v>12</v>
      </c>
      <c r="P38" s="1"/>
      <c r="Q38" s="7"/>
      <c r="R38" s="2"/>
      <c r="T38" s="10" t="s">
        <v>0</v>
      </c>
      <c r="V38" s="1"/>
      <c r="W38" s="7"/>
      <c r="X38" s="2"/>
    </row>
    <row r="39" spans="2:24" x14ac:dyDescent="0.2">
      <c r="B39" s="3"/>
      <c r="C39" s="10" t="s">
        <v>0</v>
      </c>
      <c r="D39" s="4"/>
      <c r="E39" s="8"/>
      <c r="F39" s="8"/>
      <c r="G39" s="34"/>
      <c r="H39" s="8"/>
      <c r="I39" s="3"/>
      <c r="J39" s="10"/>
      <c r="K39" s="4"/>
      <c r="L39" s="8"/>
      <c r="M39" s="8"/>
      <c r="N39" s="8"/>
      <c r="P39" s="3"/>
      <c r="Q39" s="10"/>
      <c r="R39" s="4"/>
      <c r="V39" s="3"/>
      <c r="W39" s="10"/>
      <c r="X39" s="4"/>
    </row>
    <row r="40" spans="2:24" x14ac:dyDescent="0.2">
      <c r="B40" s="3"/>
      <c r="C40" s="10" t="s">
        <v>1</v>
      </c>
      <c r="D40" s="4"/>
      <c r="E40" s="8"/>
      <c r="G40" s="12"/>
      <c r="H40" s="10"/>
      <c r="I40" s="3"/>
      <c r="J40" s="10" t="s">
        <v>6</v>
      </c>
      <c r="K40" s="4"/>
      <c r="L40" s="8"/>
      <c r="M40" s="8"/>
      <c r="N40" s="10"/>
      <c r="P40" s="22"/>
      <c r="Q40" s="10" t="s">
        <v>4</v>
      </c>
      <c r="R40" s="4"/>
      <c r="T40" s="10"/>
      <c r="V40" s="3"/>
      <c r="W40" s="10" t="s">
        <v>3</v>
      </c>
      <c r="X40" s="4"/>
    </row>
    <row r="41" spans="2:24" x14ac:dyDescent="0.2">
      <c r="B41" s="3"/>
      <c r="C41" s="8"/>
      <c r="D41" s="4"/>
      <c r="E41" s="8"/>
      <c r="F41" s="8"/>
      <c r="G41" s="8"/>
      <c r="H41" s="8"/>
      <c r="I41" s="3"/>
      <c r="J41" s="10" t="s">
        <v>53</v>
      </c>
      <c r="K41" s="4"/>
      <c r="L41" s="8"/>
      <c r="M41" s="8"/>
      <c r="N41" s="8"/>
      <c r="P41" s="22"/>
      <c r="Q41" s="11"/>
      <c r="R41" s="4"/>
      <c r="V41" s="3"/>
      <c r="W41" s="8"/>
      <c r="X41" s="4"/>
    </row>
    <row r="42" spans="2:24" ht="13.5" thickBot="1" x14ac:dyDescent="0.25">
      <c r="B42" s="5"/>
      <c r="C42" s="9"/>
      <c r="D42" s="6"/>
      <c r="E42" s="8"/>
      <c r="F42" s="18"/>
      <c r="G42" s="18"/>
      <c r="H42" s="14"/>
      <c r="I42" s="5"/>
      <c r="J42" s="9"/>
      <c r="K42" s="6"/>
      <c r="L42" s="8"/>
      <c r="M42" s="8"/>
      <c r="N42" s="35"/>
      <c r="P42" s="23"/>
      <c r="Q42" s="24"/>
      <c r="R42" s="6"/>
      <c r="T42" s="35"/>
      <c r="V42" s="5"/>
      <c r="W42" s="9"/>
      <c r="X42" s="6"/>
    </row>
    <row r="43" spans="2:24" x14ac:dyDescent="0.2">
      <c r="F43" s="19"/>
      <c r="G43" s="11" t="str">
        <f>Q17</f>
        <v>Oct 22,23,24</v>
      </c>
      <c r="H43" s="14"/>
      <c r="I43" s="19"/>
      <c r="J43" s="19"/>
      <c r="K43" s="19"/>
      <c r="L43" s="11" t="s">
        <v>57</v>
      </c>
      <c r="M43" s="13" t="s">
        <v>48</v>
      </c>
      <c r="N43" s="10"/>
      <c r="S43" s="11"/>
      <c r="T43" s="11" t="s">
        <v>21</v>
      </c>
    </row>
    <row r="44" spans="2:24" x14ac:dyDescent="0.2">
      <c r="D44" s="61">
        <f>H6</f>
        <v>8.52</v>
      </c>
      <c r="E44" s="11" t="s">
        <v>8</v>
      </c>
      <c r="F44" s="32" t="str">
        <f>I6</f>
        <v>OCT 2001 B/L</v>
      </c>
      <c r="G44" s="55">
        <f>P17</f>
        <v>0.38</v>
      </c>
      <c r="H44" s="14" t="s">
        <v>19</v>
      </c>
      <c r="I44" s="11"/>
      <c r="J44" s="11"/>
      <c r="K44" s="11"/>
      <c r="L44" s="11" t="s">
        <v>61</v>
      </c>
      <c r="M44" s="13" t="s">
        <v>49</v>
      </c>
      <c r="S44" s="11" t="s">
        <v>23</v>
      </c>
      <c r="T44" s="11" t="s">
        <v>22</v>
      </c>
    </row>
    <row r="45" spans="2:24" x14ac:dyDescent="0.2">
      <c r="G45" s="58">
        <v>7.0000000000000007E-2</v>
      </c>
      <c r="I45" s="11"/>
      <c r="J45" s="11"/>
      <c r="K45" s="11"/>
      <c r="L45" s="56">
        <f>L49-SUM(L46:L48)</f>
        <v>955188</v>
      </c>
      <c r="M45" s="30">
        <f>G46</f>
        <v>0.45</v>
      </c>
      <c r="N45" s="45"/>
      <c r="O45" s="11"/>
      <c r="P45" s="39"/>
      <c r="S45" s="48">
        <f>0.671-(F11-G6-F17)</f>
        <v>1.813405213724361</v>
      </c>
      <c r="T45" s="13" t="s">
        <v>29</v>
      </c>
      <c r="U45" s="47">
        <v>0.12</v>
      </c>
    </row>
    <row r="46" spans="2:24" x14ac:dyDescent="0.2">
      <c r="G46" s="39">
        <f>G44+G45</f>
        <v>0.45</v>
      </c>
      <c r="H46" s="14" t="s">
        <v>13</v>
      </c>
      <c r="I46" s="11"/>
      <c r="J46" s="11"/>
      <c r="K46" s="11"/>
      <c r="L46" s="56">
        <f>G32*42</f>
        <v>1625526</v>
      </c>
      <c r="M46" s="13" t="s">
        <v>30</v>
      </c>
      <c r="N46" s="45"/>
      <c r="O46" s="30">
        <f>I$53+P$21+G$45-I32</f>
        <v>6.6250000000000031E-2</v>
      </c>
      <c r="P46" s="39"/>
      <c r="S46" s="48">
        <f>30*P$6</f>
        <v>3.1199999999999997</v>
      </c>
      <c r="T46" s="13" t="s">
        <v>30</v>
      </c>
      <c r="U46" s="47">
        <v>0.12</v>
      </c>
    </row>
    <row r="47" spans="2:24" x14ac:dyDescent="0.2">
      <c r="I47" s="11"/>
      <c r="K47" s="11"/>
      <c r="L47" s="56">
        <f>G33*42</f>
        <v>1679706</v>
      </c>
      <c r="M47" s="13" t="s">
        <v>31</v>
      </c>
      <c r="O47" s="30">
        <f>I$53+P$21+G$45-I33</f>
        <v>6.6250000000000031E-2</v>
      </c>
      <c r="P47" s="39"/>
      <c r="S47" s="48">
        <f>31*P$6</f>
        <v>3.2239999999999998</v>
      </c>
      <c r="T47" s="13" t="s">
        <v>31</v>
      </c>
      <c r="U47" s="47">
        <v>0.12</v>
      </c>
    </row>
    <row r="48" spans="2:24" x14ac:dyDescent="0.2">
      <c r="L48" s="57">
        <f>G34*42</f>
        <v>178500</v>
      </c>
      <c r="M48" s="13" t="s">
        <v>32</v>
      </c>
      <c r="O48" s="30">
        <f>I$53+P$21+G$45-I34</f>
        <v>6.6250000000000031E-2</v>
      </c>
      <c r="P48" s="39"/>
      <c r="S48" s="43">
        <f>S49-S45-S46-S47</f>
        <v>0.34259478627563933</v>
      </c>
      <c r="T48" s="13" t="s">
        <v>32</v>
      </c>
      <c r="U48" s="47">
        <v>0.12</v>
      </c>
    </row>
    <row r="49" spans="3:21" x14ac:dyDescent="0.2">
      <c r="L49" s="56">
        <f>H6*1000*521</f>
        <v>4438920</v>
      </c>
      <c r="R49" s="14"/>
      <c r="S49" s="42">
        <f>G6</f>
        <v>8.5</v>
      </c>
    </row>
    <row r="50" spans="3:21" x14ac:dyDescent="0.2">
      <c r="J50" s="10" t="s">
        <v>2</v>
      </c>
      <c r="P50" s="15"/>
    </row>
    <row r="51" spans="3:21" x14ac:dyDescent="0.2">
      <c r="J51" s="53">
        <v>37174</v>
      </c>
    </row>
    <row r="52" spans="3:21" x14ac:dyDescent="0.2">
      <c r="F52" s="36"/>
      <c r="I52" s="36" t="s">
        <v>14</v>
      </c>
      <c r="S52" s="15" t="s">
        <v>33</v>
      </c>
      <c r="T52" s="31">
        <v>0.38250000000000001</v>
      </c>
      <c r="U52" s="39" t="s">
        <v>34</v>
      </c>
    </row>
    <row r="53" spans="3:21" x14ac:dyDescent="0.2">
      <c r="F53" s="56"/>
      <c r="G53" s="60">
        <f>G35</f>
        <v>82946</v>
      </c>
      <c r="H53" s="11" t="s">
        <v>58</v>
      </c>
      <c r="I53" s="19">
        <f>P11</f>
        <v>0.4</v>
      </c>
      <c r="K53" s="56">
        <f>G53</f>
        <v>82946</v>
      </c>
      <c r="L53" s="11" t="s">
        <v>58</v>
      </c>
      <c r="M53" s="13" t="s">
        <v>42</v>
      </c>
      <c r="N53" s="13" t="str">
        <f>Q19</f>
        <v>Oct 10-31</v>
      </c>
      <c r="S53" s="15" t="s">
        <v>35</v>
      </c>
      <c r="T53" s="31" t="s">
        <v>34</v>
      </c>
    </row>
    <row r="54" spans="3:21" x14ac:dyDescent="0.2">
      <c r="S54" s="15" t="s">
        <v>36</v>
      </c>
      <c r="T54" s="31" t="s">
        <v>34</v>
      </c>
    </row>
    <row r="55" spans="3:21" x14ac:dyDescent="0.2">
      <c r="S55" s="15" t="s">
        <v>37</v>
      </c>
      <c r="T55" s="31" t="s">
        <v>34</v>
      </c>
    </row>
    <row r="58" spans="3:21" ht="15.75" x14ac:dyDescent="0.25">
      <c r="M58" s="17" t="s">
        <v>26</v>
      </c>
    </row>
    <row r="59" spans="3:21" x14ac:dyDescent="0.2">
      <c r="C59" s="14"/>
      <c r="D59" s="19"/>
      <c r="E59" s="14"/>
      <c r="F59" s="21"/>
      <c r="G59" s="21"/>
      <c r="M59" s="11" t="s">
        <v>38</v>
      </c>
      <c r="N59" s="51">
        <f>T52+U45-M45</f>
        <v>5.2499999999999936E-2</v>
      </c>
      <c r="O59" s="11"/>
      <c r="T59" s="14"/>
    </row>
    <row r="60" spans="3:21" x14ac:dyDescent="0.2">
      <c r="M60" s="11" t="s">
        <v>39</v>
      </c>
      <c r="N60" s="51">
        <f>U46-O46</f>
        <v>5.3749999999999964E-2</v>
      </c>
      <c r="O60" s="11"/>
      <c r="T60" s="14"/>
    </row>
    <row r="61" spans="3:21" ht="13.5" thickBot="1" x14ac:dyDescent="0.25">
      <c r="C61" s="13"/>
      <c r="M61" s="11" t="s">
        <v>40</v>
      </c>
      <c r="N61" s="51">
        <f>U47-O47</f>
        <v>5.3749999999999964E-2</v>
      </c>
      <c r="O61" s="11"/>
      <c r="T61" s="14"/>
    </row>
    <row r="62" spans="3:21" x14ac:dyDescent="0.2">
      <c r="I62" s="1"/>
      <c r="J62" s="7"/>
      <c r="K62" s="2"/>
      <c r="M62" s="11" t="s">
        <v>41</v>
      </c>
      <c r="N62" s="51">
        <f>U48-O48</f>
        <v>5.3749999999999964E-2</v>
      </c>
      <c r="O62" s="11"/>
    </row>
    <row r="63" spans="3:21" x14ac:dyDescent="0.2">
      <c r="I63" s="3"/>
      <c r="J63" s="10" t="s">
        <v>54</v>
      </c>
      <c r="K63" s="4"/>
      <c r="M63" s="11"/>
      <c r="N63" s="42"/>
      <c r="O63" s="11"/>
      <c r="P63" s="51"/>
    </row>
    <row r="64" spans="3:21" x14ac:dyDescent="0.2">
      <c r="I64" s="3"/>
      <c r="J64" s="10" t="s">
        <v>55</v>
      </c>
      <c r="K64" s="4"/>
    </row>
    <row r="65" spans="9:13" ht="13.5" thickBot="1" x14ac:dyDescent="0.25">
      <c r="I65" s="5"/>
      <c r="J65" s="9"/>
      <c r="K65" s="6"/>
    </row>
    <row r="69" spans="9:13" x14ac:dyDescent="0.2">
      <c r="M69" s="13"/>
    </row>
  </sheetData>
  <phoneticPr fontId="0" type="noConversion"/>
  <pageMargins left="0.25" right="0.25" top="0.25" bottom="0.25" header="0.5" footer="0.5"/>
  <pageSetup paperSize="5" scale="62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Hedged</vt:lpstr>
      <vt:lpstr>Sheet2</vt:lpstr>
      <vt:lpstr>Sheet3</vt:lpstr>
      <vt:lpstr>Hedged!Print_Area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2001-10-09T22:48:12Z</cp:lastPrinted>
  <dcterms:created xsi:type="dcterms:W3CDTF">1999-08-25T00:47:23Z</dcterms:created>
  <dcterms:modified xsi:type="dcterms:W3CDTF">2023-09-15T20:46:49Z</dcterms:modified>
</cp:coreProperties>
</file>