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FBF915-9A59-4B7E-9191-ADF73069D268}" xr6:coauthVersionLast="47" xr6:coauthVersionMax="47" xr10:uidLastSave="{00000000-0000-0000-0000-000000000000}"/>
  <bookViews>
    <workbookView xWindow="-120" yWindow="-120" windowWidth="38640" windowHeight="15720"/>
  </bookViews>
  <sheets>
    <sheet name="Origination Summary" sheetId="143" r:id="rId1"/>
    <sheet name="International Origin Summary" sheetId="144" r:id="rId2"/>
  </sheets>
  <definedNames>
    <definedName name="_xlnm.Print_Area" localSheetId="0">'Origination Summary'!$A$1:$I$476</definedName>
    <definedName name="_xlnm.Print_Titles" localSheetId="0">'Origination Summary'!$1:$12</definedName>
  </definedNames>
  <calcPr calcId="0" fullCalcOnLoad="1"/>
</workbook>
</file>

<file path=xl/calcChain.xml><?xml version="1.0" encoding="utf-8"?>
<calcChain xmlns="http://schemas.openxmlformats.org/spreadsheetml/2006/main">
  <c r="A9" i="144" l="1"/>
  <c r="L22" i="144"/>
  <c r="P22" i="144"/>
  <c r="R22" i="144"/>
  <c r="L23" i="144"/>
  <c r="L24" i="144"/>
  <c r="L25" i="144"/>
  <c r="L26" i="144"/>
  <c r="G28" i="144"/>
  <c r="H28" i="144"/>
  <c r="I28" i="144"/>
  <c r="J28" i="144"/>
  <c r="K28" i="144"/>
  <c r="L28" i="144"/>
  <c r="N28" i="144"/>
  <c r="O28" i="144"/>
  <c r="P28" i="144"/>
  <c r="R28" i="144"/>
  <c r="L31" i="144"/>
  <c r="L32" i="144"/>
  <c r="L33" i="144"/>
  <c r="G35" i="144"/>
  <c r="H35" i="144"/>
  <c r="I35" i="144"/>
  <c r="J35" i="144"/>
  <c r="K35" i="144"/>
  <c r="L35" i="144"/>
  <c r="N35" i="144"/>
  <c r="O35" i="144"/>
  <c r="P35" i="144"/>
  <c r="R35" i="144"/>
  <c r="G38" i="144"/>
  <c r="H38" i="144"/>
  <c r="I38" i="144"/>
  <c r="J38" i="144"/>
  <c r="K38" i="144"/>
  <c r="L38" i="144"/>
  <c r="N38" i="144"/>
  <c r="O38" i="144"/>
  <c r="P38" i="144"/>
  <c r="R38" i="144"/>
  <c r="G41" i="144"/>
  <c r="H41" i="144"/>
  <c r="I41" i="144"/>
  <c r="J41" i="144"/>
  <c r="K41" i="144"/>
  <c r="L41" i="144"/>
  <c r="N41" i="144"/>
  <c r="O41" i="144"/>
  <c r="P41" i="144"/>
  <c r="R41" i="144"/>
  <c r="G45" i="144"/>
  <c r="H45" i="144"/>
  <c r="I45" i="144"/>
  <c r="J45" i="144"/>
  <c r="K45" i="144"/>
  <c r="L45" i="144"/>
  <c r="M45" i="144"/>
  <c r="N45" i="144"/>
  <c r="O45" i="144"/>
  <c r="P45" i="144"/>
  <c r="R45" i="144"/>
  <c r="G47" i="144"/>
  <c r="H47" i="144"/>
  <c r="I47" i="144"/>
  <c r="J47" i="144"/>
  <c r="K47" i="144"/>
  <c r="L47" i="144"/>
  <c r="M47" i="144"/>
  <c r="N47" i="144"/>
  <c r="O47" i="144"/>
  <c r="P47" i="144"/>
  <c r="R47" i="144"/>
  <c r="A59" i="144"/>
  <c r="L69" i="144"/>
  <c r="P69" i="144"/>
  <c r="R69" i="144"/>
  <c r="L70" i="144"/>
  <c r="R70" i="144"/>
  <c r="L71" i="144"/>
  <c r="P71" i="144"/>
  <c r="R71" i="144"/>
  <c r="G72" i="144"/>
  <c r="H72" i="144"/>
  <c r="I72" i="144"/>
  <c r="L72" i="144"/>
  <c r="N72" i="144"/>
  <c r="O72" i="144"/>
  <c r="P72" i="144"/>
  <c r="R72" i="144"/>
  <c r="G76" i="144"/>
  <c r="H76" i="144"/>
  <c r="L76" i="144"/>
  <c r="P76" i="144"/>
  <c r="R76" i="144"/>
  <c r="G77" i="144"/>
  <c r="H77" i="144"/>
  <c r="L77" i="144"/>
  <c r="R77" i="144"/>
  <c r="L78" i="144"/>
  <c r="P78" i="144"/>
  <c r="R78" i="144"/>
  <c r="G79" i="144"/>
  <c r="H79" i="144"/>
  <c r="I79" i="144"/>
  <c r="J79" i="144"/>
  <c r="K79" i="144"/>
  <c r="L79" i="144"/>
  <c r="N79" i="144"/>
  <c r="O79" i="144"/>
  <c r="P79" i="144"/>
  <c r="R79" i="144"/>
  <c r="G82" i="144"/>
  <c r="H82" i="144"/>
  <c r="I82" i="144"/>
  <c r="J82" i="144"/>
  <c r="K82" i="144"/>
  <c r="L82" i="144"/>
  <c r="N82" i="144"/>
  <c r="O82" i="144"/>
  <c r="P82" i="144"/>
  <c r="R82" i="144"/>
  <c r="G86" i="144"/>
  <c r="H86" i="144"/>
  <c r="I86" i="144"/>
  <c r="J86" i="144"/>
  <c r="K86" i="144"/>
  <c r="L86" i="144"/>
  <c r="M86" i="144"/>
  <c r="N86" i="144"/>
  <c r="O86" i="144"/>
  <c r="P86" i="144"/>
  <c r="R86" i="144"/>
  <c r="G88" i="144"/>
  <c r="H88" i="144"/>
  <c r="I88" i="144"/>
  <c r="J88" i="144"/>
  <c r="K88" i="144"/>
  <c r="L88" i="144"/>
  <c r="M88" i="144"/>
  <c r="N88" i="144"/>
  <c r="O88" i="144"/>
  <c r="P88" i="144"/>
  <c r="R88" i="144"/>
  <c r="D20" i="143"/>
  <c r="E20" i="143"/>
  <c r="F20" i="143"/>
  <c r="G20" i="143"/>
  <c r="H20" i="143"/>
  <c r="I20" i="143"/>
  <c r="D24" i="143"/>
  <c r="I24" i="143"/>
  <c r="I25" i="143"/>
  <c r="I26" i="143"/>
  <c r="I27" i="143"/>
  <c r="I28" i="143"/>
  <c r="I29" i="143"/>
  <c r="D31" i="143"/>
  <c r="E31" i="143"/>
  <c r="F31" i="143"/>
  <c r="G31" i="143"/>
  <c r="H31" i="143"/>
  <c r="I31" i="143"/>
  <c r="I37" i="143"/>
  <c r="I38" i="143"/>
  <c r="I39" i="143"/>
  <c r="D40" i="143"/>
  <c r="E40" i="143"/>
  <c r="I40" i="143"/>
  <c r="D41" i="143"/>
  <c r="E41" i="143"/>
  <c r="I41" i="143"/>
  <c r="D42" i="143"/>
  <c r="I42" i="143"/>
  <c r="I43" i="143"/>
  <c r="D44" i="143"/>
  <c r="I44" i="143"/>
  <c r="D46" i="143"/>
  <c r="E46" i="143"/>
  <c r="F46" i="143"/>
  <c r="G46" i="143"/>
  <c r="H46" i="143"/>
  <c r="I46" i="143"/>
  <c r="I50" i="143"/>
  <c r="I51" i="143"/>
  <c r="I52" i="143"/>
  <c r="I53" i="143"/>
  <c r="D54" i="143"/>
  <c r="I55" i="143"/>
  <c r="I56" i="143"/>
  <c r="I57" i="143"/>
  <c r="I58" i="143"/>
  <c r="I59" i="143"/>
  <c r="I60" i="143"/>
  <c r="D62" i="143"/>
  <c r="E62" i="143"/>
  <c r="F62" i="143"/>
  <c r="G62" i="143"/>
  <c r="H62" i="143"/>
  <c r="I62" i="143"/>
  <c r="D68" i="143"/>
  <c r="E68" i="143"/>
  <c r="F68" i="143"/>
  <c r="G68" i="143"/>
  <c r="H68" i="143"/>
  <c r="I68" i="143"/>
  <c r="I74" i="143"/>
  <c r="I75" i="143"/>
  <c r="I76" i="143"/>
  <c r="I77" i="143"/>
  <c r="I78" i="143"/>
  <c r="D80" i="143"/>
  <c r="E80" i="143"/>
  <c r="F80" i="143"/>
  <c r="G80" i="143"/>
  <c r="H80" i="143"/>
  <c r="I80" i="143"/>
  <c r="I84" i="143"/>
  <c r="D86" i="143"/>
  <c r="E86" i="143"/>
  <c r="F86" i="143"/>
  <c r="G86" i="143"/>
  <c r="H86" i="143"/>
  <c r="I86" i="143"/>
  <c r="D94" i="143"/>
  <c r="E94" i="143"/>
  <c r="F94" i="143"/>
  <c r="G94" i="143"/>
  <c r="I94" i="143"/>
  <c r="D96" i="143"/>
  <c r="E96" i="143"/>
  <c r="F96" i="143"/>
  <c r="G96" i="143"/>
  <c r="H96" i="143"/>
  <c r="I96" i="143"/>
  <c r="D98" i="143"/>
  <c r="E98" i="143"/>
  <c r="F98" i="143"/>
  <c r="G98" i="143"/>
  <c r="H98" i="143"/>
  <c r="I98" i="143"/>
  <c r="I109" i="143"/>
  <c r="I110" i="143"/>
  <c r="I111" i="143"/>
  <c r="I112" i="143"/>
  <c r="I113" i="143"/>
  <c r="I114" i="143"/>
  <c r="I115" i="143"/>
  <c r="I116" i="143"/>
  <c r="I117" i="143"/>
  <c r="I118" i="143"/>
  <c r="I119" i="143"/>
  <c r="I120" i="143"/>
  <c r="I121" i="143"/>
  <c r="I122" i="143"/>
  <c r="I123" i="143"/>
  <c r="D125" i="143"/>
  <c r="I125" i="143"/>
  <c r="I126" i="143"/>
  <c r="D127" i="143"/>
  <c r="I127" i="143"/>
  <c r="I128" i="143"/>
  <c r="D129" i="143"/>
  <c r="I129" i="143"/>
  <c r="D130" i="143"/>
  <c r="D132" i="143"/>
  <c r="I132" i="143"/>
  <c r="D133" i="143"/>
  <c r="I133" i="143"/>
  <c r="D134" i="143"/>
  <c r="I134" i="143"/>
  <c r="D135" i="143"/>
  <c r="I135" i="143"/>
  <c r="D136" i="143"/>
  <c r="E136" i="143"/>
  <c r="F136" i="143"/>
  <c r="G136" i="143"/>
  <c r="H136" i="143"/>
  <c r="I136" i="143"/>
  <c r="I140" i="143"/>
  <c r="D141" i="143"/>
  <c r="I141" i="143"/>
  <c r="I142" i="143"/>
  <c r="I143" i="143"/>
  <c r="D144" i="143"/>
  <c r="I144" i="143"/>
  <c r="D147" i="143"/>
  <c r="I147" i="143"/>
  <c r="D148" i="143"/>
  <c r="I148" i="143"/>
  <c r="D149" i="143"/>
  <c r="E149" i="143"/>
  <c r="F149" i="143"/>
  <c r="G149" i="143"/>
  <c r="H149" i="143"/>
  <c r="I149" i="143"/>
  <c r="I153" i="143"/>
  <c r="D154" i="143"/>
  <c r="I156" i="143"/>
  <c r="I157" i="143"/>
  <c r="I158" i="143"/>
  <c r="D159" i="143"/>
  <c r="E159" i="143"/>
  <c r="F159" i="143"/>
  <c r="G159" i="143"/>
  <c r="H159" i="143"/>
  <c r="I159" i="143"/>
  <c r="D160" i="143"/>
  <c r="I160" i="143"/>
  <c r="D161" i="143"/>
  <c r="I161" i="143"/>
  <c r="D162" i="143"/>
  <c r="I162" i="143"/>
  <c r="D163" i="143"/>
  <c r="I163" i="143"/>
  <c r="D164" i="143"/>
  <c r="I164" i="143"/>
  <c r="D165" i="143"/>
  <c r="I165" i="143"/>
  <c r="D166" i="143"/>
  <c r="I166" i="143"/>
  <c r="D167" i="143"/>
  <c r="I167" i="143"/>
  <c r="D168" i="143"/>
  <c r="I168" i="143"/>
  <c r="D169" i="143"/>
  <c r="I169" i="143"/>
  <c r="D170" i="143"/>
  <c r="I170" i="143"/>
  <c r="D171" i="143"/>
  <c r="I171" i="143"/>
  <c r="D172" i="143"/>
  <c r="E172" i="143"/>
  <c r="F172" i="143"/>
  <c r="G172" i="143"/>
  <c r="H172" i="143"/>
  <c r="I172" i="143"/>
  <c r="D173" i="143"/>
  <c r="E173" i="143"/>
  <c r="F173" i="143"/>
  <c r="G173" i="143"/>
  <c r="H173" i="143"/>
  <c r="I173" i="143"/>
  <c r="D174" i="143"/>
  <c r="I174" i="143"/>
  <c r="D175" i="143"/>
  <c r="I175" i="143"/>
  <c r="D176" i="143"/>
  <c r="I176" i="143"/>
  <c r="D177" i="143"/>
  <c r="I177" i="143"/>
  <c r="D178" i="143"/>
  <c r="I178" i="143"/>
  <c r="D179" i="143"/>
  <c r="I179" i="143"/>
  <c r="D180" i="143"/>
  <c r="I180" i="143"/>
  <c r="D181" i="143"/>
  <c r="I181" i="143"/>
  <c r="D182" i="143"/>
  <c r="I182" i="143"/>
  <c r="D183" i="143"/>
  <c r="I183" i="143"/>
  <c r="D184" i="143"/>
  <c r="I184" i="143"/>
  <c r="D185" i="143"/>
  <c r="I185" i="143"/>
  <c r="D186" i="143"/>
  <c r="I186" i="143"/>
  <c r="D187" i="143"/>
  <c r="I187" i="143"/>
  <c r="D188" i="143"/>
  <c r="I188" i="143"/>
  <c r="D189" i="143"/>
  <c r="I189" i="143"/>
  <c r="D190" i="143"/>
  <c r="I190" i="143"/>
  <c r="D191" i="143"/>
  <c r="I191" i="143"/>
  <c r="D192" i="143"/>
  <c r="I192" i="143"/>
  <c r="D193" i="143"/>
  <c r="E193" i="143"/>
  <c r="F193" i="143"/>
  <c r="G193" i="143"/>
  <c r="H193" i="143"/>
  <c r="I193" i="143"/>
  <c r="D194" i="143"/>
  <c r="E194" i="143"/>
  <c r="F194" i="143"/>
  <c r="G194" i="143"/>
  <c r="H194" i="143"/>
  <c r="I194" i="143"/>
  <c r="D198" i="143"/>
  <c r="E198" i="143"/>
  <c r="F198" i="143"/>
  <c r="G198" i="143"/>
  <c r="H198" i="143"/>
  <c r="I198" i="143"/>
  <c r="D199" i="143"/>
  <c r="G199" i="143"/>
  <c r="H199" i="143"/>
  <c r="I199" i="143"/>
  <c r="D201" i="143"/>
  <c r="E201" i="143"/>
  <c r="F201" i="143"/>
  <c r="G201" i="143"/>
  <c r="H201" i="143"/>
  <c r="I201" i="143"/>
  <c r="I202" i="143"/>
  <c r="I211" i="143"/>
  <c r="I215" i="143"/>
  <c r="I216" i="143"/>
  <c r="I217" i="143"/>
  <c r="I218" i="143"/>
  <c r="I219" i="143"/>
  <c r="I220" i="143"/>
  <c r="I221" i="143"/>
  <c r="I222" i="143"/>
  <c r="I223" i="143"/>
  <c r="I224" i="143"/>
  <c r="D225" i="143"/>
  <c r="I225" i="143"/>
  <c r="D226" i="143"/>
  <c r="I226" i="143"/>
  <c r="D227" i="143"/>
  <c r="I227" i="143"/>
  <c r="D228" i="143"/>
  <c r="D229" i="143"/>
  <c r="D230" i="143"/>
  <c r="D231" i="143"/>
  <c r="D232" i="143"/>
  <c r="D233" i="143"/>
  <c r="D234" i="143"/>
  <c r="D235" i="143"/>
  <c r="D236" i="143"/>
  <c r="D237" i="143"/>
  <c r="D238" i="143"/>
  <c r="D239" i="143"/>
  <c r="D240" i="143"/>
  <c r="D241" i="143"/>
  <c r="D242" i="143"/>
  <c r="D243" i="143"/>
  <c r="D244" i="143"/>
  <c r="D245" i="143"/>
  <c r="D246" i="143"/>
  <c r="D247" i="143"/>
  <c r="I247" i="143"/>
  <c r="D248" i="143"/>
  <c r="I248" i="143"/>
  <c r="D249" i="143"/>
  <c r="I249" i="143"/>
  <c r="D250" i="143"/>
  <c r="I250" i="143"/>
  <c r="D251" i="143"/>
  <c r="I251" i="143"/>
  <c r="D252" i="143"/>
  <c r="I252" i="143"/>
  <c r="D253" i="143"/>
  <c r="I253" i="143"/>
  <c r="D254" i="143"/>
  <c r="I254" i="143"/>
  <c r="D255" i="143"/>
  <c r="I255" i="143"/>
  <c r="D256" i="143"/>
  <c r="I256" i="143"/>
  <c r="D257" i="143"/>
  <c r="I257" i="143"/>
  <c r="D258" i="143"/>
  <c r="I258" i="143"/>
  <c r="D259" i="143"/>
  <c r="I259" i="143"/>
  <c r="I260" i="143"/>
  <c r="D261" i="143"/>
  <c r="I261" i="143"/>
  <c r="D262" i="143"/>
  <c r="I262" i="143"/>
  <c r="D263" i="143"/>
  <c r="E263" i="143"/>
  <c r="F263" i="143"/>
  <c r="G263" i="143"/>
  <c r="H263" i="143"/>
  <c r="I263" i="143"/>
  <c r="D264" i="143"/>
  <c r="E264" i="143"/>
  <c r="F264" i="143"/>
  <c r="G264" i="143"/>
  <c r="H264" i="143"/>
  <c r="I264" i="143"/>
  <c r="I283" i="143"/>
  <c r="I284" i="143"/>
  <c r="I285" i="143"/>
  <c r="I286" i="143"/>
  <c r="I287" i="143"/>
  <c r="I288" i="143"/>
  <c r="I289" i="143"/>
  <c r="I290" i="143"/>
  <c r="I291" i="143"/>
  <c r="I292" i="143"/>
  <c r="I293" i="143"/>
  <c r="I294" i="143"/>
  <c r="I295" i="143"/>
  <c r="I296" i="143"/>
  <c r="I297" i="143"/>
  <c r="I298" i="143"/>
  <c r="I299" i="143"/>
  <c r="I300" i="143"/>
  <c r="I301" i="143"/>
  <c r="I302" i="143"/>
  <c r="I303" i="143"/>
  <c r="I304" i="143"/>
  <c r="I305" i="143"/>
  <c r="I306" i="143"/>
  <c r="I307" i="143"/>
  <c r="I308" i="143"/>
  <c r="I309" i="143"/>
  <c r="I310" i="143"/>
  <c r="I311" i="143"/>
  <c r="I312" i="143"/>
  <c r="I313" i="143"/>
  <c r="D314" i="143"/>
  <c r="I314" i="143"/>
  <c r="D315" i="143"/>
  <c r="I315" i="143"/>
  <c r="D316" i="143"/>
  <c r="I316" i="143"/>
  <c r="D317" i="143"/>
  <c r="I317" i="143"/>
  <c r="D318" i="143"/>
  <c r="I318" i="143"/>
  <c r="D319" i="143"/>
  <c r="I319" i="143"/>
  <c r="D320" i="143"/>
  <c r="I320" i="143"/>
  <c r="D321" i="143"/>
  <c r="I321" i="143"/>
  <c r="D322" i="143"/>
  <c r="I322" i="143"/>
  <c r="D323" i="143"/>
  <c r="I323" i="143"/>
  <c r="D324" i="143"/>
  <c r="I324" i="143"/>
  <c r="D325" i="143"/>
  <c r="I325" i="143"/>
  <c r="D326" i="143"/>
  <c r="I326" i="143"/>
  <c r="D327" i="143"/>
  <c r="I327" i="143"/>
  <c r="D328" i="143"/>
  <c r="I328" i="143"/>
  <c r="D329" i="143"/>
  <c r="I329" i="143"/>
  <c r="D330" i="143"/>
  <c r="I330" i="143"/>
  <c r="D331" i="143"/>
  <c r="I331" i="143"/>
  <c r="D332" i="143"/>
  <c r="I332" i="143"/>
  <c r="D333" i="143"/>
  <c r="I333" i="143"/>
  <c r="D334" i="143"/>
  <c r="I334" i="143"/>
  <c r="D335" i="143"/>
  <c r="I335" i="143"/>
  <c r="D336" i="143"/>
  <c r="I336" i="143"/>
  <c r="D337" i="143"/>
  <c r="I337" i="143"/>
  <c r="D338" i="143"/>
  <c r="I338" i="143"/>
  <c r="D339" i="143"/>
  <c r="I339" i="143"/>
  <c r="D340" i="143"/>
  <c r="I340" i="143"/>
  <c r="D341" i="143"/>
  <c r="I341" i="143"/>
  <c r="D342" i="143"/>
  <c r="I342" i="143"/>
  <c r="D343" i="143"/>
  <c r="I343" i="143"/>
  <c r="D344" i="143"/>
  <c r="I344" i="143"/>
  <c r="D345" i="143"/>
  <c r="I345" i="143"/>
  <c r="D346" i="143"/>
  <c r="I346" i="143"/>
  <c r="D347" i="143"/>
  <c r="I347" i="143"/>
  <c r="D348" i="143"/>
  <c r="I348" i="143"/>
  <c r="D349" i="143"/>
  <c r="I349" i="143"/>
  <c r="D350" i="143"/>
  <c r="I350" i="143"/>
  <c r="D351" i="143"/>
  <c r="I351" i="143"/>
  <c r="D352" i="143"/>
  <c r="D353" i="143"/>
  <c r="D354" i="143"/>
  <c r="D355" i="143"/>
  <c r="D356" i="143"/>
  <c r="D357" i="143"/>
  <c r="D358" i="143"/>
  <c r="I358" i="143"/>
  <c r="D359" i="143"/>
  <c r="E359" i="143"/>
  <c r="F359" i="143"/>
  <c r="G359" i="143"/>
  <c r="H359" i="143"/>
  <c r="I359" i="143"/>
  <c r="D362" i="143"/>
  <c r="E362" i="143"/>
  <c r="F362" i="143"/>
  <c r="G362" i="143"/>
  <c r="H362" i="143"/>
  <c r="I362" i="143"/>
  <c r="D366" i="143"/>
  <c r="I366" i="143"/>
  <c r="D367" i="143"/>
  <c r="E367" i="143"/>
  <c r="F367" i="143"/>
  <c r="G367" i="143"/>
  <c r="H367" i="143"/>
  <c r="I367" i="143"/>
  <c r="E370" i="143"/>
  <c r="I370" i="143"/>
  <c r="D372" i="143"/>
  <c r="E372" i="143"/>
  <c r="F372" i="143"/>
  <c r="G372" i="143"/>
  <c r="H372" i="143"/>
  <c r="I372" i="143"/>
  <c r="D377" i="143"/>
  <c r="E377" i="143"/>
  <c r="F377" i="143"/>
  <c r="G377" i="143"/>
  <c r="H377" i="143"/>
  <c r="I377" i="143"/>
  <c r="D383" i="143"/>
  <c r="F383" i="143"/>
  <c r="G383" i="143"/>
  <c r="H383" i="143"/>
  <c r="D387" i="143"/>
  <c r="I387" i="143"/>
  <c r="D388" i="143"/>
  <c r="I388" i="143"/>
  <c r="D389" i="143"/>
  <c r="E389" i="143"/>
  <c r="F389" i="143"/>
  <c r="G389" i="143"/>
  <c r="H389" i="143"/>
  <c r="I389" i="143"/>
  <c r="D391" i="143"/>
  <c r="E391" i="143"/>
  <c r="F391" i="143"/>
  <c r="G391" i="143"/>
  <c r="H391" i="143"/>
  <c r="I391" i="143"/>
  <c r="D395" i="143"/>
  <c r="E395" i="143"/>
  <c r="F395" i="143"/>
  <c r="G395" i="143"/>
  <c r="H395" i="143"/>
  <c r="I395" i="143"/>
  <c r="D398" i="143"/>
  <c r="G398" i="143"/>
  <c r="H398" i="143"/>
  <c r="D400" i="143"/>
  <c r="E400" i="143"/>
  <c r="F400" i="143"/>
  <c r="G400" i="143"/>
  <c r="H400" i="143"/>
  <c r="I400" i="143"/>
  <c r="D404" i="143"/>
  <c r="E404" i="143"/>
  <c r="F404" i="143"/>
  <c r="G404" i="143"/>
  <c r="H404" i="143"/>
  <c r="I404" i="143"/>
  <c r="D406" i="143"/>
  <c r="E406" i="143"/>
  <c r="F406" i="143"/>
  <c r="G406" i="143"/>
  <c r="H406" i="143"/>
  <c r="I406" i="143"/>
  <c r="D415" i="143"/>
  <c r="D416" i="143"/>
  <c r="D417" i="143"/>
  <c r="D418" i="143"/>
  <c r="D419" i="143"/>
  <c r="I424" i="143"/>
  <c r="I425" i="143"/>
  <c r="I426" i="143"/>
  <c r="I427" i="143"/>
  <c r="I428" i="143"/>
  <c r="I429" i="143"/>
  <c r="I430" i="143"/>
  <c r="I431" i="143"/>
  <c r="I432" i="143"/>
  <c r="D433" i="143"/>
  <c r="E433" i="143"/>
  <c r="F433" i="143"/>
  <c r="I433" i="143"/>
  <c r="I434" i="143"/>
  <c r="D435" i="143"/>
  <c r="E435" i="143"/>
  <c r="F435" i="143"/>
  <c r="I435" i="143"/>
  <c r="D437" i="143"/>
  <c r="E437" i="143"/>
  <c r="I437" i="143"/>
  <c r="D458" i="143"/>
  <c r="D463" i="143"/>
  <c r="D466" i="143"/>
  <c r="D470" i="143"/>
</calcChain>
</file>

<file path=xl/sharedStrings.xml><?xml version="1.0" encoding="utf-8"?>
<sst xmlns="http://schemas.openxmlformats.org/spreadsheetml/2006/main" count="684" uniqueCount="459">
  <si>
    <t>EES - Risk Analysis</t>
  </si>
  <si>
    <t>Origination</t>
  </si>
  <si>
    <t>Risk Management</t>
  </si>
  <si>
    <t>Deals</t>
  </si>
  <si>
    <t>Silo</t>
  </si>
  <si>
    <t>State</t>
  </si>
  <si>
    <t>Region</t>
  </si>
  <si>
    <t>Type</t>
  </si>
  <si>
    <t>Channel</t>
  </si>
  <si>
    <t>TCV</t>
  </si>
  <si>
    <t>Sales Orig. O-K</t>
  </si>
  <si>
    <t>Credit Reserve</t>
  </si>
  <si>
    <t>Implementation Premium</t>
  </si>
  <si>
    <t>Consumption Premium</t>
  </si>
  <si>
    <t>Hedge Mngmt</t>
  </si>
  <si>
    <t>Valuation Prudencies</t>
  </si>
  <si>
    <t>NET RM</t>
  </si>
  <si>
    <t>M-O</t>
  </si>
  <si>
    <t>RM</t>
  </si>
  <si>
    <t>Commercial Energy Services</t>
  </si>
  <si>
    <t>Total Commercial Energy Services</t>
  </si>
  <si>
    <t>Enron Direct USA</t>
  </si>
  <si>
    <t>Direct Sales:</t>
  </si>
  <si>
    <t>Phone Sales:</t>
  </si>
  <si>
    <t xml:space="preserve">   Total Phone Sales</t>
  </si>
  <si>
    <t>Agent Sales:</t>
  </si>
  <si>
    <t xml:space="preserve">   Total Agent Sales</t>
  </si>
  <si>
    <t>Gas - Other</t>
  </si>
  <si>
    <t>Total Enron Direct USA</t>
  </si>
  <si>
    <t>1Q 2001</t>
  </si>
  <si>
    <t>2Q 2001</t>
  </si>
  <si>
    <t>3Q 2001</t>
  </si>
  <si>
    <t>4Q 2001</t>
  </si>
  <si>
    <t>YTD 2001</t>
  </si>
  <si>
    <t>Europe TCV</t>
  </si>
  <si>
    <r>
      <t xml:space="preserve">Net Orig. Value O-K </t>
    </r>
    <r>
      <rPr>
        <b/>
        <sz val="8"/>
        <rFont val="Arial"/>
        <family val="2"/>
      </rPr>
      <t>(MTM @ offer)</t>
    </r>
  </si>
  <si>
    <t>Total New Deals:</t>
  </si>
  <si>
    <t>West:</t>
  </si>
  <si>
    <t>East:</t>
  </si>
  <si>
    <t>Total West:</t>
  </si>
  <si>
    <t>Total East:</t>
  </si>
  <si>
    <t>Other Margin Adjustments:</t>
  </si>
  <si>
    <t xml:space="preserve">   Total Margin Adjustments:</t>
  </si>
  <si>
    <t>Total Value</t>
  </si>
  <si>
    <t>Thousands of US Dollars (FX Rate 1.54)</t>
  </si>
  <si>
    <t>ENRON DIRECT CANADA</t>
  </si>
  <si>
    <t>DIRECT SALES:</t>
  </si>
  <si>
    <t>Boardwalk Equities Inc. - 2.5%</t>
  </si>
  <si>
    <t>EES Canada - Risk Analysis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</si>
  <si>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</si>
  <si>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(MTM)</t>
  </si>
  <si>
    <t>New Closed Deals not on DPR**</t>
  </si>
  <si>
    <t xml:space="preserve">**Deal Economics are estimated </t>
  </si>
  <si>
    <t>Aggregation:</t>
  </si>
  <si>
    <t>GAS DEALS</t>
  </si>
  <si>
    <t>TOTAL GAS DEALS</t>
  </si>
  <si>
    <t>POWER DEALS</t>
  </si>
  <si>
    <t>TOTAL POWER DEALS</t>
  </si>
  <si>
    <t>TOTAL ENRON DIRECT CANADA:</t>
  </si>
  <si>
    <t>Golden Bear:</t>
  </si>
  <si>
    <t>Total Golden Bear</t>
  </si>
  <si>
    <t>Total Other Businesses</t>
  </si>
  <si>
    <t>TCV Reconciliation</t>
  </si>
  <si>
    <t>Domestic TCV - Booked</t>
  </si>
  <si>
    <t>European TCV - Booked</t>
  </si>
  <si>
    <t xml:space="preserve">   Total Mass Market</t>
  </si>
  <si>
    <t>Other Businesses</t>
  </si>
  <si>
    <t>Town of Sturbridge</t>
  </si>
  <si>
    <t>Utility Representation Services:</t>
  </si>
  <si>
    <t>Total Utility Representation Services</t>
  </si>
  <si>
    <t>Aggregation</t>
  </si>
  <si>
    <t>Total 3Q 2001</t>
  </si>
  <si>
    <t xml:space="preserve"> 3Q/2001 MTM Origination Summary</t>
  </si>
  <si>
    <t>TOTAL Q3 TCV</t>
  </si>
  <si>
    <t>TOTAL ENRON DIRECT CANADA Q3:</t>
  </si>
  <si>
    <t>Numerical Precision</t>
  </si>
  <si>
    <t>ED - West TX</t>
  </si>
  <si>
    <t>ED- East MA</t>
  </si>
  <si>
    <t>ED - West IL</t>
  </si>
  <si>
    <t>ED- East NE</t>
  </si>
  <si>
    <t>Mass Mkt 7/2</t>
  </si>
  <si>
    <t>Hyatt Residence Center</t>
  </si>
  <si>
    <t>Boston Properties 2</t>
  </si>
  <si>
    <t>Home Depot Additional Sites</t>
  </si>
  <si>
    <t>Mass Mkt 7/3</t>
  </si>
  <si>
    <t>CES 38 - Transparent Audio Inc.</t>
  </si>
  <si>
    <t>CES 38 - Lafayette Waterville</t>
  </si>
  <si>
    <t>CES 38 - Clean Harbors Environment</t>
  </si>
  <si>
    <t>CES 38 - Set Blue Star Grille</t>
  </si>
  <si>
    <t>Mass Mkt 7/5</t>
  </si>
  <si>
    <t>Haverhill Site Unwind (Daniel Chansky)</t>
  </si>
  <si>
    <t>Sysco</t>
  </si>
  <si>
    <t>Universal Form Clamp</t>
  </si>
  <si>
    <t>Mass Market - Chae Chong Hue unwind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</si>
  <si>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</si>
  <si>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</si>
  <si>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</si>
  <si>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</si>
  <si>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</si>
  <si>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</si>
  <si>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</si>
  <si>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</si>
  <si>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</si>
  <si>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</si>
  <si>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</si>
  <si>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</si>
  <si>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</si>
  <si>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</si>
  <si>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</si>
  <si>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Campbell Motel Prop</t>
  </si>
  <si>
    <t>FIA - Fast Break Food Stores Unwind</t>
  </si>
  <si>
    <t>FIA - 9530 Food Corp Unwind</t>
  </si>
  <si>
    <t>American Express Credit Adjustment</t>
  </si>
  <si>
    <t>Equity Office Properties - California</t>
  </si>
  <si>
    <t>Speiker - California</t>
  </si>
  <si>
    <t>Verizon</t>
  </si>
  <si>
    <t>Total Aggregation:</t>
  </si>
  <si>
    <t>TCV*</t>
  </si>
  <si>
    <t>Current Week Newly Booked Deals</t>
  </si>
  <si>
    <t>CES</t>
  </si>
  <si>
    <t xml:space="preserve">Portfolio </t>
  </si>
  <si>
    <t>Mass Market</t>
  </si>
  <si>
    <t>CAD</t>
  </si>
  <si>
    <t>Agent</t>
  </si>
  <si>
    <t>EES Europe</t>
  </si>
  <si>
    <t>3Q/2001 MTM Origination Summary</t>
  </si>
  <si>
    <t>($000's US$)</t>
  </si>
  <si>
    <t>Middle Market (Crossley Cooke)</t>
  </si>
  <si>
    <t>Enron Direct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</si>
  <si>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</si>
  <si>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</si>
  <si>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</si>
  <si>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</si>
  <si>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</si>
  <si>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</si>
  <si>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</si>
  <si>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</si>
  <si>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</si>
  <si>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</si>
  <si>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</si>
  <si>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</si>
  <si>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</si>
  <si>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</si>
  <si>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</si>
  <si>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</si>
  <si>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</si>
  <si>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</si>
  <si>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</si>
  <si>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</si>
  <si>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</si>
  <si>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</si>
  <si>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</si>
  <si>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</si>
  <si>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</si>
  <si>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</si>
  <si>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</si>
  <si>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</si>
  <si>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</si>
  <si>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</si>
  <si>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</si>
  <si>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</si>
  <si>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</si>
  <si>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Unwind CES - Clean Harbor Environment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</si>
  <si>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</si>
  <si>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</si>
  <si>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</si>
  <si>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</si>
  <si>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</si>
  <si>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</si>
  <si>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</si>
  <si>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</si>
  <si>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</si>
  <si>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</si>
  <si>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</si>
  <si>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</si>
  <si>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</si>
  <si>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</si>
  <si>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</si>
  <si>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</si>
  <si>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</si>
  <si>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</si>
  <si>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</si>
  <si>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</si>
  <si>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</si>
  <si>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</si>
  <si>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</si>
  <si>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</si>
  <si>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</si>
  <si>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</si>
  <si>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</si>
  <si>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</si>
  <si>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</si>
  <si>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</si>
  <si>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</si>
  <si>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Tricon TX</t>
  </si>
  <si>
    <t>Tricon CA</t>
  </si>
  <si>
    <t>Hyatt Regency (Houston)</t>
  </si>
  <si>
    <t>Hyatt Airport</t>
  </si>
  <si>
    <t>Sysco Credit Adjustment</t>
  </si>
  <si>
    <t>Prestonwood Baptist Church (TXU)</t>
  </si>
  <si>
    <t>Studewood Management (Reliant)</t>
  </si>
  <si>
    <t>Lowes Home Centers 071201</t>
  </si>
  <si>
    <t>OSI Group/Nation Pizza - IL</t>
  </si>
  <si>
    <t>Simon JV III Remaining Sites - Unwind</t>
  </si>
  <si>
    <t>Simon JV III OA - Unwind</t>
  </si>
  <si>
    <t>American Stores (Albertson's)</t>
  </si>
  <si>
    <t>Lenore Properties Inc. (Reliant)</t>
  </si>
  <si>
    <t>The Limited - CA</t>
  </si>
  <si>
    <t>ED - West CA</t>
  </si>
  <si>
    <t>Point on the Bow Condo</t>
  </si>
  <si>
    <t>Kawneer Company Canada</t>
  </si>
  <si>
    <t>Capri Centre</t>
  </si>
  <si>
    <t>Balance Line NSA</t>
  </si>
  <si>
    <t>Fia Balance Line</t>
  </si>
  <si>
    <t>Total NSA 7/19/01</t>
  </si>
  <si>
    <t>Total FIA 7/19/01</t>
  </si>
  <si>
    <t>Total Mass Market</t>
  </si>
  <si>
    <t>Mass Market Balance Line</t>
  </si>
  <si>
    <t>Balance Line for CES</t>
  </si>
  <si>
    <t>Total CES</t>
  </si>
  <si>
    <t>City of Chicago</t>
  </si>
  <si>
    <t>TOTAL Europe Q3:</t>
  </si>
  <si>
    <t>CAD - Gas Deals</t>
  </si>
  <si>
    <t>Sonoco - Gas</t>
  </si>
  <si>
    <t>Other Items Affecting TCV or MTM</t>
  </si>
  <si>
    <t>ED - East MA</t>
  </si>
  <si>
    <t>Week Closed</t>
  </si>
  <si>
    <t>Pepsi Bottling Group</t>
  </si>
  <si>
    <t>MG Industries</t>
  </si>
  <si>
    <t>Mass Mkt 07_17_01</t>
  </si>
  <si>
    <t>Mass Mkt 07_18_01</t>
  </si>
  <si>
    <t>CES_Greene IGA Reversal</t>
  </si>
  <si>
    <t>CES_Greene IGA Revision</t>
  </si>
  <si>
    <t>Pepsi Bottling Group Credit Revision</t>
  </si>
  <si>
    <t>Pepsi Bottling Group Credit prior day adj.</t>
  </si>
  <si>
    <t>St. James Council Credit Revision</t>
  </si>
  <si>
    <t>MassMkt07_19_01</t>
  </si>
  <si>
    <t>Belfort Villa Apartments L.P. (Reliant)</t>
  </si>
  <si>
    <t>Unwind MassMkt - Richmond County Donut Inc.</t>
  </si>
  <si>
    <t>Unwind MassMkt - Williams Bridge Discount</t>
  </si>
  <si>
    <t>Partial Unwind Lenore Properties</t>
  </si>
  <si>
    <t>The Limited - CA Revision</t>
  </si>
  <si>
    <t>Springs Industries</t>
  </si>
  <si>
    <r>
      <t xml:space="preserve">Sales Orig. O-K </t>
    </r>
    <r>
      <rPr>
        <sz val="8"/>
        <rFont val="Arial"/>
        <family val="2"/>
      </rPr>
      <t>(Net of Consumption Premium)</t>
    </r>
  </si>
  <si>
    <t xml:space="preserve">Agent Gas </t>
  </si>
  <si>
    <t>Telus Convention Center</t>
  </si>
  <si>
    <t>Canadian TCV - Booked</t>
  </si>
  <si>
    <t>Domestic TCV - Unbooked</t>
  </si>
  <si>
    <t>Mid-Market Gas - Illinios</t>
  </si>
  <si>
    <t>Mid-Market Gas - Mid-Atlantic</t>
  </si>
  <si>
    <t>Mid-Market Gas - Northeast</t>
  </si>
  <si>
    <t>Mass Mkt 07_23_01</t>
  </si>
  <si>
    <t>Komet of America</t>
  </si>
  <si>
    <t>Unwind CES38 - Clean Harbor Environment</t>
  </si>
  <si>
    <t>Unwind CES38 - Blue Star Grille</t>
  </si>
  <si>
    <t>Unwind CES41 - High Partners</t>
  </si>
  <si>
    <t>Mass Mkt 7/20/01</t>
  </si>
  <si>
    <t>Equity Office Properties MA</t>
  </si>
  <si>
    <t>MassMkt 07_24_01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</si>
  <si>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</si>
  <si>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</si>
  <si>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</si>
  <si>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</si>
  <si>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</si>
  <si>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Classic Residence by Hyatt 072301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</si>
  <si>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</si>
  <si>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</si>
  <si>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</si>
  <si>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</si>
  <si>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Mass Mkt 07_25_01</t>
  </si>
  <si>
    <t>Five Star Laundry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</si>
  <si>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</si>
  <si>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</si>
  <si>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</si>
  <si>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</si>
  <si>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</si>
  <si>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</si>
  <si>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</si>
  <si>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MassMkt_072601</t>
  </si>
  <si>
    <t>Beechnut Hills (MidMkt) 07/27/01</t>
  </si>
  <si>
    <t>MECC_R&amp;V Industries 072701</t>
  </si>
  <si>
    <t>Axcel Photonics_072701</t>
  </si>
  <si>
    <t>MassMkt_072701</t>
  </si>
  <si>
    <t>Rich Tool &amp; Dye</t>
  </si>
  <si>
    <t>Unwind Studewood Management</t>
  </si>
  <si>
    <t>Unisil and Tri Valley unwind</t>
  </si>
  <si>
    <t>3rd Party</t>
  </si>
  <si>
    <t>Golden Bear</t>
  </si>
  <si>
    <t>Neta / Renewables Provision</t>
  </si>
  <si>
    <t>Calgary Winter Club</t>
  </si>
  <si>
    <t>Boardwalk 2.5% Hedge</t>
  </si>
  <si>
    <t>Frank Sissions Casino</t>
  </si>
  <si>
    <t>Third Party Sales:</t>
  </si>
  <si>
    <t>Koos Manufacturing</t>
  </si>
  <si>
    <t>Universal Dyeing and Printing</t>
  </si>
  <si>
    <t>Crown City Plating Co., Inc.</t>
  </si>
  <si>
    <t>KUA Textile Inc.</t>
  </si>
  <si>
    <t>Matchmaster Dyeing &amp; Finishing, Inc</t>
  </si>
  <si>
    <t>Temperform USA</t>
  </si>
  <si>
    <t>Deal Unwind Detail***</t>
  </si>
  <si>
    <t>San Antonio Hospital</t>
  </si>
  <si>
    <t>Mid-Market Gas - California</t>
  </si>
  <si>
    <t>California Gas Deals (See Unwind Detail)***</t>
  </si>
  <si>
    <t>ANC-Phoenix</t>
  </si>
  <si>
    <t>Tyco-Commerce TX</t>
  </si>
  <si>
    <t>Third Party Sales (Mass Market/Agent)</t>
  </si>
  <si>
    <t>Howland Hook</t>
  </si>
  <si>
    <t>Unwind American Stores (Albertson's)**</t>
  </si>
  <si>
    <t>Energy Services</t>
  </si>
  <si>
    <t>Industrial Energy Services</t>
  </si>
  <si>
    <t>Manufacturing Energy Services</t>
  </si>
  <si>
    <t>Industrial/Manaufacturing Portfolio Origination</t>
  </si>
  <si>
    <t>Commercial Portfolio Origination</t>
  </si>
  <si>
    <t>Regional Market Services</t>
  </si>
  <si>
    <t>Northeast/Illinois</t>
  </si>
  <si>
    <t>Texas</t>
  </si>
  <si>
    <t>California</t>
  </si>
  <si>
    <t>Total Industrial Energy Services</t>
  </si>
  <si>
    <t>Total Manufacturing Energy Services</t>
  </si>
  <si>
    <t>Total Industrial/Manufacturing Port. Origination</t>
  </si>
  <si>
    <t>Total Commercial Portfolio Origination</t>
  </si>
  <si>
    <t>Total Northeast/Illinois</t>
  </si>
  <si>
    <t>Total Texas</t>
  </si>
  <si>
    <t>Total California</t>
  </si>
  <si>
    <t>Total Regional Market Services</t>
  </si>
  <si>
    <t>Total Energy Services</t>
  </si>
  <si>
    <t>MassMkt 073101</t>
  </si>
  <si>
    <t>mass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</si>
  <si>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</si>
  <si>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</si>
  <si>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</si>
  <si>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</si>
  <si>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</si>
  <si>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</si>
  <si>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</si>
  <si>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</si>
  <si>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CES46_Falcon Rule_080101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</si>
  <si>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</si>
  <si>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</si>
  <si>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</si>
  <si>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</si>
  <si>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</si>
  <si>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</si>
  <si>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</si>
  <si>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</si>
  <si>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</si>
  <si>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MassMkt 080201</t>
  </si>
  <si>
    <t>Port. Mgmt - DESC</t>
  </si>
  <si>
    <t>impo</t>
  </si>
  <si>
    <t>Gulf Pacific</t>
  </si>
  <si>
    <t>CES47_York Harbor Inn 080601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</si>
  <si>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</si>
  <si>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</si>
  <si>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</si>
  <si>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</si>
  <si>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</si>
  <si>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</si>
  <si>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Total as of 8/08/01</t>
  </si>
  <si>
    <t>MES</t>
  </si>
  <si>
    <t>IMPO</t>
  </si>
  <si>
    <t>RMS-NE/ILL</t>
  </si>
  <si>
    <t>RMS-TX</t>
  </si>
  <si>
    <t>RMS-Cali</t>
  </si>
  <si>
    <t>Bob Evans Farms - Gas</t>
  </si>
  <si>
    <t>Paradise Textile</t>
  </si>
  <si>
    <t>Buddy Bar Casting</t>
  </si>
  <si>
    <t>Castaic Clay</t>
  </si>
  <si>
    <t>Delimex</t>
  </si>
  <si>
    <t>Radiant</t>
  </si>
  <si>
    <t>CES48_Custom Banner and Graphics</t>
  </si>
  <si>
    <t>MassMkt_NY 080701</t>
  </si>
  <si>
    <t>MA_MassMkt_Meco 080901</t>
  </si>
  <si>
    <t>MA_MassMkt_Beco 080901</t>
  </si>
  <si>
    <t>NY_MassMkt 080901</t>
  </si>
  <si>
    <t>MassMkt_NY 080801</t>
  </si>
  <si>
    <t>Texas Mid Mkt 11211South Post Oak 080801</t>
  </si>
  <si>
    <t>Texas Mid Mkt _6922 South Loop East Apartments</t>
  </si>
  <si>
    <t>Texas Mid Mkt Oak Street Apartments 080901</t>
  </si>
  <si>
    <t>Walmart_Maine 08-07</t>
  </si>
  <si>
    <t>MassMkt 080701 - Meriam Sales dba Shore Acres Dry Cleaners Unwind</t>
  </si>
  <si>
    <t>TX Mid Market - U.S. Contractors</t>
  </si>
  <si>
    <t>NY_MassMkt 081001</t>
  </si>
  <si>
    <t>MA_MassMkt 080801</t>
  </si>
  <si>
    <t>MA_MassMkt 081001</t>
  </si>
  <si>
    <t>MA_MassMkt 081301</t>
  </si>
  <si>
    <t>TX Mid Market - GreenAcres 081301</t>
  </si>
  <si>
    <t>MA_MassMkt_Meco 081301</t>
  </si>
  <si>
    <t>NY_MassMkt 081301</t>
  </si>
  <si>
    <t>NY_MassMkt 081401</t>
  </si>
  <si>
    <t>MA Mass Mkt 073101_1859 House Restaurant</t>
  </si>
  <si>
    <t>MA_MassMkt Meco_Late080201</t>
  </si>
  <si>
    <t>Robert Wood Johnson (Additional Sites)</t>
  </si>
  <si>
    <t>MECC 12 Month - Blend and Extend</t>
  </si>
  <si>
    <t>Partial Unwind Tyco East *</t>
  </si>
  <si>
    <t>* Variance from underwriting value to booking value under review.</t>
  </si>
  <si>
    <t>Large Commodity Gas</t>
  </si>
  <si>
    <t>Expo Dyeing &amp; Finishing</t>
  </si>
  <si>
    <t>Unwinds Not Booked</t>
  </si>
  <si>
    <t>Ablestik</t>
  </si>
  <si>
    <t>Treasure Chest (Vertis, Inc.)</t>
  </si>
  <si>
    <t>Pacific Tube</t>
  </si>
  <si>
    <t>Unwinds Booked Q2</t>
  </si>
  <si>
    <t>Holiday Rock Co.</t>
  </si>
  <si>
    <t>Grand Total</t>
  </si>
  <si>
    <t>Brown Pacific</t>
  </si>
  <si>
    <t>Unwinds Booked Q3</t>
  </si>
  <si>
    <t>Gulf Pacific (Amendment)</t>
  </si>
  <si>
    <t>MA_MassMkt_Meco 081401</t>
  </si>
  <si>
    <t>CES49_KinsleyPond_BHE 081501</t>
  </si>
  <si>
    <t>CES49_KinsleyPond_CMP 081501</t>
  </si>
  <si>
    <t>NY_MassMkt 081501</t>
  </si>
  <si>
    <t>MA_MassMkt 081701</t>
  </si>
  <si>
    <t>CES_50_James Newspaper 081701</t>
  </si>
  <si>
    <t>JohnSoules 081501 (Additional Sites)</t>
  </si>
  <si>
    <t>NY_MassMkt 082001</t>
  </si>
  <si>
    <t>NY_MassMkt 081701</t>
  </si>
  <si>
    <t>MA_MassMkt_Meco 081601</t>
  </si>
  <si>
    <t>MA_MassMkt_Meco 081501</t>
  </si>
  <si>
    <t>NY_MassMkt 081601</t>
  </si>
  <si>
    <t>Total for New Deal</t>
  </si>
  <si>
    <t>CES49_Kingsley Pond_CMP</t>
  </si>
  <si>
    <t>CES49_Kingsley Pond_BHE_September 03 Addition</t>
  </si>
  <si>
    <t>CES51_Walls Electric_BHE</t>
  </si>
  <si>
    <t>Texas MidMkt_Oak Condiminiums 082101</t>
  </si>
  <si>
    <t>MA_Mass Mkt_MECO_082001</t>
  </si>
  <si>
    <t>MA_Mass Mkt_BECO 081701_ Late 81001</t>
  </si>
  <si>
    <t>CES51_BarharborQualityInn_BHE 082001</t>
  </si>
  <si>
    <t xml:space="preserve">MA_MassMkt_MECO 082201 </t>
  </si>
  <si>
    <t>MA_MassMkt_MECO 082201Late</t>
  </si>
  <si>
    <t>CES52_BarberFoods 081501</t>
  </si>
  <si>
    <t>CES53_GrowTechInc(DivisionofRynel,Inc) 082201</t>
  </si>
  <si>
    <t>MA_MassMkt_BECO 081501</t>
  </si>
  <si>
    <t>CES46_MaineMidMkt_September01</t>
  </si>
  <si>
    <t>CES53_Zbrothers Inc 082201</t>
  </si>
  <si>
    <t>MA_MassMkt_MECO_082101</t>
  </si>
  <si>
    <t>MA_MassMkt_BECO 082201</t>
  </si>
  <si>
    <t>MA_MassMkt_BECO_Late 081401</t>
  </si>
  <si>
    <t>MA_MassMkt_BECO 081701</t>
  </si>
  <si>
    <t>Rexam East - unwind and rebook</t>
  </si>
  <si>
    <t>Port Mgmt - Owens Corning</t>
  </si>
  <si>
    <t>MA Mass</t>
  </si>
  <si>
    <t>Rexam - Gas</t>
  </si>
  <si>
    <t>Hyatt Hotels - Gas</t>
  </si>
  <si>
    <t>Owens Corning Fiberglass - Gas</t>
  </si>
  <si>
    <t>Quebecor Printing USA Corp - Gas</t>
  </si>
  <si>
    <t>Tyco - Gas</t>
  </si>
  <si>
    <t>MECC Blend &amp; Extend (LaValley, Hardwood, Pratt &amp; Whitney) (8/9/01)</t>
  </si>
  <si>
    <t>Equity Office Properties MA (8/16/01)  [Enron Direct East]</t>
  </si>
  <si>
    <t>Clearview Nursing Home  [Enron Direct East]</t>
  </si>
  <si>
    <t>Hebrew Hospital  [Enron Direct East]</t>
  </si>
  <si>
    <t>Tricon TX Reliant (8/23/01)  [Aggreg/Enron Direct West]</t>
  </si>
  <si>
    <t>KRTS  [Enron Direct West]</t>
  </si>
  <si>
    <t xml:space="preserve">Leiserv  [Enron Direct West] </t>
  </si>
  <si>
    <t>InterPolymer Corp. [Agent Sales]</t>
  </si>
  <si>
    <t>Ball Corp [Regional Market Services]</t>
  </si>
  <si>
    <t>Jack In The Box</t>
  </si>
  <si>
    <t>BD Biosciences</t>
  </si>
  <si>
    <t>CHE_Darby 073101*</t>
  </si>
  <si>
    <t>As of 08/30/01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</si>
</sst>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</numFmts>
  <fonts count="3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b/>
      <sz val="14"/>
      <color indexed="8"/>
      <name val="Arial"/>
      <family val="2"/>
    </font>
    <font>
      <i/>
      <u/>
      <sz val="12"/>
      <name val="Arial"/>
      <family val="2"/>
    </font>
    <font>
      <u/>
      <sz val="12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8"/>
      <name val="Arial"/>
    </font>
    <font>
      <b/>
      <i/>
      <sz val="12"/>
      <name val="Arial"/>
      <family val="2"/>
    </font>
    <font>
      <sz val="14"/>
      <color indexed="8"/>
      <name val="Arial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451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65" fontId="0" fillId="0" borderId="0" xfId="0" applyNumberFormat="1" applyAlignment="1"/>
    <xf numFmtId="0" fontId="0" fillId="0" borderId="0" xfId="0" applyFill="1" applyBorder="1"/>
    <xf numFmtId="0" fontId="0" fillId="0" borderId="0" xfId="0" applyAlignment="1"/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3" xfId="4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66" fontId="6" fillId="0" borderId="6" xfId="1" applyNumberFormat="1" applyFont="1" applyFill="1" applyBorder="1" applyAlignment="1">
      <alignment horizontal="center" wrapText="1"/>
    </xf>
    <xf numFmtId="166" fontId="7" fillId="0" borderId="6" xfId="1" applyNumberFormat="1" applyFont="1" applyFill="1" applyBorder="1" applyAlignment="1">
      <alignment horizontal="center" wrapText="1"/>
    </xf>
    <xf numFmtId="166" fontId="7" fillId="0" borderId="0" xfId="1" applyNumberFormat="1" applyFont="1" applyFill="1" applyBorder="1" applyAlignment="1">
      <alignment horizontal="center" wrapText="1"/>
    </xf>
    <xf numFmtId="166" fontId="6" fillId="0" borderId="7" xfId="1" applyNumberFormat="1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left" wrapText="1"/>
    </xf>
    <xf numFmtId="166" fontId="6" fillId="0" borderId="0" xfId="1" applyNumberFormat="1" applyFont="1" applyFill="1" applyBorder="1" applyAlignment="1">
      <alignment horizontal="center" wrapText="1"/>
    </xf>
    <xf numFmtId="166" fontId="6" fillId="0" borderId="8" xfId="1" applyNumberFormat="1" applyFont="1" applyFill="1" applyBorder="1" applyAlignment="1">
      <alignment horizontal="center" wrapText="1"/>
    </xf>
    <xf numFmtId="0" fontId="11" fillId="0" borderId="9" xfId="5" applyFont="1" applyFill="1" applyBorder="1" applyAlignment="1">
      <alignment horizontal="left"/>
    </xf>
    <xf numFmtId="166" fontId="11" fillId="0" borderId="3" xfId="1" applyNumberFormat="1" applyFont="1" applyFill="1" applyBorder="1" applyAlignment="1">
      <alignment horizontal="left"/>
    </xf>
    <xf numFmtId="166" fontId="7" fillId="0" borderId="9" xfId="1" applyNumberFormat="1" applyFont="1" applyFill="1" applyBorder="1" applyAlignment="1"/>
    <xf numFmtId="166" fontId="7" fillId="0" borderId="0" xfId="1" applyNumberFormat="1" applyFont="1" applyFill="1" applyBorder="1" applyAlignment="1"/>
    <xf numFmtId="0" fontId="7" fillId="0" borderId="0" xfId="0" applyFont="1" applyFill="1"/>
    <xf numFmtId="0" fontId="11" fillId="0" borderId="3" xfId="5" applyFont="1" applyFill="1" applyBorder="1" applyAlignment="1">
      <alignment horizontal="left"/>
    </xf>
    <xf numFmtId="0" fontId="7" fillId="0" borderId="0" xfId="0" applyFont="1" applyFill="1" applyBorder="1"/>
    <xf numFmtId="0" fontId="6" fillId="0" borderId="0" xfId="0" applyFont="1" applyFill="1" applyBorder="1"/>
    <xf numFmtId="166" fontId="11" fillId="0" borderId="10" xfId="1" applyNumberFormat="1" applyFont="1" applyFill="1" applyBorder="1" applyAlignment="1">
      <alignment horizontal="left"/>
    </xf>
    <xf numFmtId="166" fontId="11" fillId="0" borderId="11" xfId="1" applyNumberFormat="1" applyFont="1" applyFill="1" applyBorder="1" applyAlignment="1">
      <alignment horizontal="left"/>
    </xf>
    <xf numFmtId="166" fontId="7" fillId="0" borderId="12" xfId="1" applyNumberFormat="1" applyFont="1" applyFill="1" applyBorder="1" applyAlignment="1">
      <alignment horizontal="center" wrapText="1"/>
    </xf>
    <xf numFmtId="166" fontId="15" fillId="0" borderId="0" xfId="1" applyNumberFormat="1" applyFont="1" applyFill="1" applyBorder="1" applyAlignment="1">
      <alignment horizontal="left"/>
    </xf>
    <xf numFmtId="166" fontId="15" fillId="0" borderId="9" xfId="1" applyNumberFormat="1" applyFont="1" applyFill="1" applyBorder="1" applyAlignment="1">
      <alignment horizontal="left"/>
    </xf>
    <xf numFmtId="166" fontId="15" fillId="0" borderId="8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 indent="1"/>
    </xf>
    <xf numFmtId="166" fontId="7" fillId="0" borderId="8" xfId="1" applyNumberFormat="1" applyFont="1" applyFill="1" applyBorder="1" applyAlignment="1"/>
    <xf numFmtId="0" fontId="7" fillId="0" borderId="3" xfId="0" applyFont="1" applyBorder="1"/>
    <xf numFmtId="166" fontId="7" fillId="0" borderId="0" xfId="1" applyNumberFormat="1" applyFont="1" applyBorder="1" applyAlignment="1"/>
    <xf numFmtId="0" fontId="7" fillId="0" borderId="0" xfId="0" applyFont="1" applyBorder="1"/>
    <xf numFmtId="0" fontId="18" fillId="0" borderId="3" xfId="5" applyFont="1" applyFill="1" applyBorder="1" applyAlignment="1">
      <alignment horizontal="left"/>
    </xf>
    <xf numFmtId="0" fontId="13" fillId="0" borderId="3" xfId="5" applyFont="1" applyFill="1" applyBorder="1" applyAlignment="1">
      <alignment horizontal="left" indent="1"/>
    </xf>
    <xf numFmtId="166" fontId="11" fillId="0" borderId="0" xfId="1" applyNumberFormat="1" applyFont="1" applyFill="1" applyBorder="1" applyAlignment="1">
      <alignment horizontal="left"/>
    </xf>
    <xf numFmtId="166" fontId="11" fillId="0" borderId="9" xfId="1" applyNumberFormat="1" applyFont="1" applyFill="1" applyBorder="1" applyAlignment="1">
      <alignment horizontal="left"/>
    </xf>
    <xf numFmtId="166" fontId="11" fillId="0" borderId="8" xfId="1" applyNumberFormat="1" applyFont="1" applyFill="1" applyBorder="1" applyAlignment="1">
      <alignment horizontal="left"/>
    </xf>
    <xf numFmtId="0" fontId="9" fillId="0" borderId="3" xfId="0" applyFont="1" applyFill="1" applyBorder="1" applyAlignment="1">
      <alignment horizontal="left" indent="3"/>
    </xf>
    <xf numFmtId="0" fontId="9" fillId="0" borderId="0" xfId="0" applyFont="1" applyFill="1"/>
    <xf numFmtId="0" fontId="10" fillId="0" borderId="3" xfId="0" applyFont="1" applyBorder="1"/>
    <xf numFmtId="0" fontId="0" fillId="0" borderId="0" xfId="0" applyBorder="1"/>
    <xf numFmtId="166" fontId="7" fillId="0" borderId="13" xfId="1" applyNumberFormat="1" applyFont="1" applyFill="1" applyBorder="1" applyAlignment="1"/>
    <xf numFmtId="166" fontId="7" fillId="0" borderId="14" xfId="1" applyNumberFormat="1" applyFont="1" applyFill="1" applyBorder="1" applyAlignment="1"/>
    <xf numFmtId="0" fontId="11" fillId="0" borderId="3" xfId="5" applyFont="1" applyFill="1" applyBorder="1" applyAlignment="1">
      <alignment horizontal="left" indent="1"/>
    </xf>
    <xf numFmtId="0" fontId="19" fillId="0" borderId="3" xfId="5" applyFont="1" applyFill="1" applyBorder="1" applyAlignment="1">
      <alignment horizontal="left"/>
    </xf>
    <xf numFmtId="0" fontId="11" fillId="0" borderId="3" xfId="5" applyFont="1" applyFill="1" applyBorder="1" applyAlignment="1"/>
    <xf numFmtId="0" fontId="8" fillId="0" borderId="3" xfId="5" applyFont="1" applyFill="1" applyBorder="1" applyAlignment="1">
      <alignment horizontal="left" indent="2"/>
    </xf>
    <xf numFmtId="0" fontId="15" fillId="0" borderId="3" xfId="5" applyFont="1" applyFill="1" applyBorder="1" applyAlignment="1">
      <alignment horizontal="left" indent="3"/>
    </xf>
    <xf numFmtId="0" fontId="9" fillId="0" borderId="0" xfId="0" applyFont="1" applyFill="1" applyBorder="1"/>
    <xf numFmtId="0" fontId="15" fillId="0" borderId="3" xfId="5" applyFont="1" applyFill="1" applyBorder="1" applyAlignment="1">
      <alignment horizontal="left"/>
    </xf>
    <xf numFmtId="0" fontId="11" fillId="0" borderId="4" xfId="5" applyFont="1" applyFill="1" applyBorder="1" applyAlignment="1">
      <alignment horizontal="left" indent="1"/>
    </xf>
    <xf numFmtId="166" fontId="7" fillId="0" borderId="12" xfId="1" applyNumberFormat="1" applyFont="1" applyBorder="1" applyAlignment="1"/>
    <xf numFmtId="0" fontId="20" fillId="0" borderId="0" xfId="0" applyFont="1" applyFill="1" applyBorder="1"/>
    <xf numFmtId="0" fontId="15" fillId="3" borderId="15" xfId="5" applyFont="1" applyFill="1" applyBorder="1" applyAlignment="1">
      <alignment horizontal="left" indent="3"/>
    </xf>
    <xf numFmtId="0" fontId="0" fillId="3" borderId="16" xfId="0" applyFill="1" applyBorder="1"/>
    <xf numFmtId="0" fontId="3" fillId="0" borderId="0" xfId="0" applyFont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/>
    <xf numFmtId="43" fontId="7" fillId="0" borderId="0" xfId="0" applyNumberFormat="1" applyFont="1" applyFill="1" applyBorder="1"/>
    <xf numFmtId="0" fontId="7" fillId="0" borderId="9" xfId="0" applyFont="1" applyFill="1" applyBorder="1" applyAlignment="1">
      <alignment wrapText="1"/>
    </xf>
    <xf numFmtId="0" fontId="2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Border="1" applyAlignment="1"/>
    <xf numFmtId="166" fontId="11" fillId="0" borderId="3" xfId="1" applyNumberFormat="1" applyFont="1" applyFill="1" applyBorder="1" applyAlignment="1">
      <alignment horizontal="right"/>
    </xf>
    <xf numFmtId="166" fontId="7" fillId="0" borderId="4" xfId="1" applyNumberFormat="1" applyFont="1" applyFill="1" applyBorder="1" applyAlignment="1">
      <alignment horizontal="right"/>
    </xf>
    <xf numFmtId="166" fontId="7" fillId="0" borderId="11" xfId="1" applyNumberFormat="1" applyFont="1" applyFill="1" applyBorder="1" applyAlignment="1"/>
    <xf numFmtId="166" fontId="7" fillId="0" borderId="10" xfId="1" applyNumberFormat="1" applyFont="1" applyFill="1" applyBorder="1" applyAlignment="1"/>
    <xf numFmtId="166" fontId="7" fillId="0" borderId="17" xfId="1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22" fillId="0" borderId="0" xfId="0" applyFont="1" applyFill="1" applyBorder="1"/>
    <xf numFmtId="0" fontId="24" fillId="3" borderId="1" xfId="0" applyFont="1" applyFill="1" applyBorder="1" applyAlignment="1">
      <alignment horizontal="center" wrapText="1"/>
    </xf>
    <xf numFmtId="0" fontId="25" fillId="0" borderId="0" xfId="0" applyFont="1" applyAlignment="1"/>
    <xf numFmtId="0" fontId="25" fillId="0" borderId="0" xfId="0" applyFont="1" applyFill="1" applyBorder="1" applyAlignment="1">
      <alignment wrapText="1"/>
    </xf>
    <xf numFmtId="0" fontId="25" fillId="0" borderId="0" xfId="0" applyFont="1" applyFill="1" applyAlignment="1">
      <alignment wrapText="1"/>
    </xf>
    <xf numFmtId="0" fontId="24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4" fillId="3" borderId="4" xfId="0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center" wrapText="1"/>
    </xf>
    <xf numFmtId="0" fontId="25" fillId="3" borderId="4" xfId="0" applyFont="1" applyFill="1" applyBorder="1" applyAlignment="1">
      <alignment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Fill="1" applyAlignment="1"/>
    <xf numFmtId="0" fontId="24" fillId="3" borderId="15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vertical="top" wrapText="1"/>
    </xf>
    <xf numFmtId="0" fontId="13" fillId="3" borderId="4" xfId="5" applyFont="1" applyFill="1" applyBorder="1" applyAlignment="1">
      <alignment horizontal="left" indent="1"/>
    </xf>
    <xf numFmtId="0" fontId="7" fillId="3" borderId="16" xfId="0" applyFont="1" applyFill="1" applyBorder="1" applyAlignment="1"/>
    <xf numFmtId="166" fontId="7" fillId="3" borderId="18" xfId="1" applyNumberFormat="1" applyFont="1" applyFill="1" applyBorder="1" applyAlignment="1">
      <alignment horizontal="center"/>
    </xf>
    <xf numFmtId="0" fontId="7" fillId="0" borderId="0" xfId="0" applyFont="1"/>
    <xf numFmtId="0" fontId="6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wrapText="1"/>
    </xf>
    <xf numFmtId="0" fontId="9" fillId="3" borderId="19" xfId="0" applyFont="1" applyFill="1" applyBorder="1"/>
    <xf numFmtId="0" fontId="20" fillId="3" borderId="16" xfId="0" applyFont="1" applyFill="1" applyBorder="1"/>
    <xf numFmtId="0" fontId="0" fillId="0" borderId="8" xfId="0" applyBorder="1"/>
    <xf numFmtId="0" fontId="7" fillId="0" borderId="8" xfId="0" applyFont="1" applyBorder="1"/>
    <xf numFmtId="166" fontId="24" fillId="0" borderId="3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Border="1"/>
    <xf numFmtId="166" fontId="0" fillId="0" borderId="8" xfId="1" applyNumberFormat="1" applyFont="1" applyBorder="1"/>
    <xf numFmtId="166" fontId="0" fillId="0" borderId="0" xfId="1" applyNumberFormat="1" applyFont="1"/>
    <xf numFmtId="166" fontId="24" fillId="0" borderId="8" xfId="1" applyNumberFormat="1" applyFont="1" applyFill="1" applyBorder="1" applyAlignment="1">
      <alignment horizontal="center" wrapText="1"/>
    </xf>
    <xf numFmtId="166" fontId="0" fillId="0" borderId="3" xfId="1" applyNumberFormat="1" applyFont="1" applyBorder="1"/>
    <xf numFmtId="165" fontId="9" fillId="3" borderId="15" xfId="3" applyNumberFormat="1" applyFont="1" applyFill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165" fontId="9" fillId="3" borderId="18" xfId="1" applyNumberFormat="1" applyFont="1" applyFill="1" applyBorder="1" applyAlignment="1">
      <alignment horizontal="center" wrapText="1"/>
    </xf>
    <xf numFmtId="0" fontId="24" fillId="0" borderId="8" xfId="0" applyFont="1" applyFill="1" applyBorder="1" applyAlignment="1">
      <alignment horizontal="center" wrapText="1"/>
    </xf>
    <xf numFmtId="0" fontId="0" fillId="0" borderId="3" xfId="0" applyBorder="1"/>
    <xf numFmtId="43" fontId="24" fillId="0" borderId="3" xfId="0" applyNumberFormat="1" applyFont="1" applyFill="1" applyBorder="1" applyAlignment="1">
      <alignment horizontal="center" vertical="center" wrapText="1"/>
    </xf>
    <xf numFmtId="43" fontId="25" fillId="0" borderId="0" xfId="1" applyNumberFormat="1" applyFont="1" applyFill="1" applyBorder="1"/>
    <xf numFmtId="43" fontId="25" fillId="0" borderId="3" xfId="1" applyNumberFormat="1" applyFont="1" applyFill="1" applyBorder="1"/>
    <xf numFmtId="166" fontId="25" fillId="0" borderId="3" xfId="1" applyNumberFormat="1" applyFont="1" applyFill="1" applyBorder="1" applyAlignment="1">
      <alignment horizontal="center" vertical="center" wrapText="1"/>
    </xf>
    <xf numFmtId="166" fontId="25" fillId="0" borderId="0" xfId="1" applyNumberFormat="1" applyFont="1" applyFill="1" applyBorder="1"/>
    <xf numFmtId="166" fontId="25" fillId="0" borderId="3" xfId="1" applyNumberFormat="1" applyFont="1" applyFill="1" applyBorder="1"/>
    <xf numFmtId="166" fontId="25" fillId="0" borderId="9" xfId="1" applyNumberFormat="1" applyFont="1" applyFill="1" applyBorder="1"/>
    <xf numFmtId="166" fontId="25" fillId="0" borderId="12" xfId="1" applyNumberFormat="1" applyFont="1" applyFill="1" applyBorder="1"/>
    <xf numFmtId="166" fontId="25" fillId="0" borderId="20" xfId="1" applyNumberFormat="1" applyFont="1" applyFill="1" applyBorder="1"/>
    <xf numFmtId="166" fontId="25" fillId="0" borderId="4" xfId="1" applyNumberFormat="1" applyFont="1" applyFill="1" applyBorder="1"/>
    <xf numFmtId="166" fontId="25" fillId="0" borderId="8" xfId="1" applyNumberFormat="1" applyFont="1" applyFill="1" applyBorder="1"/>
    <xf numFmtId="166" fontId="24" fillId="0" borderId="3" xfId="1" applyNumberFormat="1" applyFont="1" applyFill="1" applyBorder="1"/>
    <xf numFmtId="165" fontId="9" fillId="3" borderId="16" xfId="1" applyNumberFormat="1" applyFont="1" applyFill="1" applyBorder="1"/>
    <xf numFmtId="165" fontId="9" fillId="0" borderId="9" xfId="1" applyNumberFormat="1" applyFont="1" applyFill="1" applyBorder="1"/>
    <xf numFmtId="0" fontId="25" fillId="0" borderId="3" xfId="0" applyFont="1" applyFill="1" applyBorder="1"/>
    <xf numFmtId="0" fontId="25" fillId="0" borderId="3" xfId="0" applyFont="1" applyFill="1" applyBorder="1" applyAlignment="1">
      <alignment wrapText="1"/>
    </xf>
    <xf numFmtId="0" fontId="26" fillId="0" borderId="3" xfId="0" applyFont="1" applyBorder="1"/>
    <xf numFmtId="0" fontId="27" fillId="0" borderId="3" xfId="0" applyFont="1" applyBorder="1"/>
    <xf numFmtId="0" fontId="0" fillId="0" borderId="4" xfId="0" applyBorder="1"/>
    <xf numFmtId="0" fontId="28" fillId="0" borderId="3" xfId="0" applyFont="1" applyFill="1" applyBorder="1"/>
    <xf numFmtId="0" fontId="5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Fill="1" applyBorder="1" applyAlignment="1"/>
    <xf numFmtId="166" fontId="7" fillId="0" borderId="3" xfId="1" applyNumberFormat="1" applyFont="1" applyFill="1" applyBorder="1" applyAlignment="1"/>
    <xf numFmtId="0" fontId="7" fillId="0" borderId="0" xfId="0" applyFont="1" applyFill="1" applyBorder="1" applyAlignment="1"/>
    <xf numFmtId="166" fontId="7" fillId="0" borderId="21" xfId="1" applyNumberFormat="1" applyFont="1" applyFill="1" applyBorder="1" applyAlignment="1"/>
    <xf numFmtId="0" fontId="6" fillId="0" borderId="0" xfId="0" applyFont="1" applyFill="1" applyBorder="1" applyAlignment="1"/>
    <xf numFmtId="166" fontId="7" fillId="0" borderId="8" xfId="1" applyNumberFormat="1" applyFont="1" applyBorder="1" applyAlignment="1"/>
    <xf numFmtId="166" fontId="7" fillId="0" borderId="12" xfId="1" applyNumberFormat="1" applyFont="1" applyFill="1" applyBorder="1" applyAlignment="1"/>
    <xf numFmtId="166" fontId="7" fillId="0" borderId="20" xfId="1" applyNumberFormat="1" applyFont="1" applyFill="1" applyBorder="1" applyAlignment="1"/>
    <xf numFmtId="166" fontId="6" fillId="0" borderId="12" xfId="1" applyNumberFormat="1" applyFont="1" applyFill="1" applyBorder="1" applyAlignment="1"/>
    <xf numFmtId="166" fontId="1" fillId="0" borderId="0" xfId="1" applyNumberFormat="1" applyFill="1" applyAlignment="1"/>
    <xf numFmtId="166" fontId="6" fillId="0" borderId="5" xfId="1" applyNumberFormat="1" applyFont="1" applyFill="1" applyBorder="1" applyAlignment="1"/>
    <xf numFmtId="166" fontId="6" fillId="0" borderId="20" xfId="1" applyNumberFormat="1" applyFont="1" applyFill="1" applyBorder="1" applyAlignment="1"/>
    <xf numFmtId="166" fontId="7" fillId="0" borderId="20" xfId="1" applyNumberFormat="1" applyFont="1" applyBorder="1" applyAlignment="1"/>
    <xf numFmtId="0" fontId="9" fillId="3" borderId="15" xfId="0" applyFont="1" applyFill="1" applyBorder="1" applyAlignment="1"/>
    <xf numFmtId="0" fontId="9" fillId="3" borderId="16" xfId="0" applyFont="1" applyFill="1" applyBorder="1" applyAlignment="1"/>
    <xf numFmtId="165" fontId="9" fillId="3" borderId="16" xfId="3" applyNumberFormat="1" applyFont="1" applyFill="1" applyBorder="1" applyAlignment="1"/>
    <xf numFmtId="165" fontId="9" fillId="3" borderId="18" xfId="3" applyNumberFormat="1" applyFont="1" applyFill="1" applyBorder="1" applyAlignment="1"/>
    <xf numFmtId="165" fontId="9" fillId="3" borderId="19" xfId="3" applyNumberFormat="1" applyFont="1" applyFill="1" applyBorder="1" applyAlignment="1"/>
    <xf numFmtId="165" fontId="9" fillId="3" borderId="15" xfId="3" applyNumberFormat="1" applyFont="1" applyFill="1" applyBorder="1" applyAlignment="1"/>
    <xf numFmtId="0" fontId="9" fillId="0" borderId="16" xfId="0" applyFont="1" applyFill="1" applyBorder="1" applyAlignment="1"/>
    <xf numFmtId="165" fontId="9" fillId="0" borderId="16" xfId="3" applyNumberFormat="1" applyFont="1" applyFill="1" applyBorder="1" applyAlignment="1"/>
    <xf numFmtId="166" fontId="1" fillId="0" borderId="0" xfId="1" applyNumberFormat="1" applyFill="1" applyBorder="1" applyAlignment="1"/>
    <xf numFmtId="0" fontId="0" fillId="3" borderId="16" xfId="0" applyFill="1" applyBorder="1" applyAlignment="1"/>
    <xf numFmtId="0" fontId="23" fillId="4" borderId="0" xfId="0" applyFont="1" applyFill="1" applyAlignment="1"/>
    <xf numFmtId="0" fontId="0" fillId="0" borderId="5" xfId="0" applyBorder="1" applyAlignment="1"/>
    <xf numFmtId="0" fontId="0" fillId="3" borderId="12" xfId="0" applyFill="1" applyBorder="1" applyAlignment="1"/>
    <xf numFmtId="166" fontId="7" fillId="3" borderId="15" xfId="1" applyNumberFormat="1" applyFont="1" applyFill="1" applyBorder="1" applyAlignment="1"/>
    <xf numFmtId="165" fontId="9" fillId="0" borderId="3" xfId="3" applyNumberFormat="1" applyFont="1" applyFill="1" applyBorder="1"/>
    <xf numFmtId="165" fontId="9" fillId="3" borderId="15" xfId="3" applyNumberFormat="1" applyFont="1" applyFill="1" applyBorder="1"/>
    <xf numFmtId="0" fontId="15" fillId="0" borderId="0" xfId="5" applyFont="1" applyFill="1" applyBorder="1" applyAlignment="1">
      <alignment horizontal="left" indent="3"/>
    </xf>
    <xf numFmtId="165" fontId="9" fillId="0" borderId="0" xfId="3" applyNumberFormat="1" applyFont="1" applyFill="1" applyBorder="1"/>
    <xf numFmtId="166" fontId="11" fillId="0" borderId="13" xfId="1" applyNumberFormat="1" applyFont="1" applyFill="1" applyBorder="1" applyAlignment="1">
      <alignment horizontal="left"/>
    </xf>
    <xf numFmtId="0" fontId="11" fillId="0" borderId="0" xfId="5" applyFont="1" applyFill="1" applyBorder="1" applyAlignment="1">
      <alignment horizontal="left"/>
    </xf>
    <xf numFmtId="0" fontId="0" fillId="0" borderId="4" xfId="0" applyBorder="1" applyAlignment="1"/>
    <xf numFmtId="0" fontId="0" fillId="5" borderId="0" xfId="0" applyFill="1" applyBorder="1" applyAlignment="1"/>
    <xf numFmtId="0" fontId="6" fillId="4" borderId="0" xfId="0" applyFont="1" applyFill="1" applyBorder="1"/>
    <xf numFmtId="0" fontId="24" fillId="3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/>
    <xf numFmtId="0" fontId="25" fillId="0" borderId="0" xfId="0" applyFont="1" applyFill="1" applyBorder="1"/>
    <xf numFmtId="0" fontId="24" fillId="3" borderId="0" xfId="0" applyFont="1" applyFill="1" applyBorder="1" applyAlignment="1">
      <alignment horizontal="center" wrapText="1"/>
    </xf>
    <xf numFmtId="0" fontId="25" fillId="0" borderId="0" xfId="0" applyFont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25" fillId="3" borderId="0" xfId="0" applyFont="1" applyFill="1" applyBorder="1" applyAlignment="1">
      <alignment wrapText="1"/>
    </xf>
    <xf numFmtId="0" fontId="0" fillId="0" borderId="9" xfId="0" applyBorder="1"/>
    <xf numFmtId="0" fontId="24" fillId="0" borderId="0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9" xfId="0" applyFont="1" applyBorder="1"/>
    <xf numFmtId="166" fontId="7" fillId="0" borderId="0" xfId="2" applyNumberFormat="1" applyFont="1" applyFill="1" applyBorder="1"/>
    <xf numFmtId="166" fontId="6" fillId="0" borderId="0" xfId="2" applyNumberFormat="1" applyFont="1" applyFill="1" applyBorder="1" applyAlignment="1">
      <alignment horizontal="center" vertical="center" wrapText="1"/>
    </xf>
    <xf numFmtId="0" fontId="7" fillId="0" borderId="12" xfId="0" applyFont="1" applyBorder="1"/>
    <xf numFmtId="0" fontId="14" fillId="0" borderId="9" xfId="0" applyFont="1" applyFill="1" applyBorder="1"/>
    <xf numFmtId="167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0" xfId="2" applyNumberFormat="1" applyFont="1" applyFill="1" applyBorder="1" applyAlignment="1">
      <alignment horizontal="center" wrapText="1"/>
    </xf>
    <xf numFmtId="167" fontId="24" fillId="0" borderId="0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24" fillId="0" borderId="0" xfId="2" applyNumberFormat="1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vertical="top" wrapText="1"/>
    </xf>
    <xf numFmtId="166" fontId="7" fillId="0" borderId="3" xfId="2" applyNumberFormat="1" applyFont="1" applyFill="1" applyBorder="1"/>
    <xf numFmtId="166" fontId="7" fillId="0" borderId="3" xfId="2" applyNumberFormat="1" applyFont="1" applyBorder="1"/>
    <xf numFmtId="166" fontId="1" fillId="0" borderId="3" xfId="2" applyNumberFormat="1" applyBorder="1"/>
    <xf numFmtId="42" fontId="9" fillId="3" borderId="15" xfId="1" applyNumberFormat="1" applyFont="1" applyFill="1" applyBorder="1" applyAlignment="1">
      <alignment horizontal="center" vertical="center" wrapText="1"/>
    </xf>
    <xf numFmtId="42" fontId="9" fillId="3" borderId="16" xfId="1" applyNumberFormat="1" applyFont="1" applyFill="1" applyBorder="1" applyAlignment="1">
      <alignment horizontal="center" vertical="center" wrapText="1"/>
    </xf>
    <xf numFmtId="42" fontId="9" fillId="3" borderId="18" xfId="1" applyNumberFormat="1" applyFont="1" applyFill="1" applyBorder="1" applyAlignment="1">
      <alignment horizontal="center" vertical="center" wrapText="1"/>
    </xf>
    <xf numFmtId="42" fontId="9" fillId="3" borderId="15" xfId="1" applyNumberFormat="1" applyFont="1" applyFill="1" applyBorder="1" applyAlignment="1"/>
    <xf numFmtId="42" fontId="9" fillId="3" borderId="16" xfId="1" applyNumberFormat="1" applyFont="1" applyFill="1" applyBorder="1" applyAlignment="1"/>
    <xf numFmtId="42" fontId="9" fillId="3" borderId="18" xfId="1" applyNumberFormat="1" applyFont="1" applyFill="1" applyBorder="1" applyAlignment="1"/>
    <xf numFmtId="166" fontId="6" fillId="0" borderId="3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Border="1"/>
    <xf numFmtId="166" fontId="7" fillId="0" borderId="8" xfId="1" applyNumberFormat="1" applyFont="1" applyBorder="1"/>
    <xf numFmtId="166" fontId="7" fillId="0" borderId="3" xfId="1" applyNumberFormat="1" applyFont="1" applyFill="1" applyBorder="1" applyAlignment="1">
      <alignment vertical="center" wrapText="1"/>
    </xf>
    <xf numFmtId="166" fontId="7" fillId="0" borderId="22" xfId="1" applyNumberFormat="1" applyFont="1" applyFill="1" applyBorder="1" applyAlignment="1">
      <alignment vertical="center" wrapText="1"/>
    </xf>
    <xf numFmtId="166" fontId="7" fillId="0" borderId="0" xfId="1" applyNumberFormat="1" applyFont="1" applyFill="1" applyBorder="1" applyAlignment="1">
      <alignment vertical="center" wrapText="1"/>
    </xf>
    <xf numFmtId="166" fontId="7" fillId="0" borderId="8" xfId="1" applyNumberFormat="1" applyFont="1" applyFill="1" applyBorder="1" applyAlignment="1">
      <alignment vertical="center" wrapText="1"/>
    </xf>
    <xf numFmtId="166" fontId="6" fillId="0" borderId="3" xfId="1" applyNumberFormat="1" applyFont="1" applyFill="1" applyBorder="1" applyAlignment="1">
      <alignment vertical="center" wrapText="1"/>
    </xf>
    <xf numFmtId="166" fontId="1" fillId="0" borderId="0" xfId="1" applyNumberFormat="1" applyBorder="1"/>
    <xf numFmtId="166" fontId="1" fillId="0" borderId="8" xfId="1" applyNumberFormat="1" applyBorder="1"/>
    <xf numFmtId="0" fontId="7" fillId="0" borderId="3" xfId="0" applyFont="1" applyFill="1" applyBorder="1" applyAlignment="1"/>
    <xf numFmtId="0" fontId="17" fillId="0" borderId="3" xfId="0" applyFont="1" applyFill="1" applyBorder="1" applyAlignment="1"/>
    <xf numFmtId="0" fontId="9" fillId="0" borderId="3" xfId="0" applyFont="1" applyFill="1" applyBorder="1" applyAlignment="1"/>
    <xf numFmtId="0" fontId="10" fillId="0" borderId="3" xfId="0" applyFont="1" applyFill="1" applyBorder="1" applyAlignment="1"/>
    <xf numFmtId="0" fontId="0" fillId="0" borderId="9" xfId="0" applyFill="1" applyBorder="1" applyAlignment="1"/>
    <xf numFmtId="0" fontId="0" fillId="0" borderId="3" xfId="0" applyFill="1" applyBorder="1" applyAlignment="1"/>
    <xf numFmtId="166" fontId="1" fillId="0" borderId="9" xfId="1" applyNumberFormat="1" applyFill="1" applyBorder="1" applyAlignment="1"/>
    <xf numFmtId="166" fontId="1" fillId="0" borderId="8" xfId="1" applyNumberFormat="1" applyFill="1" applyBorder="1" applyAlignment="1"/>
    <xf numFmtId="0" fontId="0" fillId="0" borderId="22" xfId="0" applyBorder="1"/>
    <xf numFmtId="0" fontId="0" fillId="0" borderId="14" xfId="0" applyBorder="1"/>
    <xf numFmtId="166" fontId="25" fillId="0" borderId="22" xfId="1" applyNumberFormat="1" applyFont="1" applyFill="1" applyBorder="1" applyAlignment="1">
      <alignment horizontal="center" vertical="center" wrapText="1"/>
    </xf>
    <xf numFmtId="166" fontId="25" fillId="0" borderId="14" xfId="1" applyNumberFormat="1" applyFont="1" applyFill="1" applyBorder="1"/>
    <xf numFmtId="166" fontId="25" fillId="0" borderId="21" xfId="1" applyNumberFormat="1" applyFont="1" applyFill="1" applyBorder="1"/>
    <xf numFmtId="166" fontId="7" fillId="0" borderId="0" xfId="1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 vertical="center" wrapText="1"/>
    </xf>
    <xf numFmtId="165" fontId="9" fillId="0" borderId="0" xfId="1" applyNumberFormat="1" applyFont="1" applyFill="1" applyBorder="1"/>
    <xf numFmtId="0" fontId="20" fillId="0" borderId="16" xfId="0" applyFont="1" applyFill="1" applyBorder="1"/>
    <xf numFmtId="42" fontId="9" fillId="0" borderId="16" xfId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/>
    <xf numFmtId="165" fontId="9" fillId="0" borderId="16" xfId="1" applyNumberFormat="1" applyFont="1" applyFill="1" applyBorder="1"/>
    <xf numFmtId="165" fontId="9" fillId="0" borderId="16" xfId="1" applyNumberFormat="1" applyFont="1" applyFill="1" applyBorder="1" applyAlignment="1">
      <alignment horizontal="center" wrapText="1"/>
    </xf>
    <xf numFmtId="165" fontId="9" fillId="0" borderId="16" xfId="3" applyNumberFormat="1" applyFont="1" applyFill="1" applyBorder="1" applyAlignment="1">
      <alignment horizontal="center" vertical="center" wrapText="1"/>
    </xf>
    <xf numFmtId="166" fontId="7" fillId="3" borderId="16" xfId="0" applyNumberFormat="1" applyFont="1" applyFill="1" applyBorder="1" applyAlignment="1"/>
    <xf numFmtId="0" fontId="9" fillId="3" borderId="15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/>
    <xf numFmtId="0" fontId="7" fillId="0" borderId="4" xfId="0" applyFont="1" applyBorder="1" applyAlignment="1"/>
    <xf numFmtId="0" fontId="13" fillId="0" borderId="0" xfId="5" applyFont="1" applyFill="1" applyBorder="1" applyAlignment="1">
      <alignment horizontal="left"/>
    </xf>
    <xf numFmtId="0" fontId="15" fillId="3" borderId="16" xfId="5" applyFont="1" applyFill="1" applyBorder="1" applyAlignment="1">
      <alignment horizontal="left" indent="3"/>
    </xf>
    <xf numFmtId="0" fontId="9" fillId="3" borderId="19" xfId="0" applyFont="1" applyFill="1" applyBorder="1" applyAlignment="1">
      <alignment horizontal="center" vertical="center" wrapText="1"/>
    </xf>
    <xf numFmtId="0" fontId="13" fillId="3" borderId="12" xfId="5" applyFont="1" applyFill="1" applyBorder="1" applyAlignment="1">
      <alignment horizontal="left" indent="1"/>
    </xf>
    <xf numFmtId="0" fontId="6" fillId="3" borderId="6" xfId="0" applyFont="1" applyFill="1" applyBorder="1" applyAlignment="1">
      <alignment horizontal="center" wrapText="1"/>
    </xf>
    <xf numFmtId="0" fontId="8" fillId="3" borderId="8" xfId="4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wrapText="1"/>
    </xf>
    <xf numFmtId="16" fontId="11" fillId="4" borderId="9" xfId="5" applyNumberFormat="1" applyFont="1" applyFill="1" applyBorder="1" applyAlignment="1">
      <alignment horizontal="left"/>
    </xf>
    <xf numFmtId="0" fontId="0" fillId="0" borderId="20" xfId="0" applyBorder="1" applyAlignment="1"/>
    <xf numFmtId="0" fontId="11" fillId="0" borderId="1" xfId="5" applyFont="1" applyFill="1" applyBorder="1" applyAlignment="1">
      <alignment horizontal="left"/>
    </xf>
    <xf numFmtId="0" fontId="7" fillId="0" borderId="23" xfId="0" applyFont="1" applyFill="1" applyBorder="1" applyAlignment="1"/>
    <xf numFmtId="0" fontId="30" fillId="0" borderId="24" xfId="5" applyFont="1" applyFill="1" applyBorder="1" applyAlignment="1">
      <alignment horizontal="left" wrapText="1"/>
    </xf>
    <xf numFmtId="0" fontId="13" fillId="0" borderId="0" xfId="5" applyFont="1" applyFill="1" applyBorder="1" applyAlignment="1">
      <alignment horizontal="left" wrapText="1"/>
    </xf>
    <xf numFmtId="0" fontId="6" fillId="6" borderId="0" xfId="0" applyFont="1" applyFill="1" applyBorder="1"/>
    <xf numFmtId="166" fontId="25" fillId="0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/>
    <xf numFmtId="0" fontId="0" fillId="4" borderId="0" xfId="0" applyFill="1" applyBorder="1"/>
    <xf numFmtId="166" fontId="25" fillId="4" borderId="3" xfId="0" applyNumberFormat="1" applyFont="1" applyFill="1" applyBorder="1" applyAlignment="1">
      <alignment horizontal="center" vertical="center" wrapText="1"/>
    </xf>
    <xf numFmtId="166" fontId="25" fillId="4" borderId="0" xfId="1" applyNumberFormat="1" applyFont="1" applyFill="1" applyBorder="1"/>
    <xf numFmtId="166" fontId="25" fillId="4" borderId="8" xfId="1" applyNumberFormat="1" applyFont="1" applyFill="1" applyBorder="1"/>
    <xf numFmtId="166" fontId="25" fillId="4" borderId="3" xfId="1" applyNumberFormat="1" applyFont="1" applyFill="1" applyBorder="1" applyAlignment="1">
      <alignment horizontal="center" vertical="center" wrapText="1"/>
    </xf>
    <xf numFmtId="166" fontId="0" fillId="0" borderId="0" xfId="0" applyNumberFormat="1" applyBorder="1"/>
    <xf numFmtId="166" fontId="0" fillId="0" borderId="8" xfId="0" applyNumberFormat="1" applyBorder="1"/>
    <xf numFmtId="166" fontId="0" fillId="0" borderId="0" xfId="1" applyNumberFormat="1" applyFont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6" fontId="25" fillId="4" borderId="0" xfId="1" applyNumberFormat="1" applyFont="1" applyFill="1" applyBorder="1" applyAlignment="1">
      <alignment horizontal="right"/>
    </xf>
    <xf numFmtId="166" fontId="25" fillId="0" borderId="14" xfId="1" applyNumberFormat="1" applyFont="1" applyFill="1" applyBorder="1" applyAlignment="1">
      <alignment horizontal="right"/>
    </xf>
    <xf numFmtId="166" fontId="9" fillId="3" borderId="15" xfId="1" applyNumberFormat="1" applyFont="1" applyFill="1" applyBorder="1" applyAlignment="1">
      <alignment horizontal="center" vertical="center" wrapText="1"/>
    </xf>
    <xf numFmtId="166" fontId="9" fillId="3" borderId="16" xfId="1" applyNumberFormat="1" applyFont="1" applyFill="1" applyBorder="1" applyAlignment="1">
      <alignment horizontal="center" vertical="center" wrapText="1"/>
    </xf>
    <xf numFmtId="166" fontId="9" fillId="3" borderId="16" xfId="1" applyNumberFormat="1" applyFont="1" applyFill="1" applyBorder="1" applyAlignment="1">
      <alignment horizontal="right" vertical="center" wrapText="1"/>
    </xf>
    <xf numFmtId="166" fontId="9" fillId="3" borderId="18" xfId="1" applyNumberFormat="1" applyFont="1" applyFill="1" applyBorder="1" applyAlignment="1">
      <alignment horizontal="center" vertical="center" wrapText="1"/>
    </xf>
    <xf numFmtId="166" fontId="9" fillId="0" borderId="16" xfId="1" applyNumberFormat="1" applyFont="1" applyFill="1" applyBorder="1" applyAlignment="1">
      <alignment horizontal="center" vertical="center" wrapText="1"/>
    </xf>
    <xf numFmtId="166" fontId="9" fillId="0" borderId="16" xfId="1" applyNumberFormat="1" applyFont="1" applyFill="1" applyBorder="1" applyAlignment="1">
      <alignment horizontal="right" vertical="center" wrapText="1"/>
    </xf>
    <xf numFmtId="166" fontId="9" fillId="3" borderId="15" xfId="1" applyNumberFormat="1" applyFont="1" applyFill="1" applyBorder="1" applyAlignment="1"/>
    <xf numFmtId="166" fontId="9" fillId="3" borderId="16" xfId="1" applyNumberFormat="1" applyFont="1" applyFill="1" applyBorder="1" applyAlignment="1"/>
    <xf numFmtId="166" fontId="9" fillId="3" borderId="16" xfId="1" applyNumberFormat="1" applyFont="1" applyFill="1" applyBorder="1" applyAlignment="1">
      <alignment horizontal="right"/>
    </xf>
    <xf numFmtId="166" fontId="9" fillId="3" borderId="18" xfId="1" applyNumberFormat="1" applyFont="1" applyFill="1" applyBorder="1" applyAlignment="1"/>
    <xf numFmtId="166" fontId="24" fillId="0" borderId="9" xfId="1" applyNumberFormat="1" applyFont="1" applyFill="1" applyBorder="1"/>
    <xf numFmtId="166" fontId="24" fillId="0" borderId="0" xfId="1" applyNumberFormat="1" applyFont="1" applyFill="1" applyBorder="1"/>
    <xf numFmtId="166" fontId="24" fillId="0" borderId="0" xfId="1" applyNumberFormat="1" applyFont="1" applyFill="1" applyBorder="1" applyAlignment="1">
      <alignment horizontal="right"/>
    </xf>
    <xf numFmtId="166" fontId="24" fillId="0" borderId="8" xfId="1" applyNumberFormat="1" applyFont="1" applyFill="1" applyBorder="1"/>
    <xf numFmtId="166" fontId="25" fillId="0" borderId="13" xfId="1" applyNumberFormat="1" applyFont="1" applyFill="1" applyBorder="1"/>
    <xf numFmtId="166" fontId="25" fillId="4" borderId="9" xfId="1" applyNumberFormat="1" applyFont="1" applyFill="1" applyBorder="1"/>
    <xf numFmtId="0" fontId="28" fillId="0" borderId="0" xfId="0" applyFont="1" applyFill="1"/>
    <xf numFmtId="166" fontId="7" fillId="0" borderId="8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 indent="1"/>
    </xf>
    <xf numFmtId="0" fontId="31" fillId="0" borderId="3" xfId="0" applyFont="1" applyFill="1" applyBorder="1" applyAlignment="1">
      <alignment horizontal="left" wrapText="1" indent="2"/>
    </xf>
    <xf numFmtId="166" fontId="7" fillId="0" borderId="14" xfId="1" applyNumberFormat="1" applyFont="1" applyFill="1" applyBorder="1" applyAlignment="1">
      <alignment horizontal="center" wrapText="1"/>
    </xf>
    <xf numFmtId="166" fontId="7" fillId="0" borderId="21" xfId="1" applyNumberFormat="1" applyFont="1" applyFill="1" applyBorder="1" applyAlignment="1">
      <alignment horizontal="center" wrapText="1"/>
    </xf>
    <xf numFmtId="0" fontId="11" fillId="0" borderId="3" xfId="5" applyFont="1" applyFill="1" applyBorder="1" applyAlignment="1">
      <alignment horizontal="left" indent="2"/>
    </xf>
    <xf numFmtId="0" fontId="31" fillId="0" borderId="3" xfId="0" applyFont="1" applyFill="1" applyBorder="1" applyAlignment="1">
      <alignment horizontal="left" wrapText="1" indent="3"/>
    </xf>
    <xf numFmtId="0" fontId="7" fillId="0" borderId="3" xfId="0" applyFont="1" applyFill="1" applyBorder="1" applyAlignment="1">
      <alignment horizontal="left" wrapText="1" indent="3"/>
    </xf>
    <xf numFmtId="0" fontId="31" fillId="0" borderId="3" xfId="0" applyFont="1" applyFill="1" applyBorder="1" applyAlignment="1">
      <alignment horizontal="left" wrapText="1" indent="4"/>
    </xf>
    <xf numFmtId="16" fontId="11" fillId="0" borderId="9" xfId="5" applyNumberFormat="1" applyFont="1" applyFill="1" applyBorder="1" applyAlignment="1">
      <alignment horizontal="left"/>
    </xf>
    <xf numFmtId="0" fontId="11" fillId="0" borderId="3" xfId="5" applyFont="1" applyFill="1" applyBorder="1" applyAlignment="1">
      <alignment horizontal="left" indent="3"/>
    </xf>
    <xf numFmtId="0" fontId="7" fillId="0" borderId="9" xfId="0" applyFont="1" applyFill="1" applyBorder="1" applyAlignment="1">
      <alignment horizontal="left" wrapText="1"/>
    </xf>
    <xf numFmtId="166" fontId="7" fillId="0" borderId="20" xfId="1" applyNumberFormat="1" applyFont="1" applyFill="1" applyBorder="1" applyAlignment="1">
      <alignment horizontal="center" wrapText="1"/>
    </xf>
    <xf numFmtId="166" fontId="9" fillId="0" borderId="0" xfId="1" applyNumberFormat="1" applyFont="1" applyFill="1" applyBorder="1" applyAlignment="1"/>
    <xf numFmtId="166" fontId="9" fillId="0" borderId="8" xfId="1" applyNumberFormat="1" applyFont="1" applyFill="1" applyBorder="1" applyAlignment="1"/>
    <xf numFmtId="0" fontId="22" fillId="0" borderId="0" xfId="0" applyFont="1" applyAlignment="1"/>
    <xf numFmtId="0" fontId="30" fillId="0" borderId="25" xfId="5" applyFont="1" applyFill="1" applyBorder="1" applyAlignment="1">
      <alignment horizontal="left" wrapText="1" indent="2"/>
    </xf>
    <xf numFmtId="166" fontId="0" fillId="0" borderId="0" xfId="0" applyNumberFormat="1" applyBorder="1" applyAlignment="1"/>
    <xf numFmtId="0" fontId="6" fillId="0" borderId="2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left" wrapText="1"/>
    </xf>
    <xf numFmtId="0" fontId="9" fillId="0" borderId="9" xfId="0" applyFont="1" applyFill="1" applyBorder="1" applyAlignment="1">
      <alignment horizontal="left" indent="3"/>
    </xf>
    <xf numFmtId="0" fontId="9" fillId="0" borderId="9" xfId="0" applyFont="1" applyFill="1" applyBorder="1" applyAlignment="1"/>
    <xf numFmtId="0" fontId="10" fillId="0" borderId="9" xfId="0" applyFont="1" applyFill="1" applyBorder="1" applyAlignment="1"/>
    <xf numFmtId="0" fontId="17" fillId="0" borderId="9" xfId="0" applyFont="1" applyFill="1" applyBorder="1" applyAlignment="1"/>
    <xf numFmtId="0" fontId="16" fillId="0" borderId="9" xfId="0" applyFont="1" applyFill="1" applyBorder="1" applyAlignment="1"/>
    <xf numFmtId="0" fontId="13" fillId="0" borderId="9" xfId="5" applyFont="1" applyFill="1" applyBorder="1" applyAlignment="1">
      <alignment horizontal="left" indent="1"/>
    </xf>
    <xf numFmtId="0" fontId="18" fillId="0" borderId="9" xfId="5" applyFont="1" applyFill="1" applyBorder="1" applyAlignment="1">
      <alignment horizontal="left"/>
    </xf>
    <xf numFmtId="0" fontId="11" fillId="0" borderId="9" xfId="5" applyFont="1" applyFill="1" applyBorder="1" applyAlignment="1">
      <alignment horizontal="left" indent="1"/>
    </xf>
    <xf numFmtId="0" fontId="19" fillId="0" borderId="9" xfId="5" applyFont="1" applyFill="1" applyBorder="1" applyAlignment="1">
      <alignment horizontal="left"/>
    </xf>
    <xf numFmtId="0" fontId="11" fillId="0" borderId="9" xfId="5" applyFont="1" applyFill="1" applyBorder="1" applyAlignment="1"/>
    <xf numFmtId="0" fontId="8" fillId="0" borderId="9" xfId="5" applyFont="1" applyFill="1" applyBorder="1" applyAlignment="1">
      <alignment horizontal="left" indent="2"/>
    </xf>
    <xf numFmtId="0" fontId="15" fillId="0" borderId="9" xfId="5" applyFont="1" applyFill="1" applyBorder="1" applyAlignment="1">
      <alignment horizontal="left" indent="3"/>
    </xf>
    <xf numFmtId="0" fontId="15" fillId="0" borderId="9" xfId="5" applyFont="1" applyFill="1" applyBorder="1" applyAlignment="1">
      <alignment horizontal="left"/>
    </xf>
    <xf numFmtId="0" fontId="11" fillId="0" borderId="5" xfId="5" applyFont="1" applyFill="1" applyBorder="1" applyAlignment="1">
      <alignment horizontal="left" indent="1"/>
    </xf>
    <xf numFmtId="0" fontId="9" fillId="3" borderId="19" xfId="0" applyFont="1" applyFill="1" applyBorder="1" applyAlignment="1"/>
    <xf numFmtId="0" fontId="6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8" fillId="0" borderId="3" xfId="5" applyFont="1" applyFill="1" applyBorder="1" applyAlignment="1">
      <alignment horizontal="left"/>
    </xf>
    <xf numFmtId="0" fontId="12" fillId="0" borderId="26" xfId="4" applyFont="1" applyFill="1" applyBorder="1" applyAlignment="1">
      <alignment horizontal="left" wrapText="1"/>
    </xf>
    <xf numFmtId="0" fontId="17" fillId="0" borderId="9" xfId="0" applyFont="1" applyFill="1" applyBorder="1" applyAlignment="1">
      <alignment horizontal="left" wrapText="1" indent="2"/>
    </xf>
    <xf numFmtId="0" fontId="17" fillId="0" borderId="9" xfId="0" applyFont="1" applyFill="1" applyBorder="1" applyAlignment="1">
      <alignment horizontal="left" wrapText="1" indent="1"/>
    </xf>
    <xf numFmtId="0" fontId="14" fillId="0" borderId="9" xfId="0" applyFont="1" applyFill="1" applyBorder="1" applyAlignment="1">
      <alignment horizontal="left" wrapText="1" indent="4"/>
    </xf>
    <xf numFmtId="166" fontId="0" fillId="0" borderId="8" xfId="0" applyNumberFormat="1" applyBorder="1" applyAlignment="1"/>
    <xf numFmtId="0" fontId="0" fillId="0" borderId="12" xfId="0" applyBorder="1" applyAlignment="1"/>
    <xf numFmtId="0" fontId="7" fillId="0" borderId="3" xfId="5" applyFont="1" applyFill="1" applyBorder="1" applyAlignment="1">
      <alignment horizontal="left" indent="2"/>
    </xf>
    <xf numFmtId="0" fontId="9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 indent="3"/>
    </xf>
    <xf numFmtId="0" fontId="8" fillId="0" borderId="9" xfId="5" applyFont="1" applyFill="1" applyBorder="1" applyAlignment="1">
      <alignment horizontal="left" indent="3"/>
    </xf>
    <xf numFmtId="0" fontId="16" fillId="0" borderId="3" xfId="0" applyFont="1" applyFill="1" applyBorder="1" applyAlignment="1">
      <alignment horizontal="left" indent="2"/>
    </xf>
    <xf numFmtId="0" fontId="10" fillId="0" borderId="3" xfId="0" applyFont="1" applyFill="1" applyBorder="1" applyAlignment="1">
      <alignment horizontal="left" indent="1"/>
    </xf>
    <xf numFmtId="0" fontId="18" fillId="0" borderId="3" xfId="5" applyFont="1" applyFill="1" applyBorder="1" applyAlignment="1">
      <alignment horizontal="left" indent="2"/>
    </xf>
    <xf numFmtId="0" fontId="19" fillId="0" borderId="3" xfId="5" applyFont="1" applyFill="1" applyBorder="1" applyAlignment="1">
      <alignment horizontal="left" indent="1"/>
    </xf>
    <xf numFmtId="0" fontId="7" fillId="0" borderId="9" xfId="0" applyFont="1" applyFill="1" applyBorder="1" applyAlignment="1">
      <alignment horizontal="left" indent="1"/>
    </xf>
    <xf numFmtId="0" fontId="19" fillId="0" borderId="3" xfId="5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3"/>
    </xf>
    <xf numFmtId="0" fontId="22" fillId="7" borderId="0" xfId="0" applyFont="1" applyFill="1" applyAlignment="1"/>
    <xf numFmtId="0" fontId="22" fillId="7" borderId="0" xfId="0" applyFont="1" applyFill="1" applyBorder="1" applyAlignment="1"/>
    <xf numFmtId="0" fontId="32" fillId="0" borderId="3" xfId="5" applyFont="1" applyFill="1" applyBorder="1" applyAlignment="1">
      <alignment horizontal="left" indent="6"/>
    </xf>
    <xf numFmtId="0" fontId="32" fillId="0" borderId="3" xfId="5" applyFont="1" applyFill="1" applyBorder="1" applyAlignment="1">
      <alignment horizontal="left" indent="3"/>
    </xf>
    <xf numFmtId="0" fontId="11" fillId="8" borderId="3" xfId="5" applyFont="1" applyFill="1" applyBorder="1" applyAlignment="1">
      <alignment horizontal="left" indent="3"/>
    </xf>
    <xf numFmtId="16" fontId="11" fillId="8" borderId="9" xfId="5" applyNumberFormat="1" applyFont="1" applyFill="1" applyBorder="1" applyAlignment="1">
      <alignment horizontal="left"/>
    </xf>
    <xf numFmtId="0" fontId="11" fillId="8" borderId="3" xfId="5" applyFont="1" applyFill="1" applyBorder="1" applyAlignment="1">
      <alignment horizontal="left"/>
    </xf>
    <xf numFmtId="166" fontId="7" fillId="8" borderId="0" xfId="1" applyNumberFormat="1" applyFont="1" applyFill="1" applyBorder="1" applyAlignment="1"/>
    <xf numFmtId="166" fontId="7" fillId="8" borderId="8" xfId="1" applyNumberFormat="1" applyFont="1" applyFill="1" applyBorder="1" applyAlignment="1"/>
    <xf numFmtId="0" fontId="11" fillId="8" borderId="9" xfId="5" applyFont="1" applyFill="1" applyBorder="1" applyAlignment="1">
      <alignment horizontal="left"/>
    </xf>
    <xf numFmtId="166" fontId="30" fillId="0" borderId="8" xfId="1" applyNumberFormat="1" applyFont="1" applyFill="1" applyBorder="1" applyAlignment="1">
      <alignment horizontal="left" wrapText="1"/>
    </xf>
    <xf numFmtId="166" fontId="12" fillId="0" borderId="8" xfId="1" applyNumberFormat="1" applyFont="1" applyFill="1" applyBorder="1" applyAlignment="1">
      <alignment horizontal="left" wrapText="1"/>
    </xf>
    <xf numFmtId="0" fontId="31" fillId="0" borderId="0" xfId="5" applyFont="1" applyFill="1" applyBorder="1" applyAlignment="1">
      <alignment horizontal="center" wrapText="1"/>
    </xf>
    <xf numFmtId="0" fontId="31" fillId="0" borderId="8" xfId="5" applyFont="1" applyFill="1" applyBorder="1" applyAlignment="1">
      <alignment horizontal="center" wrapText="1"/>
    </xf>
    <xf numFmtId="0" fontId="31" fillId="0" borderId="9" xfId="5" applyFont="1" applyFill="1" applyBorder="1" applyAlignment="1">
      <alignment horizontal="left" wrapText="1"/>
    </xf>
    <xf numFmtId="166" fontId="0" fillId="0" borderId="21" xfId="0" applyNumberFormat="1" applyBorder="1" applyAlignment="1"/>
    <xf numFmtId="166" fontId="0" fillId="0" borderId="0" xfId="0" applyNumberFormat="1" applyAlignment="1"/>
    <xf numFmtId="166" fontId="7" fillId="0" borderId="9" xfId="1" applyNumberFormat="1" applyFont="1" applyFill="1" applyBorder="1" applyAlignment="1">
      <alignment horizontal="center" wrapText="1"/>
    </xf>
    <xf numFmtId="166" fontId="6" fillId="0" borderId="2" xfId="1" applyNumberFormat="1" applyFont="1" applyFill="1" applyBorder="1" applyAlignment="1">
      <alignment horizontal="center" wrapText="1"/>
    </xf>
    <xf numFmtId="166" fontId="6" fillId="0" borderId="9" xfId="1" applyNumberFormat="1" applyFont="1" applyFill="1" applyBorder="1" applyAlignment="1">
      <alignment horizontal="center" wrapText="1"/>
    </xf>
    <xf numFmtId="166" fontId="7" fillId="0" borderId="13" xfId="1" applyNumberFormat="1" applyFont="1" applyFill="1" applyBorder="1" applyAlignment="1">
      <alignment horizontal="center" wrapText="1"/>
    </xf>
    <xf numFmtId="166" fontId="7" fillId="0" borderId="9" xfId="1" applyNumberFormat="1" applyFont="1" applyFill="1" applyBorder="1"/>
    <xf numFmtId="166" fontId="7" fillId="0" borderId="9" xfId="1" applyNumberFormat="1" applyFont="1" applyFill="1" applyBorder="1" applyAlignment="1">
      <alignment horizontal="left"/>
    </xf>
    <xf numFmtId="166" fontId="7" fillId="0" borderId="13" xfId="1" applyNumberFormat="1" applyFont="1" applyFill="1" applyBorder="1"/>
    <xf numFmtId="166" fontId="7" fillId="0" borderId="5" xfId="1" applyNumberFormat="1" applyFont="1" applyFill="1" applyBorder="1" applyAlignment="1">
      <alignment horizontal="center" wrapText="1"/>
    </xf>
    <xf numFmtId="166" fontId="11" fillId="0" borderId="9" xfId="1" applyNumberFormat="1" applyFont="1" applyFill="1" applyBorder="1" applyAlignment="1">
      <alignment horizontal="right"/>
    </xf>
    <xf numFmtId="166" fontId="11" fillId="8" borderId="9" xfId="1" applyNumberFormat="1" applyFont="1" applyFill="1" applyBorder="1" applyAlignment="1">
      <alignment horizontal="left"/>
    </xf>
    <xf numFmtId="166" fontId="7" fillId="8" borderId="9" xfId="1" applyNumberFormat="1" applyFont="1" applyFill="1" applyBorder="1"/>
    <xf numFmtId="166" fontId="7" fillId="0" borderId="5" xfId="1" applyNumberFormat="1" applyFont="1" applyFill="1" applyBorder="1" applyAlignment="1"/>
    <xf numFmtId="166" fontId="7" fillId="0" borderId="5" xfId="1" applyNumberFormat="1" applyFont="1" applyBorder="1" applyAlignment="1"/>
    <xf numFmtId="166" fontId="7" fillId="8" borderId="9" xfId="1" applyNumberFormat="1" applyFont="1" applyFill="1" applyBorder="1" applyAlignment="1"/>
    <xf numFmtId="166" fontId="9" fillId="0" borderId="9" xfId="1" applyNumberFormat="1" applyFont="1" applyFill="1" applyBorder="1" applyAlignment="1"/>
    <xf numFmtId="0" fontId="30" fillId="0" borderId="0" xfId="5" applyFont="1" applyFill="1" applyBorder="1" applyAlignment="1">
      <alignment horizontal="left" wrapText="1" indent="2"/>
    </xf>
    <xf numFmtId="0" fontId="30" fillId="0" borderId="0" xfId="5" applyFont="1" applyFill="1" applyBorder="1" applyAlignment="1">
      <alignment horizontal="left" wrapText="1" indent="4"/>
    </xf>
    <xf numFmtId="0" fontId="30" fillId="0" borderId="9" xfId="5" applyFont="1" applyFill="1" applyBorder="1" applyAlignment="1">
      <alignment horizontal="left" wrapText="1" indent="1"/>
    </xf>
    <xf numFmtId="0" fontId="30" fillId="0" borderId="9" xfId="5" applyFont="1" applyFill="1" applyBorder="1" applyAlignment="1">
      <alignment horizontal="left" wrapText="1" indent="2"/>
    </xf>
    <xf numFmtId="0" fontId="30" fillId="0" borderId="9" xfId="5" applyFont="1" applyFill="1" applyBorder="1" applyAlignment="1">
      <alignment horizontal="left" wrapText="1" indent="4"/>
    </xf>
    <xf numFmtId="0" fontId="33" fillId="0" borderId="5" xfId="5" applyFont="1" applyFill="1" applyBorder="1" applyAlignment="1">
      <alignment horizontal="left" wrapText="1" indent="4"/>
    </xf>
    <xf numFmtId="166" fontId="5" fillId="0" borderId="8" xfId="0" applyNumberFormat="1" applyFont="1" applyBorder="1" applyAlignment="1"/>
    <xf numFmtId="166" fontId="5" fillId="0" borderId="20" xfId="0" applyNumberFormat="1" applyFont="1" applyBorder="1" applyAlignment="1"/>
    <xf numFmtId="0" fontId="11" fillId="6" borderId="9" xfId="5" applyFont="1" applyFill="1" applyBorder="1" applyAlignment="1">
      <alignment horizontal="left"/>
    </xf>
    <xf numFmtId="0" fontId="8" fillId="6" borderId="3" xfId="5" applyFont="1" applyFill="1" applyBorder="1" applyAlignment="1">
      <alignment horizontal="left"/>
    </xf>
    <xf numFmtId="166" fontId="11" fillId="6" borderId="9" xfId="1" applyNumberFormat="1" applyFont="1" applyFill="1" applyBorder="1" applyAlignment="1">
      <alignment horizontal="left"/>
    </xf>
    <xf numFmtId="166" fontId="7" fillId="6" borderId="9" xfId="1" applyNumberFormat="1" applyFont="1" applyFill="1" applyBorder="1" applyAlignment="1"/>
    <xf numFmtId="166" fontId="7" fillId="6" borderId="0" xfId="1" applyNumberFormat="1" applyFont="1" applyFill="1" applyBorder="1" applyAlignment="1"/>
    <xf numFmtId="166" fontId="7" fillId="6" borderId="8" xfId="1" applyNumberFormat="1" applyFont="1" applyFill="1" applyBorder="1" applyAlignment="1"/>
    <xf numFmtId="0" fontId="11" fillId="0" borderId="3" xfId="5" applyFont="1" applyFill="1" applyBorder="1" applyAlignment="1">
      <alignment horizontal="left" indent="6"/>
    </xf>
    <xf numFmtId="0" fontId="11" fillId="6" borderId="3" xfId="5" applyFont="1" applyFill="1" applyBorder="1" applyAlignment="1">
      <alignment horizontal="left" indent="3"/>
    </xf>
    <xf numFmtId="0" fontId="11" fillId="6" borderId="3" xfId="5" applyFont="1" applyFill="1" applyBorder="1" applyAlignment="1">
      <alignment horizontal="left" indent="6"/>
    </xf>
    <xf numFmtId="0" fontId="11" fillId="0" borderId="9" xfId="5" applyFont="1" applyFill="1" applyBorder="1" applyAlignment="1">
      <alignment horizontal="left" indent="3"/>
    </xf>
    <xf numFmtId="166" fontId="11" fillId="0" borderId="9" xfId="1" applyNumberFormat="1" applyFont="1" applyFill="1" applyBorder="1" applyAlignment="1">
      <alignment horizontal="left" indent="3"/>
    </xf>
    <xf numFmtId="166" fontId="7" fillId="0" borderId="9" xfId="1" applyNumberFormat="1" applyFont="1" applyFill="1" applyBorder="1" applyAlignment="1">
      <alignment horizontal="left" indent="3"/>
    </xf>
    <xf numFmtId="166" fontId="7" fillId="0" borderId="0" xfId="1" applyNumberFormat="1" applyFont="1" applyFill="1" applyBorder="1" applyAlignment="1">
      <alignment horizontal="left" indent="3"/>
    </xf>
    <xf numFmtId="166" fontId="7" fillId="0" borderId="8" xfId="1" applyNumberFormat="1" applyFont="1" applyFill="1" applyBorder="1" applyAlignment="1">
      <alignment horizontal="left" indent="3"/>
    </xf>
    <xf numFmtId="166" fontId="7" fillId="0" borderId="2" xfId="1" applyNumberFormat="1" applyFont="1" applyFill="1" applyBorder="1" applyAlignment="1"/>
    <xf numFmtId="166" fontId="7" fillId="0" borderId="6" xfId="1" applyNumberFormat="1" applyFont="1" applyFill="1" applyBorder="1" applyAlignment="1"/>
    <xf numFmtId="166" fontId="7" fillId="0" borderId="7" xfId="1" applyNumberFormat="1" applyFont="1" applyFill="1" applyBorder="1" applyAlignment="1"/>
    <xf numFmtId="0" fontId="11" fillId="6" borderId="3" xfId="5" applyFont="1" applyFill="1" applyBorder="1" applyAlignment="1">
      <alignment horizontal="left" indent="2"/>
    </xf>
    <xf numFmtId="0" fontId="11" fillId="9" borderId="3" xfId="5" applyFont="1" applyFill="1" applyBorder="1" applyAlignment="1">
      <alignment horizontal="left" indent="2"/>
    </xf>
    <xf numFmtId="0" fontId="11" fillId="9" borderId="9" xfId="5" applyFont="1" applyFill="1" applyBorder="1" applyAlignment="1">
      <alignment horizontal="left"/>
    </xf>
    <xf numFmtId="0" fontId="8" fillId="9" borderId="3" xfId="5" applyFont="1" applyFill="1" applyBorder="1" applyAlignment="1">
      <alignment horizontal="left"/>
    </xf>
    <xf numFmtId="166" fontId="11" fillId="9" borderId="9" xfId="1" applyNumberFormat="1" applyFont="1" applyFill="1" applyBorder="1" applyAlignment="1">
      <alignment horizontal="left"/>
    </xf>
    <xf numFmtId="166" fontId="7" fillId="9" borderId="9" xfId="1" applyNumberFormat="1" applyFont="1" applyFill="1" applyBorder="1" applyAlignment="1"/>
    <xf numFmtId="166" fontId="7" fillId="9" borderId="0" xfId="1" applyNumberFormat="1" applyFont="1" applyFill="1" applyBorder="1" applyAlignment="1"/>
    <xf numFmtId="166" fontId="7" fillId="9" borderId="8" xfId="1" applyNumberFormat="1" applyFont="1" applyFill="1" applyBorder="1" applyAlignment="1"/>
    <xf numFmtId="0" fontId="11" fillId="8" borderId="3" xfId="5" applyFont="1" applyFill="1" applyBorder="1" applyAlignment="1">
      <alignment horizontal="left" indent="6"/>
    </xf>
    <xf numFmtId="0" fontId="15" fillId="8" borderId="3" xfId="5" applyFont="1" applyFill="1" applyBorder="1" applyAlignment="1">
      <alignment horizontal="left" indent="3"/>
    </xf>
    <xf numFmtId="0" fontId="11" fillId="8" borderId="0" xfId="5" applyFont="1" applyFill="1" applyBorder="1" applyAlignment="1">
      <alignment horizontal="left"/>
    </xf>
    <xf numFmtId="0" fontId="31" fillId="7" borderId="2" xfId="5" applyFont="1" applyFill="1" applyBorder="1" applyAlignment="1">
      <alignment horizontal="center" wrapText="1"/>
    </xf>
    <xf numFmtId="0" fontId="31" fillId="7" borderId="6" xfId="5" applyFont="1" applyFill="1" applyBorder="1" applyAlignment="1">
      <alignment horizontal="center" wrapText="1"/>
    </xf>
    <xf numFmtId="0" fontId="31" fillId="7" borderId="7" xfId="5" applyFont="1" applyFill="1" applyBorder="1" applyAlignment="1">
      <alignment horizontal="center" wrapText="1"/>
    </xf>
    <xf numFmtId="0" fontId="15" fillId="3" borderId="19" xfId="5" applyFont="1" applyFill="1" applyBorder="1" applyAlignment="1">
      <alignment horizontal="center"/>
    </xf>
    <xf numFmtId="0" fontId="15" fillId="3" borderId="16" xfId="5" applyFont="1" applyFill="1" applyBorder="1" applyAlignment="1">
      <alignment horizontal="center"/>
    </xf>
    <xf numFmtId="0" fontId="15" fillId="3" borderId="18" xfId="5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19" xfId="0" applyFont="1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" fontId="5" fillId="0" borderId="0" xfId="0" applyNumberFormat="1" applyFont="1" applyAlignment="1">
      <alignment horizont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4" fillId="3" borderId="19" xfId="0" applyFont="1" applyFill="1" applyBorder="1" applyAlignment="1">
      <alignment horizontal="center"/>
    </xf>
    <xf numFmtId="0" fontId="24" fillId="3" borderId="16" xfId="0" applyFont="1" applyFill="1" applyBorder="1" applyAlignment="1">
      <alignment horizontal="center"/>
    </xf>
    <xf numFmtId="0" fontId="24" fillId="3" borderId="18" xfId="0" applyFont="1" applyFill="1" applyBorder="1" applyAlignment="1">
      <alignment horizontal="center"/>
    </xf>
  </cellXfs>
  <cellStyles count="6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66675</xdr:rowOff>
        </xdr:from>
        <xdr:to>
          <xdr:col>0</xdr:col>
          <xdr:colOff>2667000</xdr:colOff>
          <xdr:row>4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54DEE3C-4860-F79E-2D7E-DE724FE09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2428875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30D56BF-CE5F-A37C-5ED2-E19BBA541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50</xdr:row>
          <xdr:rowOff>142875</xdr:rowOff>
        </xdr:from>
        <xdr:to>
          <xdr:col>0</xdr:col>
          <xdr:colOff>2771775</xdr:colOff>
          <xdr:row>58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34B4E96-9332-380E-6A67-0C418ED2F4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U1588"/>
  <sheetViews>
    <sheetView tabSelected="1" zoomScale="75" zoomScaleNormal="75" workbookViewId="0">
      <selection activeCell="J20" sqref="J20"/>
    </sheetView>
  </sheetViews>
  <sheetFormatPr defaultRowHeight="12.75" customHeight="1" x14ac:dyDescent="0.2"/>
  <cols>
    <col min="1" max="1" width="76.5703125" style="7" bestFit="1" customWidth="1"/>
    <col min="2" max="2" width="16" style="7" hidden="1" customWidth="1"/>
    <col min="3" max="3" width="0.42578125" style="7" hidden="1" customWidth="1"/>
    <col min="4" max="4" width="18.42578125" style="7" customWidth="1"/>
    <col min="5" max="5" width="18.28515625" style="7" customWidth="1"/>
    <col min="6" max="6" width="17.85546875" style="7" bestFit="1" customWidth="1"/>
    <col min="7" max="7" width="20.85546875" style="7" customWidth="1"/>
    <col min="8" max="8" width="19.5703125" style="7" hidden="1" customWidth="1"/>
    <col min="9" max="9" width="22.5703125" style="69" customWidth="1"/>
    <col min="10" max="10" width="13" style="6" bestFit="1" customWidth="1"/>
    <col min="11" max="73" width="9.140625" style="6"/>
    <col min="74" max="16384" width="9.140625" style="1"/>
  </cols>
  <sheetData>
    <row r="2" spans="1:86" ht="12.75" customHeight="1" x14ac:dyDescent="0.2">
      <c r="A2" s="429" t="s">
        <v>0</v>
      </c>
      <c r="B2" s="429"/>
      <c r="C2" s="429"/>
      <c r="D2" s="429"/>
      <c r="E2" s="429"/>
      <c r="F2" s="429"/>
      <c r="G2" s="429"/>
      <c r="H2" s="429"/>
      <c r="I2" s="429"/>
    </row>
    <row r="3" spans="1:86" x14ac:dyDescent="0.2">
      <c r="A3" s="429"/>
      <c r="B3" s="429"/>
      <c r="C3" s="429"/>
      <c r="D3" s="429"/>
      <c r="E3" s="429"/>
      <c r="F3" s="429"/>
      <c r="G3" s="429"/>
      <c r="H3" s="429"/>
      <c r="I3" s="429"/>
    </row>
    <row r="4" spans="1:86" ht="27.75" x14ac:dyDescent="0.4">
      <c r="A4" s="429" t="s">
        <v>72</v>
      </c>
      <c r="B4" s="429"/>
      <c r="C4" s="429"/>
      <c r="D4" s="429"/>
      <c r="E4" s="429"/>
      <c r="F4" s="429"/>
      <c r="G4" s="429"/>
      <c r="H4" s="429"/>
      <c r="I4" s="429"/>
    </row>
    <row r="5" spans="1:86" ht="28.5" customHeight="1" x14ac:dyDescent="0.4">
      <c r="A5" s="2"/>
      <c r="B5" s="2"/>
      <c r="C5" s="2"/>
      <c r="D5" s="2"/>
      <c r="E5" s="2"/>
      <c r="F5" s="2"/>
      <c r="G5" s="3"/>
      <c r="H5" s="2"/>
      <c r="I5" s="67"/>
    </row>
    <row r="6" spans="1:86" ht="12.75" customHeight="1" x14ac:dyDescent="0.2">
      <c r="A6" s="433" t="s">
        <v>458</v>
      </c>
      <c r="B6" s="433"/>
      <c r="C6" s="433"/>
      <c r="D6" s="433"/>
      <c r="E6" s="433"/>
      <c r="F6" s="433"/>
      <c r="G6" s="433"/>
      <c r="H6" s="433"/>
      <c r="I6" s="433"/>
    </row>
    <row r="7" spans="1:86" ht="12.75" customHeight="1" x14ac:dyDescent="0.2">
      <c r="A7" s="142"/>
      <c r="B7" s="142"/>
      <c r="C7" s="142"/>
      <c r="D7" s="142"/>
      <c r="E7" s="142"/>
      <c r="F7" s="142"/>
      <c r="G7" s="142"/>
      <c r="H7" s="142"/>
      <c r="I7" s="143"/>
    </row>
    <row r="8" spans="1:86" ht="12.75" customHeight="1" x14ac:dyDescent="0.2">
      <c r="G8" s="5"/>
    </row>
    <row r="9" spans="1:86" ht="12.75" customHeight="1" thickBot="1" x14ac:dyDescent="0.25">
      <c r="D9" s="144"/>
      <c r="H9" s="144"/>
    </row>
    <row r="10" spans="1:86" s="11" customFormat="1" ht="18.75" customHeight="1" thickBot="1" x14ac:dyDescent="0.3">
      <c r="A10" s="434" t="s">
        <v>3</v>
      </c>
      <c r="B10" s="14"/>
      <c r="C10" s="258"/>
      <c r="D10" s="430" t="s">
        <v>1</v>
      </c>
      <c r="E10" s="431"/>
      <c r="F10" s="431"/>
      <c r="G10" s="431"/>
      <c r="H10" s="431"/>
      <c r="I10" s="432"/>
      <c r="J10" s="6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</row>
    <row r="11" spans="1:86" s="11" customFormat="1" ht="51.75" customHeight="1" thickBot="1" x14ac:dyDescent="0.25">
      <c r="A11" s="435"/>
      <c r="B11" s="12" t="s">
        <v>226</v>
      </c>
      <c r="C11" s="259" t="s">
        <v>8</v>
      </c>
      <c r="D11" s="14" t="s">
        <v>117</v>
      </c>
      <c r="E11" s="14" t="s">
        <v>243</v>
      </c>
      <c r="F11" s="14" t="s">
        <v>11</v>
      </c>
      <c r="G11" s="14" t="s">
        <v>12</v>
      </c>
      <c r="H11" s="140" t="s">
        <v>13</v>
      </c>
      <c r="I11" s="14" t="s">
        <v>35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</row>
    <row r="12" spans="1:86" s="11" customFormat="1" ht="0.75" hidden="1" customHeight="1" thickBot="1" x14ac:dyDescent="0.3">
      <c r="A12" s="15"/>
      <c r="B12" s="15"/>
      <c r="C12" s="260"/>
      <c r="D12" s="15"/>
      <c r="E12" s="139"/>
      <c r="F12" s="139"/>
      <c r="G12" s="139"/>
      <c r="H12" s="141"/>
      <c r="I12" s="1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</row>
    <row r="13" spans="1:86" s="11" customFormat="1" ht="15.75" x14ac:dyDescent="0.25">
      <c r="A13" s="17"/>
      <c r="B13" s="317"/>
      <c r="C13" s="17"/>
      <c r="D13" s="373"/>
      <c r="E13" s="373"/>
      <c r="F13" s="19"/>
      <c r="G13" s="19"/>
      <c r="H13" s="18"/>
      <c r="I13" s="2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</row>
    <row r="14" spans="1:86" s="11" customFormat="1" ht="18" x14ac:dyDescent="0.25">
      <c r="A14" s="22" t="s">
        <v>308</v>
      </c>
      <c r="B14" s="318"/>
      <c r="C14" s="334"/>
      <c r="D14" s="374"/>
      <c r="E14" s="374"/>
      <c r="F14" s="20"/>
      <c r="G14" s="20"/>
      <c r="H14" s="23"/>
      <c r="I14" s="2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</row>
    <row r="15" spans="1:86" s="11" customFormat="1" ht="15" x14ac:dyDescent="0.2">
      <c r="A15" s="299"/>
      <c r="B15" s="310"/>
      <c r="C15" s="335"/>
      <c r="D15" s="372"/>
      <c r="E15" s="372"/>
      <c r="F15" s="20"/>
      <c r="G15" s="20"/>
      <c r="H15" s="20"/>
      <c r="I15" s="29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</row>
    <row r="16" spans="1:86" s="11" customFormat="1" ht="15.75" x14ac:dyDescent="0.25">
      <c r="A16" s="300" t="s">
        <v>309</v>
      </c>
      <c r="B16" s="310"/>
      <c r="C16" s="335"/>
      <c r="D16" s="372"/>
      <c r="E16" s="372"/>
      <c r="F16" s="20"/>
      <c r="G16" s="20"/>
      <c r="H16" s="20"/>
      <c r="I16" s="29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</row>
    <row r="17" spans="1:73" s="11" customFormat="1" ht="6.75" customHeight="1" x14ac:dyDescent="0.25">
      <c r="A17" s="300"/>
      <c r="B17" s="310"/>
      <c r="C17" s="335"/>
      <c r="D17" s="372"/>
      <c r="E17" s="372"/>
      <c r="F17" s="20"/>
      <c r="G17" s="20"/>
      <c r="H17" s="20"/>
      <c r="I17" s="29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</row>
    <row r="18" spans="1:73" s="11" customFormat="1" ht="15.75" x14ac:dyDescent="0.25">
      <c r="A18" s="300"/>
      <c r="B18" s="310"/>
      <c r="C18" s="335"/>
      <c r="D18" s="372"/>
      <c r="E18" s="372"/>
      <c r="F18" s="20"/>
      <c r="G18" s="20"/>
      <c r="H18" s="20"/>
      <c r="I18" s="29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</row>
    <row r="19" spans="1:73" s="11" customFormat="1" ht="8.25" customHeight="1" x14ac:dyDescent="0.2">
      <c r="A19" s="39"/>
      <c r="B19" s="310"/>
      <c r="C19" s="335"/>
      <c r="D19" s="375"/>
      <c r="E19" s="375"/>
      <c r="F19" s="302"/>
      <c r="G19" s="302"/>
      <c r="H19" s="302"/>
      <c r="I19" s="303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</row>
    <row r="20" spans="1:73" s="11" customFormat="1" ht="15" x14ac:dyDescent="0.2">
      <c r="A20" s="305" t="s">
        <v>317</v>
      </c>
      <c r="B20" s="310"/>
      <c r="C20" s="335"/>
      <c r="D20" s="372">
        <f t="shared" ref="D20:I20" si="0">SUM(D19:D19)</f>
        <v>0</v>
      </c>
      <c r="E20" s="372">
        <f t="shared" si="0"/>
        <v>0</v>
      </c>
      <c r="F20" s="20">
        <f t="shared" si="0"/>
        <v>0</v>
      </c>
      <c r="G20" s="28">
        <f t="shared" si="0"/>
        <v>0</v>
      </c>
      <c r="H20" s="20">
        <f t="shared" si="0"/>
        <v>0</v>
      </c>
      <c r="I20" s="298">
        <f t="shared" si="0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</row>
    <row r="21" spans="1:73" s="11" customFormat="1" ht="15" x14ac:dyDescent="0.2">
      <c r="A21" s="39"/>
      <c r="B21" s="310"/>
      <c r="C21" s="335"/>
      <c r="D21" s="372"/>
      <c r="E21" s="372"/>
      <c r="F21" s="20"/>
      <c r="G21" s="20"/>
      <c r="H21" s="20"/>
      <c r="I21" s="29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</row>
    <row r="22" spans="1:73" s="11" customFormat="1" ht="15.75" x14ac:dyDescent="0.25">
      <c r="A22" s="300" t="s">
        <v>310</v>
      </c>
      <c r="B22" s="310"/>
      <c r="C22" s="335"/>
      <c r="D22" s="372"/>
      <c r="E22" s="372"/>
      <c r="F22" s="20"/>
      <c r="G22" s="20"/>
      <c r="H22" s="20"/>
      <c r="I22" s="29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</row>
    <row r="23" spans="1:73" s="11" customFormat="1" ht="6" customHeight="1" x14ac:dyDescent="0.2">
      <c r="A23" s="71"/>
      <c r="B23" s="310"/>
      <c r="C23" s="335"/>
      <c r="D23" s="372"/>
      <c r="E23" s="372"/>
      <c r="F23" s="20"/>
      <c r="G23" s="20"/>
      <c r="H23" s="20"/>
      <c r="I23" s="298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</row>
    <row r="24" spans="1:73" s="31" customFormat="1" ht="15" x14ac:dyDescent="0.2">
      <c r="A24" s="304" t="s">
        <v>223</v>
      </c>
      <c r="B24" s="308">
        <v>37083</v>
      </c>
      <c r="C24" s="30" t="s">
        <v>119</v>
      </c>
      <c r="D24" s="27">
        <f>I24/0.015</f>
        <v>59547.466666666667</v>
      </c>
      <c r="E24" s="27">
        <v>893.21199999999999</v>
      </c>
      <c r="F24" s="28">
        <v>0</v>
      </c>
      <c r="G24" s="28">
        <v>0</v>
      </c>
      <c r="H24" s="28">
        <v>0</v>
      </c>
      <c r="I24" s="40">
        <f t="shared" ref="I24:I29" si="1">SUM(E24:H24)</f>
        <v>893.21199999999999</v>
      </c>
    </row>
    <row r="25" spans="1:73" s="32" customFormat="1" ht="15.75" x14ac:dyDescent="0.25">
      <c r="A25" s="304" t="s">
        <v>91</v>
      </c>
      <c r="B25" s="308">
        <v>37083</v>
      </c>
      <c r="C25" s="225" t="s">
        <v>358</v>
      </c>
      <c r="D25" s="47">
        <v>44512.319000000003</v>
      </c>
      <c r="E25" s="27">
        <v>4878.4110000000001</v>
      </c>
      <c r="F25" s="28">
        <v>-685</v>
      </c>
      <c r="G25" s="28">
        <v>0</v>
      </c>
      <c r="H25" s="28">
        <v>0</v>
      </c>
      <c r="I25" s="40">
        <f t="shared" si="1"/>
        <v>4193.4110000000001</v>
      </c>
    </row>
    <row r="26" spans="1:73" s="32" customFormat="1" ht="15.75" x14ac:dyDescent="0.25">
      <c r="A26" s="304" t="s">
        <v>198</v>
      </c>
      <c r="B26" s="308">
        <v>37091</v>
      </c>
      <c r="C26" s="225" t="s">
        <v>358</v>
      </c>
      <c r="D26" s="47">
        <v>0</v>
      </c>
      <c r="E26" s="27">
        <v>0</v>
      </c>
      <c r="F26" s="28">
        <v>85</v>
      </c>
      <c r="G26" s="28">
        <v>0</v>
      </c>
      <c r="H26" s="28">
        <v>0</v>
      </c>
      <c r="I26" s="40">
        <f t="shared" si="1"/>
        <v>85</v>
      </c>
    </row>
    <row r="27" spans="1:73" s="32" customFormat="1" ht="15.75" x14ac:dyDescent="0.25">
      <c r="A27" s="304" t="s">
        <v>233</v>
      </c>
      <c r="B27" s="261">
        <v>37098</v>
      </c>
      <c r="C27" s="225" t="s">
        <v>358</v>
      </c>
      <c r="D27" s="376">
        <v>0</v>
      </c>
      <c r="E27" s="27">
        <v>0</v>
      </c>
      <c r="F27" s="28">
        <v>-23.55</v>
      </c>
      <c r="G27" s="28">
        <v>0</v>
      </c>
      <c r="H27" s="28"/>
      <c r="I27" s="40">
        <f t="shared" si="1"/>
        <v>-23.55</v>
      </c>
    </row>
    <row r="28" spans="1:73" s="32" customFormat="1" ht="15.75" x14ac:dyDescent="0.25">
      <c r="A28" s="304" t="s">
        <v>234</v>
      </c>
      <c r="B28" s="261">
        <v>37098</v>
      </c>
      <c r="C28" s="225" t="s">
        <v>358</v>
      </c>
      <c r="D28" s="376">
        <v>0</v>
      </c>
      <c r="E28" s="27">
        <v>0</v>
      </c>
      <c r="F28" s="28">
        <v>-119.88</v>
      </c>
      <c r="G28" s="28">
        <v>0</v>
      </c>
      <c r="H28" s="28"/>
      <c r="I28" s="40">
        <f t="shared" si="1"/>
        <v>-119.88</v>
      </c>
    </row>
    <row r="29" spans="1:73" s="32" customFormat="1" ht="15.75" x14ac:dyDescent="0.25">
      <c r="A29" s="304" t="s">
        <v>227</v>
      </c>
      <c r="B29" s="261">
        <v>37098</v>
      </c>
      <c r="C29" s="225" t="s">
        <v>358</v>
      </c>
      <c r="D29" s="47">
        <v>8712.6970000000001</v>
      </c>
      <c r="E29" s="27">
        <v>1117.355</v>
      </c>
      <c r="F29" s="28">
        <v>-0.12</v>
      </c>
      <c r="G29" s="28">
        <v>0</v>
      </c>
      <c r="H29" s="28"/>
      <c r="I29" s="40">
        <f t="shared" si="1"/>
        <v>1117.2350000000001</v>
      </c>
    </row>
    <row r="30" spans="1:73" s="11" customFormat="1" ht="3.75" customHeight="1" x14ac:dyDescent="0.2">
      <c r="A30" s="71"/>
      <c r="B30" s="310"/>
      <c r="C30" s="335"/>
      <c r="D30" s="375"/>
      <c r="E30" s="375"/>
      <c r="F30" s="302"/>
      <c r="G30" s="302"/>
      <c r="H30" s="302"/>
      <c r="I30" s="303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</row>
    <row r="31" spans="1:73" s="11" customFormat="1" ht="15" x14ac:dyDescent="0.2">
      <c r="A31" s="305" t="s">
        <v>318</v>
      </c>
      <c r="B31" s="310"/>
      <c r="C31" s="335"/>
      <c r="D31" s="372">
        <f t="shared" ref="D31:I31" si="2">SUM(D22:D30)</f>
        <v>112772.48266666666</v>
      </c>
      <c r="E31" s="372">
        <f t="shared" si="2"/>
        <v>6888.9779999999992</v>
      </c>
      <c r="F31" s="20">
        <f t="shared" si="2"/>
        <v>-743.55</v>
      </c>
      <c r="G31" s="20">
        <f t="shared" si="2"/>
        <v>0</v>
      </c>
      <c r="H31" s="20">
        <f t="shared" si="2"/>
        <v>0</v>
      </c>
      <c r="I31" s="298">
        <f t="shared" si="2"/>
        <v>6145.4279999999999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</row>
    <row r="32" spans="1:73" s="11" customFormat="1" ht="15" x14ac:dyDescent="0.2">
      <c r="A32" s="71"/>
      <c r="B32" s="310"/>
      <c r="C32" s="335"/>
      <c r="D32" s="372"/>
      <c r="E32" s="372"/>
      <c r="F32" s="20"/>
      <c r="G32" s="20"/>
      <c r="H32" s="20"/>
      <c r="I32" s="298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</row>
    <row r="33" spans="1:73" s="11" customFormat="1" ht="15.75" x14ac:dyDescent="0.25">
      <c r="A33" s="300" t="s">
        <v>311</v>
      </c>
      <c r="B33" s="310"/>
      <c r="C33" s="335"/>
      <c r="D33" s="372"/>
      <c r="E33" s="372"/>
      <c r="F33" s="20"/>
      <c r="G33" s="20"/>
      <c r="H33" s="20"/>
      <c r="I33" s="298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</row>
    <row r="34" spans="1:73" s="11" customFormat="1" ht="4.5" customHeight="1" x14ac:dyDescent="0.25">
      <c r="A34" s="300"/>
      <c r="B34" s="310"/>
      <c r="C34" s="335"/>
      <c r="D34" s="372"/>
      <c r="E34" s="372"/>
      <c r="F34" s="20"/>
      <c r="G34" s="20"/>
      <c r="H34" s="20"/>
      <c r="I34" s="298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</row>
    <row r="35" spans="1:73" s="32" customFormat="1" ht="15.75" x14ac:dyDescent="0.25">
      <c r="A35" s="412" t="s">
        <v>438</v>
      </c>
      <c r="B35" s="395"/>
      <c r="C35" s="396"/>
      <c r="D35" s="397"/>
      <c r="E35" s="398">
        <v>11585.378000000001</v>
      </c>
      <c r="F35" s="399">
        <v>-1003.725</v>
      </c>
      <c r="G35" s="399"/>
      <c r="H35" s="399"/>
      <c r="I35" s="400">
        <v>10581.653</v>
      </c>
    </row>
    <row r="36" spans="1:73" s="32" customFormat="1" ht="15.75" x14ac:dyDescent="0.25">
      <c r="A36" s="412" t="s">
        <v>439</v>
      </c>
      <c r="B36" s="395"/>
      <c r="C36" s="396"/>
      <c r="D36" s="397"/>
      <c r="E36" s="398">
        <v>0.88800000000000001</v>
      </c>
      <c r="F36" s="399"/>
      <c r="G36" s="399"/>
      <c r="H36" s="399"/>
      <c r="I36" s="400">
        <v>0.88800000000000001</v>
      </c>
    </row>
    <row r="37" spans="1:73" s="32" customFormat="1" ht="15.75" x14ac:dyDescent="0.25">
      <c r="A37" s="412" t="s">
        <v>441</v>
      </c>
      <c r="B37" s="395"/>
      <c r="C37" s="396"/>
      <c r="D37" s="397"/>
      <c r="E37" s="398">
        <v>104.892</v>
      </c>
      <c r="F37" s="399"/>
      <c r="G37" s="399"/>
      <c r="H37" s="399"/>
      <c r="I37" s="419">
        <f>SUM(E37:H37)</f>
        <v>104.892</v>
      </c>
    </row>
    <row r="38" spans="1:73" s="32" customFormat="1" ht="15.75" x14ac:dyDescent="0.25">
      <c r="A38" s="304" t="s">
        <v>393</v>
      </c>
      <c r="B38" s="25"/>
      <c r="C38" s="336"/>
      <c r="D38" s="47"/>
      <c r="E38" s="27">
        <v>2012.317</v>
      </c>
      <c r="F38" s="28">
        <v>47.561</v>
      </c>
      <c r="G38" s="28"/>
      <c r="H38" s="28"/>
      <c r="I38" s="40">
        <f>SUM(E38:H38)</f>
        <v>2059.8780000000002</v>
      </c>
    </row>
    <row r="39" spans="1:73" s="32" customFormat="1" ht="18" x14ac:dyDescent="0.25">
      <c r="A39" s="343" t="s">
        <v>347</v>
      </c>
      <c r="B39" s="344"/>
      <c r="C39" s="345" t="s">
        <v>348</v>
      </c>
      <c r="D39" s="377"/>
      <c r="E39" s="27">
        <v>5.7</v>
      </c>
      <c r="F39" s="28"/>
      <c r="G39" s="28"/>
      <c r="H39" s="28"/>
      <c r="I39" s="40">
        <f>SUM(E39:G39)</f>
        <v>5.7</v>
      </c>
    </row>
    <row r="40" spans="1:73" s="32" customFormat="1" ht="15.75" x14ac:dyDescent="0.25">
      <c r="A40" s="304" t="s">
        <v>443</v>
      </c>
      <c r="B40" s="308">
        <v>37091</v>
      </c>
      <c r="C40" s="30" t="s">
        <v>359</v>
      </c>
      <c r="D40" s="47">
        <f>I40/0.015</f>
        <v>750</v>
      </c>
      <c r="E40" s="27">
        <f>11.25</f>
        <v>11.25</v>
      </c>
      <c r="F40" s="28">
        <v>0</v>
      </c>
      <c r="G40" s="28">
        <v>0</v>
      </c>
      <c r="H40" s="28">
        <v>0</v>
      </c>
      <c r="I40" s="40">
        <f>SUM(E40:H40)</f>
        <v>11.25</v>
      </c>
    </row>
    <row r="41" spans="1:73" s="32" customFormat="1" ht="15.75" x14ac:dyDescent="0.25">
      <c r="A41" s="304" t="s">
        <v>444</v>
      </c>
      <c r="B41" s="308">
        <v>37091</v>
      </c>
      <c r="C41" s="30" t="s">
        <v>359</v>
      </c>
      <c r="D41" s="47">
        <f>I41/0.015</f>
        <v>1847.4666666666667</v>
      </c>
      <c r="E41" s="27">
        <f>27.712</f>
        <v>27.712</v>
      </c>
      <c r="F41" s="28">
        <v>0</v>
      </c>
      <c r="G41" s="28">
        <v>0</v>
      </c>
      <c r="H41" s="28">
        <v>0</v>
      </c>
      <c r="I41" s="40">
        <f>SUM(E41:H41)</f>
        <v>27.712</v>
      </c>
    </row>
    <row r="42" spans="1:73" s="32" customFormat="1" ht="15.75" x14ac:dyDescent="0.25">
      <c r="A42" s="304" t="s">
        <v>242</v>
      </c>
      <c r="B42" s="308">
        <v>37091</v>
      </c>
      <c r="C42" s="30" t="s">
        <v>359</v>
      </c>
      <c r="D42" s="47">
        <f>I42/0.015</f>
        <v>0</v>
      </c>
      <c r="E42" s="27">
        <v>0</v>
      </c>
      <c r="F42" s="28">
        <v>0</v>
      </c>
      <c r="G42" s="28">
        <v>0</v>
      </c>
      <c r="H42" s="28">
        <v>0</v>
      </c>
      <c r="I42" s="40">
        <f>SUM(E42:H42)</f>
        <v>0</v>
      </c>
    </row>
    <row r="43" spans="1:73" s="32" customFormat="1" ht="15.75" x14ac:dyDescent="0.25">
      <c r="A43" s="304" t="s">
        <v>445</v>
      </c>
      <c r="B43" s="261">
        <v>37098</v>
      </c>
      <c r="C43" s="30" t="s">
        <v>359</v>
      </c>
      <c r="D43" s="376">
        <v>0</v>
      </c>
      <c r="E43" s="27">
        <v>-44.774000000000001</v>
      </c>
      <c r="F43" s="28">
        <v>0</v>
      </c>
      <c r="G43" s="28">
        <v>0</v>
      </c>
      <c r="H43" s="28"/>
      <c r="I43" s="40">
        <f>SUM(E43:H43)</f>
        <v>-44.774000000000001</v>
      </c>
    </row>
    <row r="44" spans="1:73" s="32" customFormat="1" ht="15.75" x14ac:dyDescent="0.25">
      <c r="A44" s="304" t="s">
        <v>443</v>
      </c>
      <c r="B44" s="261">
        <v>37098</v>
      </c>
      <c r="C44" s="30" t="s">
        <v>359</v>
      </c>
      <c r="D44" s="376">
        <f>I44/0.03</f>
        <v>11.666666666666666</v>
      </c>
      <c r="E44" s="27">
        <v>0.35</v>
      </c>
      <c r="F44" s="28">
        <v>0</v>
      </c>
      <c r="G44" s="28">
        <v>0</v>
      </c>
      <c r="H44" s="28"/>
      <c r="I44" s="40">
        <f>SUM(E44:H44)</f>
        <v>0.35</v>
      </c>
    </row>
    <row r="45" spans="1:73" s="11" customFormat="1" ht="6" customHeight="1" x14ac:dyDescent="0.2">
      <c r="A45" s="71"/>
      <c r="B45" s="310"/>
      <c r="C45" s="335"/>
      <c r="D45" s="375"/>
      <c r="E45" s="375"/>
      <c r="F45" s="302"/>
      <c r="G45" s="302"/>
      <c r="H45" s="302"/>
      <c r="I45" s="303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 spans="1:73" s="11" customFormat="1" ht="15" x14ac:dyDescent="0.2">
      <c r="A46" s="305" t="s">
        <v>319</v>
      </c>
      <c r="B46" s="310"/>
      <c r="C46" s="335"/>
      <c r="D46" s="372">
        <f t="shared" ref="D46:I46" si="3">SUM(D33:D45)</f>
        <v>2609.1333333333332</v>
      </c>
      <c r="E46" s="372">
        <f t="shared" si="3"/>
        <v>13703.713000000003</v>
      </c>
      <c r="F46" s="20">
        <f t="shared" si="3"/>
        <v>-956.16399999999999</v>
      </c>
      <c r="G46" s="20">
        <f t="shared" si="3"/>
        <v>0</v>
      </c>
      <c r="H46" s="20">
        <f t="shared" si="3"/>
        <v>0</v>
      </c>
      <c r="I46" s="298">
        <f t="shared" si="3"/>
        <v>12747.549000000003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</row>
    <row r="47" spans="1:73" s="11" customFormat="1" ht="15" x14ac:dyDescent="0.2">
      <c r="A47" s="71"/>
      <c r="B47" s="310"/>
      <c r="C47" s="335"/>
      <c r="D47" s="372"/>
      <c r="E47" s="372"/>
      <c r="F47" s="20"/>
      <c r="G47" s="20"/>
      <c r="H47" s="20"/>
      <c r="I47" s="29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</row>
    <row r="48" spans="1:73" s="11" customFormat="1" ht="15.75" x14ac:dyDescent="0.25">
      <c r="A48" s="300" t="s">
        <v>19</v>
      </c>
      <c r="B48" s="310"/>
      <c r="C48" s="335"/>
      <c r="D48" s="372"/>
      <c r="E48" s="372"/>
      <c r="F48" s="20"/>
      <c r="G48" s="20"/>
      <c r="H48" s="20"/>
      <c r="I48" s="29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</row>
    <row r="49" spans="1:255" s="11" customFormat="1" ht="5.25" customHeight="1" x14ac:dyDescent="0.2">
      <c r="A49" s="39"/>
      <c r="B49" s="310"/>
      <c r="C49" s="335"/>
      <c r="D49" s="372"/>
      <c r="E49" s="372"/>
      <c r="F49" s="20"/>
      <c r="G49" s="20"/>
      <c r="H49" s="20"/>
      <c r="I49" s="29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</row>
    <row r="50" spans="1:255" s="32" customFormat="1" ht="15.75" x14ac:dyDescent="0.25">
      <c r="A50" s="413" t="s">
        <v>442</v>
      </c>
      <c r="B50" s="414"/>
      <c r="C50" s="415"/>
      <c r="D50" s="416"/>
      <c r="E50" s="417">
        <v>38.042000000000002</v>
      </c>
      <c r="F50" s="418"/>
      <c r="G50" s="418"/>
      <c r="H50" s="418"/>
      <c r="I50" s="419">
        <f>SUM(E50:H50)</f>
        <v>38.042000000000002</v>
      </c>
    </row>
    <row r="51" spans="1:255" s="32" customFormat="1" ht="15.75" x14ac:dyDescent="0.25">
      <c r="A51" s="304" t="s">
        <v>378</v>
      </c>
      <c r="B51" s="25"/>
      <c r="C51" s="336"/>
      <c r="D51" s="47"/>
      <c r="E51" s="27">
        <v>94.807000000000002</v>
      </c>
      <c r="F51" s="28">
        <v>-3</v>
      </c>
      <c r="G51" s="28"/>
      <c r="H51" s="28"/>
      <c r="I51" s="40">
        <f>SUM(E51:H51)</f>
        <v>91.807000000000002</v>
      </c>
    </row>
    <row r="52" spans="1:255" s="32" customFormat="1" ht="15.75" x14ac:dyDescent="0.25">
      <c r="A52" s="304" t="s">
        <v>83</v>
      </c>
      <c r="B52" s="308">
        <v>37083</v>
      </c>
      <c r="C52" s="30" t="s">
        <v>119</v>
      </c>
      <c r="D52" s="47">
        <v>460000</v>
      </c>
      <c r="E52" s="27">
        <v>1512.3920000000001</v>
      </c>
      <c r="F52" s="28">
        <v>-83.6</v>
      </c>
      <c r="G52" s="28">
        <v>0</v>
      </c>
      <c r="H52" s="28">
        <v>0</v>
      </c>
      <c r="I52" s="40">
        <f t="shared" ref="I52:I60" si="4">SUM(E52:H52)</f>
        <v>1428.7920000000001</v>
      </c>
    </row>
    <row r="53" spans="1:255" s="32" customFormat="1" ht="15.75" x14ac:dyDescent="0.25">
      <c r="A53" s="304" t="s">
        <v>113</v>
      </c>
      <c r="B53" s="308">
        <v>37083</v>
      </c>
      <c r="C53" s="30" t="s">
        <v>119</v>
      </c>
      <c r="D53" s="47">
        <v>84662.803</v>
      </c>
      <c r="E53" s="27">
        <v>6042.8140000000003</v>
      </c>
      <c r="F53" s="28">
        <v>-1400</v>
      </c>
      <c r="G53" s="28">
        <v>0</v>
      </c>
      <c r="H53" s="28">
        <v>0</v>
      </c>
      <c r="I53" s="40">
        <f t="shared" si="4"/>
        <v>4642.8140000000003</v>
      </c>
    </row>
    <row r="54" spans="1:255" s="267" customFormat="1" ht="15.75" x14ac:dyDescent="0.25">
      <c r="A54" s="304" t="s">
        <v>257</v>
      </c>
      <c r="B54" s="308">
        <v>37105</v>
      </c>
      <c r="C54" s="30" t="s">
        <v>119</v>
      </c>
      <c r="D54" s="47">
        <f>I54/0.06</f>
        <v>29288.083333333336</v>
      </c>
      <c r="E54" s="27">
        <v>1937.2850000000001</v>
      </c>
      <c r="F54" s="28">
        <v>-180</v>
      </c>
      <c r="G54" s="28">
        <v>0</v>
      </c>
      <c r="H54" s="28"/>
      <c r="I54" s="40">
        <v>1757.2850000000001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</row>
    <row r="55" spans="1:255" s="32" customFormat="1" ht="15.75" x14ac:dyDescent="0.25">
      <c r="A55" s="304" t="s">
        <v>114</v>
      </c>
      <c r="B55" s="308">
        <v>37083</v>
      </c>
      <c r="C55" s="30" t="s">
        <v>119</v>
      </c>
      <c r="D55" s="47">
        <v>113803.71400000001</v>
      </c>
      <c r="E55" s="27">
        <v>7364.8459999999995</v>
      </c>
      <c r="F55" s="28">
        <v>-2350</v>
      </c>
      <c r="G55" s="28">
        <v>0</v>
      </c>
      <c r="H55" s="28">
        <v>0</v>
      </c>
      <c r="I55" s="40">
        <f t="shared" si="4"/>
        <v>5014.8459999999995</v>
      </c>
    </row>
    <row r="56" spans="1:255" s="32" customFormat="1" ht="15.75" x14ac:dyDescent="0.25">
      <c r="A56" s="304" t="s">
        <v>203</v>
      </c>
      <c r="B56" s="308">
        <v>37091</v>
      </c>
      <c r="C56" s="30" t="s">
        <v>119</v>
      </c>
      <c r="D56" s="47">
        <v>0</v>
      </c>
      <c r="E56" s="27">
        <v>-1606.3140000000001</v>
      </c>
      <c r="F56" s="28">
        <v>440</v>
      </c>
      <c r="G56" s="28">
        <v>0</v>
      </c>
      <c r="H56" s="28">
        <v>0</v>
      </c>
      <c r="I56" s="40">
        <f t="shared" si="4"/>
        <v>-1166.3140000000001</v>
      </c>
    </row>
    <row r="57" spans="1:255" s="32" customFormat="1" ht="15.75" x14ac:dyDescent="0.25">
      <c r="A57" s="304" t="s">
        <v>204</v>
      </c>
      <c r="B57" s="308">
        <v>37091</v>
      </c>
      <c r="C57" s="30" t="s">
        <v>119</v>
      </c>
      <c r="D57" s="47">
        <v>0</v>
      </c>
      <c r="E57" s="27">
        <v>-275.23200000000003</v>
      </c>
      <c r="F57" s="28">
        <v>24.2</v>
      </c>
      <c r="G57" s="28">
        <v>0</v>
      </c>
      <c r="H57" s="28">
        <v>0</v>
      </c>
      <c r="I57" s="40">
        <f t="shared" si="4"/>
        <v>-251.03200000000004</v>
      </c>
    </row>
    <row r="58" spans="1:255" s="32" customFormat="1" ht="15.75" x14ac:dyDescent="0.25">
      <c r="A58" s="304" t="s">
        <v>112</v>
      </c>
      <c r="B58" s="308">
        <v>37083</v>
      </c>
      <c r="C58" s="30" t="s">
        <v>119</v>
      </c>
      <c r="D58" s="47">
        <v>0</v>
      </c>
      <c r="E58" s="27">
        <v>0</v>
      </c>
      <c r="F58" s="28">
        <v>161.5</v>
      </c>
      <c r="G58" s="28">
        <v>0</v>
      </c>
      <c r="H58" s="28">
        <v>0</v>
      </c>
      <c r="I58" s="40">
        <f>SUM(E58:H58)</f>
        <v>161.5</v>
      </c>
    </row>
    <row r="59" spans="1:255" s="32" customFormat="1" ht="15.75" x14ac:dyDescent="0.25">
      <c r="A59" s="304" t="s">
        <v>241</v>
      </c>
      <c r="B59" s="261">
        <v>37098</v>
      </c>
      <c r="C59" s="30" t="s">
        <v>119</v>
      </c>
      <c r="D59" s="376">
        <v>0</v>
      </c>
      <c r="E59" s="27">
        <v>-2261.6509999999998</v>
      </c>
      <c r="F59" s="28">
        <v>0</v>
      </c>
      <c r="G59" s="28">
        <v>0</v>
      </c>
      <c r="H59" s="28"/>
      <c r="I59" s="40">
        <f>SUM(E59:H59)</f>
        <v>-2261.6509999999998</v>
      </c>
    </row>
    <row r="60" spans="1:255" s="32" customFormat="1" ht="15.75" x14ac:dyDescent="0.25">
      <c r="A60" s="304" t="s">
        <v>207</v>
      </c>
      <c r="B60" s="308">
        <v>37091</v>
      </c>
      <c r="C60" s="30" t="s">
        <v>119</v>
      </c>
      <c r="D60" s="47">
        <v>40099.434999999998</v>
      </c>
      <c r="E60" s="27">
        <v>2261.6509999999998</v>
      </c>
      <c r="F60" s="28">
        <v>-73.3</v>
      </c>
      <c r="G60" s="28">
        <v>0</v>
      </c>
      <c r="H60" s="28">
        <v>0</v>
      </c>
      <c r="I60" s="40">
        <f t="shared" si="4"/>
        <v>2188.3509999999997</v>
      </c>
    </row>
    <row r="61" spans="1:255" s="11" customFormat="1" ht="6" customHeight="1" x14ac:dyDescent="0.2">
      <c r="A61" s="306"/>
      <c r="B61" s="310"/>
      <c r="C61" s="335"/>
      <c r="D61" s="375"/>
      <c r="E61" s="375"/>
      <c r="F61" s="302"/>
      <c r="G61" s="302"/>
      <c r="H61" s="302"/>
      <c r="I61" s="303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</row>
    <row r="62" spans="1:255" s="11" customFormat="1" ht="15" x14ac:dyDescent="0.2">
      <c r="A62" s="307" t="s">
        <v>20</v>
      </c>
      <c r="B62" s="310"/>
      <c r="C62" s="335"/>
      <c r="D62" s="372">
        <f t="shared" ref="D62:I62" si="5">SUM(D48:D61)</f>
        <v>727854.0353333333</v>
      </c>
      <c r="E62" s="372">
        <f t="shared" si="5"/>
        <v>15108.640000000001</v>
      </c>
      <c r="F62" s="20">
        <f t="shared" si="5"/>
        <v>-3464.2000000000003</v>
      </c>
      <c r="G62" s="20">
        <f t="shared" si="5"/>
        <v>0</v>
      </c>
      <c r="H62" s="20">
        <f t="shared" si="5"/>
        <v>0</v>
      </c>
      <c r="I62" s="298">
        <f t="shared" si="5"/>
        <v>11644.439999999999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</row>
    <row r="63" spans="1:255" s="11" customFormat="1" ht="15.75" x14ac:dyDescent="0.25">
      <c r="A63" s="300"/>
      <c r="B63" s="310"/>
      <c r="C63" s="335"/>
      <c r="D63" s="372"/>
      <c r="E63" s="372"/>
      <c r="F63" s="20"/>
      <c r="G63" s="20"/>
      <c r="H63" s="20"/>
      <c r="I63" s="298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</row>
    <row r="64" spans="1:255" s="11" customFormat="1" ht="15.75" x14ac:dyDescent="0.25">
      <c r="A64" s="300" t="s">
        <v>312</v>
      </c>
      <c r="B64" s="310"/>
      <c r="C64" s="335"/>
      <c r="D64" s="372"/>
      <c r="E64" s="372"/>
      <c r="F64" s="20"/>
      <c r="G64" s="20"/>
      <c r="H64" s="20"/>
      <c r="I64" s="298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</row>
    <row r="65" spans="1:73" s="11" customFormat="1" ht="3" customHeight="1" x14ac:dyDescent="0.2">
      <c r="A65" s="299"/>
      <c r="B65" s="310"/>
      <c r="C65" s="335"/>
      <c r="D65" s="372"/>
      <c r="E65" s="372"/>
      <c r="F65" s="20"/>
      <c r="G65" s="20"/>
      <c r="H65" s="20"/>
      <c r="I65" s="298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</row>
    <row r="66" spans="1:73" s="11" customFormat="1" ht="15" x14ac:dyDescent="0.2">
      <c r="A66" s="299"/>
      <c r="B66" s="310"/>
      <c r="C66" s="335"/>
      <c r="D66" s="27">
        <v>0</v>
      </c>
      <c r="E66" s="27">
        <v>0</v>
      </c>
      <c r="F66" s="28">
        <v>0</v>
      </c>
      <c r="G66" s="28">
        <v>0</v>
      </c>
      <c r="H66" s="28"/>
      <c r="I66" s="40">
        <v>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</row>
    <row r="67" spans="1:73" s="11" customFormat="1" ht="3.75" customHeight="1" x14ac:dyDescent="0.2">
      <c r="A67" s="299"/>
      <c r="B67" s="310"/>
      <c r="C67" s="335"/>
      <c r="D67" s="375"/>
      <c r="E67" s="375"/>
      <c r="F67" s="302"/>
      <c r="G67" s="302"/>
      <c r="H67" s="302"/>
      <c r="I67" s="303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</row>
    <row r="68" spans="1:73" s="11" customFormat="1" ht="15" x14ac:dyDescent="0.2">
      <c r="A68" s="301" t="s">
        <v>320</v>
      </c>
      <c r="B68" s="310"/>
      <c r="C68" s="335"/>
      <c r="D68" s="27">
        <f t="shared" ref="D68:I68" si="6">SUM(D66:D67)</f>
        <v>0</v>
      </c>
      <c r="E68" s="27">
        <f t="shared" si="6"/>
        <v>0</v>
      </c>
      <c r="F68" s="28">
        <f t="shared" si="6"/>
        <v>0</v>
      </c>
      <c r="G68" s="28">
        <f t="shared" si="6"/>
        <v>0</v>
      </c>
      <c r="H68" s="28">
        <f t="shared" si="6"/>
        <v>0</v>
      </c>
      <c r="I68" s="40">
        <f t="shared" si="6"/>
        <v>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</row>
    <row r="69" spans="1:73" s="11" customFormat="1" ht="15" x14ac:dyDescent="0.2">
      <c r="A69" s="301"/>
      <c r="B69" s="310"/>
      <c r="C69" s="335"/>
      <c r="D69" s="372"/>
      <c r="E69" s="372"/>
      <c r="F69" s="20"/>
      <c r="G69" s="20"/>
      <c r="H69" s="20"/>
      <c r="I69" s="29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</row>
    <row r="70" spans="1:73" s="11" customFormat="1" ht="15.75" x14ac:dyDescent="0.25">
      <c r="A70" s="300" t="s">
        <v>313</v>
      </c>
      <c r="B70" s="310"/>
      <c r="C70" s="335"/>
      <c r="D70" s="372"/>
      <c r="E70" s="372"/>
      <c r="F70" s="20"/>
      <c r="G70" s="20"/>
      <c r="H70" s="20"/>
      <c r="I70" s="29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</row>
    <row r="71" spans="1:73" s="11" customFormat="1" ht="15" x14ac:dyDescent="0.2">
      <c r="A71" s="310"/>
      <c r="B71" s="310"/>
      <c r="C71" s="335"/>
      <c r="D71" s="372"/>
      <c r="E71" s="372"/>
      <c r="F71" s="20"/>
      <c r="G71" s="20"/>
      <c r="H71" s="20"/>
      <c r="I71" s="29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</row>
    <row r="72" spans="1:73" s="11" customFormat="1" ht="15" x14ac:dyDescent="0.2">
      <c r="A72" s="338" t="s">
        <v>314</v>
      </c>
      <c r="B72" s="310"/>
      <c r="C72" s="335"/>
      <c r="D72" s="372"/>
      <c r="E72" s="372"/>
      <c r="F72" s="20"/>
      <c r="G72" s="20"/>
      <c r="H72" s="20"/>
      <c r="I72" s="29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</row>
    <row r="73" spans="1:73" s="11" customFormat="1" ht="3.75" customHeight="1" x14ac:dyDescent="0.2">
      <c r="A73" s="339"/>
      <c r="B73" s="310"/>
      <c r="C73" s="335"/>
      <c r="D73" s="372"/>
      <c r="E73" s="372"/>
      <c r="F73" s="20"/>
      <c r="G73" s="20"/>
      <c r="H73" s="20"/>
      <c r="I73" s="298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</row>
    <row r="74" spans="1:73" s="354" customFormat="1" ht="15.75" x14ac:dyDescent="0.25">
      <c r="A74" s="309" t="s">
        <v>391</v>
      </c>
      <c r="B74" s="404"/>
      <c r="C74" s="346"/>
      <c r="D74" s="405"/>
      <c r="E74" s="406">
        <v>-0.254</v>
      </c>
      <c r="F74" s="407">
        <v>-0.95</v>
      </c>
      <c r="G74" s="407"/>
      <c r="H74" s="407"/>
      <c r="I74" s="408">
        <f>SUM(E74:H74)</f>
        <v>-1.204</v>
      </c>
    </row>
    <row r="75" spans="1:73" s="32" customFormat="1" ht="15.75" x14ac:dyDescent="0.25">
      <c r="A75" s="309" t="s">
        <v>457</v>
      </c>
      <c r="B75" s="346"/>
      <c r="C75" s="176" t="s">
        <v>79</v>
      </c>
      <c r="D75" s="47"/>
      <c r="E75" s="27">
        <v>-185.41900000000001</v>
      </c>
      <c r="F75" s="28">
        <v>-37.6</v>
      </c>
      <c r="G75" s="28"/>
      <c r="H75" s="28"/>
      <c r="I75" s="40">
        <f>SUM(E75:G75)</f>
        <v>-223.01900000000001</v>
      </c>
    </row>
    <row r="76" spans="1:73" s="32" customFormat="1" ht="15.75" x14ac:dyDescent="0.25">
      <c r="A76" s="309" t="s">
        <v>115</v>
      </c>
      <c r="B76" s="308">
        <v>37083</v>
      </c>
      <c r="C76" s="225" t="s">
        <v>360</v>
      </c>
      <c r="D76" s="47">
        <v>65844.188999999998</v>
      </c>
      <c r="E76" s="27">
        <v>4627.55</v>
      </c>
      <c r="F76" s="28">
        <v>-835</v>
      </c>
      <c r="G76" s="28">
        <v>0</v>
      </c>
      <c r="H76" s="28">
        <v>0</v>
      </c>
      <c r="I76" s="40">
        <f>SUM(E76:H76)</f>
        <v>3792.55</v>
      </c>
    </row>
    <row r="77" spans="1:73" s="32" customFormat="1" ht="15.75" x14ac:dyDescent="0.25">
      <c r="A77" s="309" t="s">
        <v>228</v>
      </c>
      <c r="B77" s="261">
        <v>37098</v>
      </c>
      <c r="C77" s="225" t="s">
        <v>360</v>
      </c>
      <c r="D77" s="376">
        <v>32033.691999999999</v>
      </c>
      <c r="E77" s="27">
        <v>3081.1770000000001</v>
      </c>
      <c r="F77" s="28">
        <v>-880.5</v>
      </c>
      <c r="G77" s="28">
        <v>0</v>
      </c>
      <c r="H77" s="28"/>
      <c r="I77" s="40">
        <f>SUM(E77:H77)</f>
        <v>2200.6770000000001</v>
      </c>
    </row>
    <row r="78" spans="1:73" s="32" customFormat="1" ht="15.75" x14ac:dyDescent="0.25">
      <c r="A78" s="309" t="s">
        <v>220</v>
      </c>
      <c r="B78" s="261">
        <v>37098</v>
      </c>
      <c r="C78" s="225" t="s">
        <v>360</v>
      </c>
      <c r="D78" s="376">
        <v>141779</v>
      </c>
      <c r="E78" s="27">
        <v>9349.0519999999997</v>
      </c>
      <c r="F78" s="28">
        <v>-1692.9</v>
      </c>
      <c r="G78" s="28">
        <v>0</v>
      </c>
      <c r="H78" s="28"/>
      <c r="I78" s="40">
        <f>SUM(E78:H78)</f>
        <v>7656.152</v>
      </c>
    </row>
    <row r="79" spans="1:73" s="32" customFormat="1" ht="3.75" customHeight="1" x14ac:dyDescent="0.25">
      <c r="A79" s="25"/>
      <c r="B79" s="261"/>
      <c r="C79" s="225"/>
      <c r="D79" s="378"/>
      <c r="E79" s="53"/>
      <c r="F79" s="54"/>
      <c r="G79" s="54"/>
      <c r="H79" s="54"/>
      <c r="I79" s="147"/>
    </row>
    <row r="80" spans="1:73" s="11" customFormat="1" ht="15" x14ac:dyDescent="0.2">
      <c r="A80" s="340" t="s">
        <v>321</v>
      </c>
      <c r="B80" s="310"/>
      <c r="C80" s="335"/>
      <c r="D80" s="372">
        <f t="shared" ref="D80:I80" si="7">SUM(D72:D79)</f>
        <v>239656.88099999999</v>
      </c>
      <c r="E80" s="372">
        <f t="shared" si="7"/>
        <v>16872.106</v>
      </c>
      <c r="F80" s="20">
        <f t="shared" si="7"/>
        <v>-3446.95</v>
      </c>
      <c r="G80" s="28">
        <f t="shared" si="7"/>
        <v>0</v>
      </c>
      <c r="H80" s="20">
        <f t="shared" si="7"/>
        <v>0</v>
      </c>
      <c r="I80" s="298">
        <f t="shared" si="7"/>
        <v>13425.156000000001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</row>
    <row r="81" spans="1:255" s="11" customFormat="1" ht="15" x14ac:dyDescent="0.2">
      <c r="A81" s="338"/>
      <c r="B81" s="310"/>
      <c r="C81" s="335"/>
      <c r="D81" s="372"/>
      <c r="E81" s="372"/>
      <c r="F81" s="20"/>
      <c r="G81" s="28"/>
      <c r="H81" s="20"/>
      <c r="I81" s="29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</row>
    <row r="82" spans="1:255" s="11" customFormat="1" ht="15" x14ac:dyDescent="0.2">
      <c r="A82" s="338" t="s">
        <v>315</v>
      </c>
      <c r="B82" s="310"/>
      <c r="C82" s="335"/>
      <c r="D82" s="372"/>
      <c r="E82" s="372"/>
      <c r="F82" s="20"/>
      <c r="G82" s="28"/>
      <c r="H82" s="20"/>
      <c r="I82" s="29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</row>
    <row r="83" spans="1:255" s="11" customFormat="1" ht="5.25" customHeight="1" x14ac:dyDescent="0.2">
      <c r="A83" s="338"/>
      <c r="B83" s="310"/>
      <c r="C83" s="335"/>
      <c r="D83" s="372"/>
      <c r="E83" s="372"/>
      <c r="F83" s="20"/>
      <c r="G83" s="28"/>
      <c r="H83" s="20"/>
      <c r="I83" s="29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</row>
    <row r="84" spans="1:255" s="32" customFormat="1" ht="15.75" x14ac:dyDescent="0.25">
      <c r="A84" s="309" t="s">
        <v>201</v>
      </c>
      <c r="B84" s="308">
        <v>37091</v>
      </c>
      <c r="C84" s="225" t="s">
        <v>361</v>
      </c>
      <c r="D84" s="47">
        <v>3500</v>
      </c>
      <c r="E84" s="27">
        <v>612.72299999999996</v>
      </c>
      <c r="F84" s="28">
        <v>-59.41</v>
      </c>
      <c r="G84" s="28">
        <v>0</v>
      </c>
      <c r="H84" s="28">
        <v>0</v>
      </c>
      <c r="I84" s="40">
        <f>SUM(E84:H84)</f>
        <v>553.31299999999999</v>
      </c>
    </row>
    <row r="85" spans="1:255" s="32" customFormat="1" ht="4.5" customHeight="1" x14ac:dyDescent="0.25">
      <c r="A85" s="25"/>
      <c r="B85" s="308"/>
      <c r="C85" s="225"/>
      <c r="D85" s="175"/>
      <c r="E85" s="53"/>
      <c r="F85" s="54"/>
      <c r="G85" s="54"/>
      <c r="H85" s="54"/>
      <c r="I85" s="147"/>
    </row>
    <row r="86" spans="1:255" s="11" customFormat="1" ht="15" x14ac:dyDescent="0.2">
      <c r="A86" s="340" t="s">
        <v>322</v>
      </c>
      <c r="B86" s="310"/>
      <c r="C86" s="335"/>
      <c r="D86" s="372">
        <f t="shared" ref="D86:I86" si="8">SUM(D84:D85)</f>
        <v>3500</v>
      </c>
      <c r="E86" s="372">
        <f t="shared" si="8"/>
        <v>612.72299999999996</v>
      </c>
      <c r="F86" s="20">
        <f t="shared" si="8"/>
        <v>-59.41</v>
      </c>
      <c r="G86" s="28">
        <f t="shared" si="8"/>
        <v>0</v>
      </c>
      <c r="H86" s="20">
        <f t="shared" si="8"/>
        <v>0</v>
      </c>
      <c r="I86" s="298">
        <f t="shared" si="8"/>
        <v>553.31299999999999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</row>
    <row r="87" spans="1:255" s="11" customFormat="1" ht="15" x14ac:dyDescent="0.2">
      <c r="A87" s="71"/>
      <c r="B87" s="310"/>
      <c r="C87" s="335"/>
      <c r="D87" s="372"/>
      <c r="E87" s="372"/>
      <c r="F87" s="20"/>
      <c r="G87" s="28"/>
      <c r="H87" s="20"/>
      <c r="I87" s="29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</row>
    <row r="88" spans="1:255" s="11" customFormat="1" ht="15" x14ac:dyDescent="0.2">
      <c r="A88" s="338" t="s">
        <v>316</v>
      </c>
      <c r="B88" s="310"/>
      <c r="C88" s="335"/>
      <c r="D88" s="372"/>
      <c r="E88" s="372"/>
      <c r="F88" s="20"/>
      <c r="G88" s="28"/>
      <c r="H88" s="20"/>
      <c r="I88" s="29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</row>
    <row r="89" spans="1:255" s="11" customFormat="1" ht="4.5" customHeight="1" x14ac:dyDescent="0.2">
      <c r="A89" s="310"/>
      <c r="B89" s="310"/>
      <c r="C89" s="335"/>
      <c r="D89" s="372"/>
      <c r="E89" s="372"/>
      <c r="F89" s="20"/>
      <c r="G89" s="28"/>
      <c r="H89" s="20"/>
      <c r="I89" s="29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</row>
    <row r="90" spans="1:255" s="32" customFormat="1" ht="15.75" x14ac:dyDescent="0.25">
      <c r="A90" s="309" t="s">
        <v>205</v>
      </c>
      <c r="B90" s="308">
        <v>37091</v>
      </c>
      <c r="C90" s="264" t="s">
        <v>362</v>
      </c>
      <c r="D90" s="376">
        <v>66947.301999999996</v>
      </c>
      <c r="E90" s="27">
        <v>3197.6489999999999</v>
      </c>
      <c r="F90" s="28">
        <v>0</v>
      </c>
      <c r="G90" s="28">
        <v>0</v>
      </c>
      <c r="H90" s="28">
        <v>0</v>
      </c>
      <c r="I90" s="40">
        <v>3197.6489999999999</v>
      </c>
    </row>
    <row r="91" spans="1:255" s="267" customFormat="1" ht="15.75" x14ac:dyDescent="0.25">
      <c r="A91" s="309" t="s">
        <v>285</v>
      </c>
      <c r="B91" s="308">
        <v>37105</v>
      </c>
      <c r="C91" s="30" t="s">
        <v>287</v>
      </c>
      <c r="D91" s="47">
        <v>0</v>
      </c>
      <c r="E91" s="27">
        <v>1708.279</v>
      </c>
      <c r="F91" s="28">
        <v>0</v>
      </c>
      <c r="G91" s="28">
        <v>0</v>
      </c>
      <c r="H91" s="28"/>
      <c r="I91" s="40">
        <v>1708.279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</row>
    <row r="92" spans="1:255" s="267" customFormat="1" ht="15.75" x14ac:dyDescent="0.25">
      <c r="A92" s="309" t="s">
        <v>307</v>
      </c>
      <c r="B92" s="261">
        <v>37105</v>
      </c>
      <c r="C92" s="264" t="s">
        <v>362</v>
      </c>
      <c r="D92" s="47">
        <v>0</v>
      </c>
      <c r="E92" s="27">
        <v>-25.920999999999999</v>
      </c>
      <c r="F92" s="28">
        <v>2.718</v>
      </c>
      <c r="G92" s="28">
        <v>0</v>
      </c>
      <c r="H92" s="28"/>
      <c r="I92" s="40">
        <v>-23.202999999999999</v>
      </c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  <c r="IP92" s="32"/>
      <c r="IQ92" s="32"/>
      <c r="IR92" s="32"/>
      <c r="IS92" s="32"/>
      <c r="IT92" s="32"/>
      <c r="IU92" s="32"/>
    </row>
    <row r="93" spans="1:255" s="267" customFormat="1" ht="4.5" customHeight="1" x14ac:dyDescent="0.25">
      <c r="A93" s="25"/>
      <c r="B93" s="261"/>
      <c r="C93" s="225"/>
      <c r="D93" s="175"/>
      <c r="E93" s="53"/>
      <c r="F93" s="54"/>
      <c r="G93" s="54"/>
      <c r="H93" s="54"/>
      <c r="I93" s="147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</row>
    <row r="94" spans="1:255" s="11" customFormat="1" ht="15" x14ac:dyDescent="0.2">
      <c r="A94" s="340" t="s">
        <v>323</v>
      </c>
      <c r="B94" s="310"/>
      <c r="C94" s="335"/>
      <c r="D94" s="372">
        <f>SUM(D90:D93)</f>
        <v>66947.301999999996</v>
      </c>
      <c r="E94" s="372">
        <f>SUM(E90:E93)</f>
        <v>4880.0069999999996</v>
      </c>
      <c r="F94" s="20">
        <f>SUM(F90:F93)</f>
        <v>2.718</v>
      </c>
      <c r="G94" s="28">
        <f>SUM(G90:G93)</f>
        <v>0</v>
      </c>
      <c r="H94" s="20"/>
      <c r="I94" s="298">
        <f>SUM(I90:I93)</f>
        <v>4882.7249999999995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</row>
    <row r="95" spans="1:255" s="11" customFormat="1" ht="15" x14ac:dyDescent="0.2">
      <c r="A95" s="310"/>
      <c r="B95" s="310"/>
      <c r="C95" s="335"/>
      <c r="D95" s="372"/>
      <c r="E95" s="372"/>
      <c r="F95" s="20"/>
      <c r="G95" s="28"/>
      <c r="H95" s="20"/>
      <c r="I95" s="29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</row>
    <row r="96" spans="1:255" s="11" customFormat="1" ht="15" x14ac:dyDescent="0.2">
      <c r="A96" s="301" t="s">
        <v>324</v>
      </c>
      <c r="B96" s="310"/>
      <c r="C96" s="335"/>
      <c r="D96" s="372">
        <f t="shared" ref="D96:I96" si="9">D80+D86+D94</f>
        <v>310104.18299999996</v>
      </c>
      <c r="E96" s="372">
        <f t="shared" si="9"/>
        <v>22364.835999999996</v>
      </c>
      <c r="F96" s="20">
        <f t="shared" si="9"/>
        <v>-3503.6419999999998</v>
      </c>
      <c r="G96" s="28">
        <f t="shared" si="9"/>
        <v>0</v>
      </c>
      <c r="H96" s="20">
        <f t="shared" si="9"/>
        <v>0</v>
      </c>
      <c r="I96" s="298">
        <f t="shared" si="9"/>
        <v>18861.194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</row>
    <row r="97" spans="1:73" s="11" customFormat="1" ht="15.75" thickBot="1" x14ac:dyDescent="0.25">
      <c r="A97" s="310"/>
      <c r="B97" s="310"/>
      <c r="C97" s="335"/>
      <c r="D97" s="379"/>
      <c r="E97" s="379"/>
      <c r="F97" s="35"/>
      <c r="G97" s="35"/>
      <c r="H97" s="35"/>
      <c r="I97" s="31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</row>
    <row r="98" spans="1:73" s="50" customFormat="1" ht="18" x14ac:dyDescent="0.25">
      <c r="A98" s="49" t="s">
        <v>325</v>
      </c>
      <c r="B98" s="319"/>
      <c r="C98" s="227"/>
      <c r="D98" s="37">
        <f t="shared" ref="D98:I98" si="10">D96+D68+D62+D46+D31+D20</f>
        <v>1153339.8343333332</v>
      </c>
      <c r="E98" s="37">
        <f t="shared" si="10"/>
        <v>58066.167000000001</v>
      </c>
      <c r="F98" s="36">
        <f t="shared" si="10"/>
        <v>-8667.5560000000005</v>
      </c>
      <c r="G98" s="36">
        <f t="shared" si="10"/>
        <v>0</v>
      </c>
      <c r="H98" s="36">
        <f t="shared" si="10"/>
        <v>0</v>
      </c>
      <c r="I98" s="38">
        <f t="shared" si="10"/>
        <v>49398.611000000004</v>
      </c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</row>
    <row r="99" spans="1:73" s="50" customFormat="1" ht="18" x14ac:dyDescent="0.25">
      <c r="A99" s="49"/>
      <c r="B99" s="319"/>
      <c r="C99" s="227"/>
      <c r="D99" s="37"/>
      <c r="E99" s="37"/>
      <c r="F99" s="36"/>
      <c r="G99" s="36"/>
      <c r="H99" s="36"/>
      <c r="I99" s="38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</row>
    <row r="100" spans="1:73" ht="18" x14ac:dyDescent="0.25">
      <c r="A100" s="227" t="s">
        <v>21</v>
      </c>
      <c r="B100" s="320"/>
      <c r="C100" s="225"/>
      <c r="D100" s="47"/>
      <c r="E100" s="27"/>
      <c r="F100" s="28"/>
      <c r="G100" s="28"/>
      <c r="H100" s="28"/>
      <c r="I100" s="40"/>
    </row>
    <row r="101" spans="1:73" ht="15.75" x14ac:dyDescent="0.25">
      <c r="A101" s="228"/>
      <c r="B101" s="321"/>
      <c r="C101" s="225"/>
      <c r="D101" s="47"/>
      <c r="E101" s="27"/>
      <c r="F101" s="28"/>
      <c r="G101" s="28"/>
      <c r="H101" s="28"/>
      <c r="I101" s="40"/>
    </row>
    <row r="102" spans="1:73" ht="15.75" x14ac:dyDescent="0.25">
      <c r="A102" s="349" t="s">
        <v>22</v>
      </c>
      <c r="B102" s="321"/>
      <c r="C102" s="225"/>
      <c r="D102" s="47"/>
      <c r="E102" s="27"/>
      <c r="F102" s="28"/>
      <c r="G102" s="28"/>
      <c r="H102" s="28"/>
      <c r="I102" s="40"/>
    </row>
    <row r="103" spans="1:73" ht="15" x14ac:dyDescent="0.2">
      <c r="A103" s="226"/>
      <c r="B103" s="322"/>
      <c r="C103" s="225"/>
      <c r="D103" s="47"/>
      <c r="E103" s="27"/>
      <c r="F103" s="28"/>
      <c r="G103" s="28"/>
      <c r="H103" s="28"/>
      <c r="I103" s="40"/>
    </row>
    <row r="104" spans="1:73" ht="15" x14ac:dyDescent="0.2">
      <c r="A104" s="348" t="s">
        <v>37</v>
      </c>
      <c r="B104" s="323"/>
      <c r="C104" s="225"/>
      <c r="D104" s="47"/>
      <c r="E104" s="27"/>
      <c r="F104" s="28"/>
      <c r="G104" s="28"/>
      <c r="H104" s="28"/>
      <c r="I104" s="40"/>
    </row>
    <row r="105" spans="1:73" ht="4.5" customHeight="1" x14ac:dyDescent="0.2">
      <c r="A105" s="229"/>
      <c r="B105" s="229"/>
      <c r="C105" s="230"/>
      <c r="D105" s="231"/>
      <c r="E105" s="231"/>
      <c r="F105" s="165"/>
      <c r="G105" s="165"/>
      <c r="H105" s="165"/>
      <c r="I105" s="232"/>
    </row>
    <row r="106" spans="1:73" s="32" customFormat="1" ht="15.75" x14ac:dyDescent="0.25">
      <c r="A106" s="402" t="s">
        <v>423</v>
      </c>
      <c r="B106" s="395"/>
      <c r="C106" s="396"/>
      <c r="D106" s="397"/>
      <c r="E106" s="398">
        <v>123.768</v>
      </c>
      <c r="F106" s="399">
        <v>-19.373000000000001</v>
      </c>
      <c r="G106" s="399"/>
      <c r="H106" s="399"/>
      <c r="I106" s="400">
        <v>104.395</v>
      </c>
    </row>
    <row r="107" spans="1:73" s="32" customFormat="1" ht="15.75" x14ac:dyDescent="0.25">
      <c r="A107" s="309" t="s">
        <v>406</v>
      </c>
      <c r="B107" s="25"/>
      <c r="C107" s="336"/>
      <c r="D107" s="47"/>
      <c r="E107" s="27">
        <v>3.7160000000000002</v>
      </c>
      <c r="F107" s="28">
        <v>-1.778</v>
      </c>
      <c r="G107" s="28"/>
      <c r="H107" s="28"/>
      <c r="I107" s="40">
        <v>1.9380000000000002</v>
      </c>
    </row>
    <row r="108" spans="1:73" s="32" customFormat="1" ht="15.75" x14ac:dyDescent="0.25">
      <c r="A108" s="309" t="s">
        <v>413</v>
      </c>
      <c r="B108" s="25"/>
      <c r="C108" s="336"/>
      <c r="D108" s="47"/>
      <c r="E108" s="27">
        <v>27.902999999999999</v>
      </c>
      <c r="F108" s="28">
        <v>-2.1440000000000001</v>
      </c>
      <c r="G108" s="28"/>
      <c r="H108" s="28"/>
      <c r="I108" s="40">
        <v>25.759</v>
      </c>
    </row>
    <row r="109" spans="1:73" s="32" customFormat="1" ht="15.75" x14ac:dyDescent="0.25">
      <c r="A109" s="309" t="s">
        <v>380</v>
      </c>
      <c r="B109" s="25"/>
      <c r="C109" s="336"/>
      <c r="D109" s="47"/>
      <c r="E109" s="27">
        <v>62.723999999999997</v>
      </c>
      <c r="F109" s="28">
        <v>-6.532</v>
      </c>
      <c r="G109" s="28"/>
      <c r="H109" s="28"/>
      <c r="I109" s="40">
        <f>SUM(E109:H109)</f>
        <v>56.191999999999993</v>
      </c>
    </row>
    <row r="110" spans="1:73" s="32" customFormat="1" ht="15.75" x14ac:dyDescent="0.25">
      <c r="A110" s="309" t="s">
        <v>385</v>
      </c>
      <c r="B110" s="25"/>
      <c r="C110" s="336"/>
      <c r="D110" s="47"/>
      <c r="E110" s="27">
        <v>52.151000000000003</v>
      </c>
      <c r="F110" s="28">
        <v>-7.9349999999999996</v>
      </c>
      <c r="G110" s="28"/>
      <c r="H110" s="28"/>
      <c r="I110" s="40">
        <f>SUM(E110:H110)</f>
        <v>44.216000000000001</v>
      </c>
    </row>
    <row r="111" spans="1:73" s="32" customFormat="1" ht="15.75" x14ac:dyDescent="0.25">
      <c r="A111" s="309" t="s">
        <v>377</v>
      </c>
      <c r="B111" s="25"/>
      <c r="C111" s="336"/>
      <c r="D111" s="47"/>
      <c r="E111" s="27">
        <v>49.320999999999998</v>
      </c>
      <c r="F111" s="28">
        <v>-3.2109999999999999</v>
      </c>
      <c r="G111" s="28"/>
      <c r="H111" s="28"/>
      <c r="I111" s="40">
        <f>SUM(E111:H111)</f>
        <v>46.11</v>
      </c>
    </row>
    <row r="112" spans="1:73" s="32" customFormat="1" ht="15.75" x14ac:dyDescent="0.25">
      <c r="A112" s="309" t="s">
        <v>375</v>
      </c>
      <c r="B112" s="25"/>
      <c r="C112" s="336"/>
      <c r="D112" s="47"/>
      <c r="E112" s="27">
        <v>32.914999999999999</v>
      </c>
      <c r="F112" s="28">
        <v>-2.2730000000000001</v>
      </c>
      <c r="G112" s="28"/>
      <c r="H112" s="28"/>
      <c r="I112" s="40">
        <f>SUM(E112:H112)</f>
        <v>30.641999999999999</v>
      </c>
    </row>
    <row r="113" spans="1:255" s="32" customFormat="1" ht="15.75" x14ac:dyDescent="0.25">
      <c r="A113" s="309" t="s">
        <v>376</v>
      </c>
      <c r="B113" s="25"/>
      <c r="C113" s="336"/>
      <c r="D113" s="47"/>
      <c r="E113" s="27">
        <v>53.712000000000003</v>
      </c>
      <c r="F113" s="28">
        <v>-4.2690000000000001</v>
      </c>
      <c r="G113" s="28"/>
      <c r="H113" s="28"/>
      <c r="I113" s="40">
        <f>SUM(E113:H113)</f>
        <v>49.443000000000005</v>
      </c>
    </row>
    <row r="114" spans="1:255" s="32" customFormat="1" ht="15.75" x14ac:dyDescent="0.25">
      <c r="A114" s="309" t="s">
        <v>349</v>
      </c>
      <c r="B114" s="346"/>
      <c r="C114" s="146" t="s">
        <v>208</v>
      </c>
      <c r="D114" s="47"/>
      <c r="E114" s="27">
        <v>99.763000000000005</v>
      </c>
      <c r="F114" s="28">
        <v>-18.649999999999999</v>
      </c>
      <c r="G114" s="28"/>
      <c r="H114" s="28"/>
      <c r="I114" s="40">
        <f>SUM(E114:G114)</f>
        <v>81.113</v>
      </c>
    </row>
    <row r="115" spans="1:255" s="32" customFormat="1" ht="15.75" x14ac:dyDescent="0.25">
      <c r="A115" s="309" t="s">
        <v>92</v>
      </c>
      <c r="B115" s="308">
        <v>37083</v>
      </c>
      <c r="C115" s="225" t="s">
        <v>78</v>
      </c>
      <c r="D115" s="47">
        <v>1364.808</v>
      </c>
      <c r="E115" s="27">
        <v>251.72800000000001</v>
      </c>
      <c r="F115" s="28">
        <v>-38.664999999999999</v>
      </c>
      <c r="G115" s="28">
        <v>0</v>
      </c>
      <c r="H115" s="28">
        <v>0</v>
      </c>
      <c r="I115" s="40">
        <f t="shared" ref="I115:I135" si="11">SUM(E115:H115)</f>
        <v>213.06300000000002</v>
      </c>
    </row>
    <row r="116" spans="1:255" s="32" customFormat="1" ht="15.75" x14ac:dyDescent="0.25">
      <c r="A116" s="309" t="s">
        <v>109</v>
      </c>
      <c r="B116" s="308">
        <v>37083</v>
      </c>
      <c r="C116" s="225" t="s">
        <v>76</v>
      </c>
      <c r="D116" s="47">
        <v>2400</v>
      </c>
      <c r="E116" s="27">
        <v>55.939</v>
      </c>
      <c r="F116" s="28">
        <v>-2.5880000000000001</v>
      </c>
      <c r="G116" s="28">
        <v>0</v>
      </c>
      <c r="H116" s="28">
        <v>0</v>
      </c>
      <c r="I116" s="40">
        <f t="shared" si="11"/>
        <v>53.350999999999999</v>
      </c>
    </row>
    <row r="117" spans="1:255" s="32" customFormat="1" ht="15.75" x14ac:dyDescent="0.25">
      <c r="A117" s="309" t="s">
        <v>194</v>
      </c>
      <c r="B117" s="308">
        <v>37091</v>
      </c>
      <c r="C117" s="225" t="s">
        <v>76</v>
      </c>
      <c r="D117" s="47">
        <v>5616.4260000000004</v>
      </c>
      <c r="E117" s="27">
        <v>450.78500000000003</v>
      </c>
      <c r="F117" s="28">
        <v>-76.2</v>
      </c>
      <c r="G117" s="28">
        <v>0</v>
      </c>
      <c r="H117" s="28">
        <v>0</v>
      </c>
      <c r="I117" s="40">
        <f t="shared" si="11"/>
        <v>374.58500000000004</v>
      </c>
    </row>
    <row r="118" spans="1:255" s="32" customFormat="1" ht="15.75" x14ac:dyDescent="0.25">
      <c r="A118" s="309" t="s">
        <v>195</v>
      </c>
      <c r="B118" s="308">
        <v>37091</v>
      </c>
      <c r="C118" s="225" t="s">
        <v>76</v>
      </c>
      <c r="D118" s="47">
        <v>7249.2309999999998</v>
      </c>
      <c r="E118" s="27">
        <v>346.23700000000002</v>
      </c>
      <c r="F118" s="28">
        <v>-145.69999999999999</v>
      </c>
      <c r="G118" s="28">
        <v>0</v>
      </c>
      <c r="H118" s="28">
        <v>0</v>
      </c>
      <c r="I118" s="40">
        <f t="shared" si="11"/>
        <v>200.53700000000003</v>
      </c>
    </row>
    <row r="119" spans="1:255" s="32" customFormat="1" ht="15.75" x14ac:dyDescent="0.25">
      <c r="A119" s="309" t="s">
        <v>196</v>
      </c>
      <c r="B119" s="308">
        <v>37091</v>
      </c>
      <c r="C119" s="225" t="s">
        <v>76</v>
      </c>
      <c r="D119" s="47">
        <v>170</v>
      </c>
      <c r="E119" s="27">
        <v>274.76299999999998</v>
      </c>
      <c r="F119" s="28">
        <v>-33.676000000000002</v>
      </c>
      <c r="G119" s="28">
        <v>0</v>
      </c>
      <c r="H119" s="28">
        <v>0</v>
      </c>
      <c r="I119" s="40">
        <f t="shared" si="11"/>
        <v>241.08699999999999</v>
      </c>
    </row>
    <row r="120" spans="1:255" s="32" customFormat="1" ht="15.75" x14ac:dyDescent="0.25">
      <c r="A120" s="309" t="s">
        <v>197</v>
      </c>
      <c r="B120" s="308">
        <v>37091</v>
      </c>
      <c r="C120" s="225" t="s">
        <v>76</v>
      </c>
      <c r="D120" s="47">
        <v>674.2</v>
      </c>
      <c r="E120" s="27">
        <v>55.509</v>
      </c>
      <c r="F120" s="28">
        <v>-11.423</v>
      </c>
      <c r="G120" s="28">
        <v>0</v>
      </c>
      <c r="H120" s="28">
        <v>0</v>
      </c>
      <c r="I120" s="40">
        <f t="shared" si="11"/>
        <v>44.085999999999999</v>
      </c>
    </row>
    <row r="121" spans="1:255" s="32" customFormat="1" ht="15.75" x14ac:dyDescent="0.25">
      <c r="A121" s="309" t="s">
        <v>75</v>
      </c>
      <c r="B121" s="308">
        <v>37091</v>
      </c>
      <c r="C121" s="225" t="s">
        <v>76</v>
      </c>
      <c r="D121" s="47">
        <v>350</v>
      </c>
      <c r="E121" s="27">
        <v>86.87</v>
      </c>
      <c r="F121" s="28">
        <v>-4.0129999999999999</v>
      </c>
      <c r="G121" s="28">
        <v>0</v>
      </c>
      <c r="H121" s="28">
        <v>0</v>
      </c>
      <c r="I121" s="40">
        <f t="shared" si="11"/>
        <v>82.856999999999999</v>
      </c>
    </row>
    <row r="122" spans="1:255" s="32" customFormat="1" ht="18" customHeight="1" x14ac:dyDescent="0.25">
      <c r="A122" s="309" t="s">
        <v>199</v>
      </c>
      <c r="B122" s="308">
        <v>37091</v>
      </c>
      <c r="C122" s="225" t="s">
        <v>76</v>
      </c>
      <c r="D122" s="47">
        <v>1094.5</v>
      </c>
      <c r="E122" s="27">
        <v>77.313000000000002</v>
      </c>
      <c r="F122" s="28">
        <v>-15.260999999999999</v>
      </c>
      <c r="G122" s="28">
        <v>0</v>
      </c>
      <c r="H122" s="28">
        <v>0</v>
      </c>
      <c r="I122" s="40">
        <f t="shared" si="11"/>
        <v>62.052000000000007</v>
      </c>
    </row>
    <row r="123" spans="1:255" s="32" customFormat="1" ht="18" customHeight="1" x14ac:dyDescent="0.25">
      <c r="A123" s="309" t="s">
        <v>200</v>
      </c>
      <c r="B123" s="308">
        <v>37091</v>
      </c>
      <c r="C123" s="225" t="s">
        <v>76</v>
      </c>
      <c r="D123" s="47">
        <v>523.70000000000005</v>
      </c>
      <c r="E123" s="27">
        <v>61.771999999999998</v>
      </c>
      <c r="F123" s="28">
        <v>-11.180999999999999</v>
      </c>
      <c r="G123" s="28">
        <v>0</v>
      </c>
      <c r="H123" s="28">
        <v>0</v>
      </c>
      <c r="I123" s="40">
        <f t="shared" si="11"/>
        <v>50.591000000000001</v>
      </c>
    </row>
    <row r="124" spans="1:255" s="267" customFormat="1" ht="15.75" x14ac:dyDescent="0.25">
      <c r="A124" s="309" t="s">
        <v>284</v>
      </c>
      <c r="B124" s="308">
        <v>37105</v>
      </c>
      <c r="C124" s="225" t="s">
        <v>76</v>
      </c>
      <c r="D124" s="47">
        <v>-524</v>
      </c>
      <c r="E124" s="27">
        <v>-119.336</v>
      </c>
      <c r="F124" s="28">
        <v>11.254</v>
      </c>
      <c r="G124" s="28">
        <v>0</v>
      </c>
      <c r="H124" s="28"/>
      <c r="I124" s="40">
        <v>-108.08199999999999</v>
      </c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  <c r="IS124" s="32"/>
      <c r="IT124" s="32"/>
      <c r="IU124" s="32"/>
    </row>
    <row r="125" spans="1:255" s="32" customFormat="1" ht="18" customHeight="1" x14ac:dyDescent="0.25">
      <c r="A125" s="309" t="s">
        <v>206</v>
      </c>
      <c r="B125" s="308">
        <v>37091</v>
      </c>
      <c r="C125" s="225" t="s">
        <v>76</v>
      </c>
      <c r="D125" s="376">
        <f>I125/0.015</f>
        <v>24174.666666666668</v>
      </c>
      <c r="E125" s="27">
        <v>410.1</v>
      </c>
      <c r="F125" s="28">
        <v>-47.48</v>
      </c>
      <c r="G125" s="28">
        <v>0</v>
      </c>
      <c r="H125" s="28"/>
      <c r="I125" s="40">
        <f t="shared" si="11"/>
        <v>362.62</v>
      </c>
    </row>
    <row r="126" spans="1:255" s="32" customFormat="1" ht="18" customHeight="1" x14ac:dyDescent="0.25">
      <c r="A126" s="309" t="s">
        <v>202</v>
      </c>
      <c r="B126" s="308">
        <v>37091</v>
      </c>
      <c r="C126" s="225" t="s">
        <v>78</v>
      </c>
      <c r="D126" s="47">
        <v>6359.6030000000001</v>
      </c>
      <c r="E126" s="27">
        <v>788.65599999999995</v>
      </c>
      <c r="F126" s="28">
        <v>-100.381</v>
      </c>
      <c r="G126" s="28">
        <v>0</v>
      </c>
      <c r="H126" s="28">
        <v>0</v>
      </c>
      <c r="I126" s="40">
        <f t="shared" si="11"/>
        <v>688.27499999999998</v>
      </c>
    </row>
    <row r="127" spans="1:255" s="32" customFormat="1" ht="15.75" x14ac:dyDescent="0.25">
      <c r="A127" s="309" t="s">
        <v>235</v>
      </c>
      <c r="B127" s="308">
        <v>37098</v>
      </c>
      <c r="C127" s="225" t="s">
        <v>76</v>
      </c>
      <c r="D127" s="376">
        <f>I127/0.03</f>
        <v>-12</v>
      </c>
      <c r="E127" s="27">
        <v>0</v>
      </c>
      <c r="F127" s="28">
        <v>-0.36</v>
      </c>
      <c r="G127" s="28">
        <v>0</v>
      </c>
      <c r="H127" s="28"/>
      <c r="I127" s="40">
        <f>SUM(E127:H127)</f>
        <v>-0.36</v>
      </c>
    </row>
    <row r="128" spans="1:255" s="32" customFormat="1" ht="15.75" x14ac:dyDescent="0.25">
      <c r="A128" s="309" t="s">
        <v>240</v>
      </c>
      <c r="B128" s="308">
        <v>37098</v>
      </c>
      <c r="C128" s="225" t="s">
        <v>76</v>
      </c>
      <c r="D128" s="376">
        <v>0</v>
      </c>
      <c r="E128" s="27">
        <v>-628.05399999999997</v>
      </c>
      <c r="F128" s="28">
        <v>41.271999999999998</v>
      </c>
      <c r="G128" s="28">
        <v>0</v>
      </c>
      <c r="H128" s="28"/>
      <c r="I128" s="40">
        <f>SUM(E128:H128)</f>
        <v>-586.78199999999993</v>
      </c>
    </row>
    <row r="129" spans="1:255" s="32" customFormat="1" ht="15.75" x14ac:dyDescent="0.25">
      <c r="A129" s="309" t="s">
        <v>237</v>
      </c>
      <c r="B129" s="308">
        <v>37098</v>
      </c>
      <c r="C129" s="225" t="s">
        <v>76</v>
      </c>
      <c r="D129" s="376">
        <f>I129/0.03</f>
        <v>1109.4333333333334</v>
      </c>
      <c r="E129" s="27">
        <v>36.71</v>
      </c>
      <c r="F129" s="28">
        <v>-3.427</v>
      </c>
      <c r="G129" s="28">
        <v>0</v>
      </c>
      <c r="H129" s="28"/>
      <c r="I129" s="40">
        <f>SUM(E129:H129)</f>
        <v>33.283000000000001</v>
      </c>
    </row>
    <row r="130" spans="1:255" s="267" customFormat="1" ht="15.75" x14ac:dyDescent="0.25">
      <c r="A130" s="309" t="s">
        <v>252</v>
      </c>
      <c r="B130" s="308">
        <v>37105</v>
      </c>
      <c r="C130" s="225" t="s">
        <v>78</v>
      </c>
      <c r="D130" s="47">
        <f>I130/0.06</f>
        <v>2625.5</v>
      </c>
      <c r="E130" s="27">
        <v>172.54599999999999</v>
      </c>
      <c r="F130" s="28">
        <v>-15.016</v>
      </c>
      <c r="G130" s="28">
        <v>0</v>
      </c>
      <c r="H130" s="28"/>
      <c r="I130" s="40">
        <v>157.53</v>
      </c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  <c r="IP130" s="32"/>
      <c r="IQ130" s="32"/>
      <c r="IR130" s="32"/>
      <c r="IS130" s="32"/>
      <c r="IT130" s="32"/>
      <c r="IU130" s="32"/>
    </row>
    <row r="131" spans="1:255" s="267" customFormat="1" ht="15.75" x14ac:dyDescent="0.25">
      <c r="A131" s="309" t="s">
        <v>270</v>
      </c>
      <c r="B131" s="308">
        <v>37105</v>
      </c>
      <c r="C131" s="225" t="s">
        <v>78</v>
      </c>
      <c r="D131" s="380">
        <v>446.6</v>
      </c>
      <c r="E131" s="27">
        <v>68.593999999999994</v>
      </c>
      <c r="F131" s="28">
        <v>-13.856999999999999</v>
      </c>
      <c r="G131" s="28">
        <v>0</v>
      </c>
      <c r="H131" s="28"/>
      <c r="I131" s="40">
        <v>54.736999999999995</v>
      </c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  <c r="IB131" s="32"/>
      <c r="IC131" s="32"/>
      <c r="ID131" s="32"/>
      <c r="IE131" s="32"/>
      <c r="IF131" s="32"/>
      <c r="IG131" s="32"/>
      <c r="IH131" s="32"/>
      <c r="II131" s="32"/>
      <c r="IJ131" s="32"/>
      <c r="IK131" s="32"/>
      <c r="IL131" s="32"/>
      <c r="IM131" s="32"/>
      <c r="IN131" s="32"/>
      <c r="IO131" s="32"/>
      <c r="IP131" s="32"/>
      <c r="IQ131" s="32"/>
      <c r="IR131" s="32"/>
      <c r="IS131" s="32"/>
      <c r="IT131" s="32"/>
      <c r="IU131" s="32"/>
    </row>
    <row r="132" spans="1:255" s="267" customFormat="1" ht="15.75" x14ac:dyDescent="0.25">
      <c r="A132" s="309" t="s">
        <v>395</v>
      </c>
      <c r="B132" s="308"/>
      <c r="C132" s="225"/>
      <c r="D132" s="380">
        <f>I132/0.04</f>
        <v>0</v>
      </c>
      <c r="E132" s="27">
        <v>0</v>
      </c>
      <c r="F132" s="28">
        <v>0</v>
      </c>
      <c r="G132" s="28">
        <v>0</v>
      </c>
      <c r="H132" s="28">
        <v>0</v>
      </c>
      <c r="I132" s="40">
        <f>SUM(E132:H132)</f>
        <v>0</v>
      </c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  <c r="IB132" s="32"/>
      <c r="IC132" s="32"/>
      <c r="ID132" s="32"/>
      <c r="IE132" s="32"/>
      <c r="IF132" s="32"/>
      <c r="IG132" s="32"/>
      <c r="IH132" s="32"/>
      <c r="II132" s="32"/>
      <c r="IJ132" s="32"/>
      <c r="IK132" s="32"/>
      <c r="IL132" s="32"/>
      <c r="IM132" s="32"/>
      <c r="IN132" s="32"/>
      <c r="IO132" s="32"/>
      <c r="IP132" s="32"/>
      <c r="IQ132" s="32"/>
      <c r="IR132" s="32"/>
      <c r="IS132" s="32"/>
      <c r="IT132" s="32"/>
      <c r="IU132" s="32"/>
    </row>
    <row r="133" spans="1:255" s="32" customFormat="1" ht="15.75" x14ac:dyDescent="0.25">
      <c r="A133" s="309" t="s">
        <v>302</v>
      </c>
      <c r="B133" s="308"/>
      <c r="C133" s="30"/>
      <c r="D133" s="47">
        <f>I133/0.08</f>
        <v>0</v>
      </c>
      <c r="E133" s="47"/>
      <c r="F133" s="28">
        <v>0</v>
      </c>
      <c r="G133" s="28">
        <v>0</v>
      </c>
      <c r="H133" s="28">
        <v>0</v>
      </c>
      <c r="I133" s="40">
        <f>SUM(E133:H133)</f>
        <v>0</v>
      </c>
      <c r="J133"/>
    </row>
    <row r="134" spans="1:255" s="32" customFormat="1" ht="15.75" x14ac:dyDescent="0.25">
      <c r="A134" s="309" t="s">
        <v>248</v>
      </c>
      <c r="B134" s="25"/>
      <c r="C134" s="225" t="s">
        <v>78</v>
      </c>
      <c r="D134" s="27">
        <f>I134/0.04</f>
        <v>7503</v>
      </c>
      <c r="E134" s="27">
        <v>300.12</v>
      </c>
      <c r="F134" s="28">
        <v>0</v>
      </c>
      <c r="G134" s="28">
        <v>0</v>
      </c>
      <c r="H134" s="28">
        <v>0</v>
      </c>
      <c r="I134" s="40">
        <f t="shared" si="11"/>
        <v>300.12</v>
      </c>
      <c r="J134"/>
    </row>
    <row r="135" spans="1:255" s="31" customFormat="1" ht="15" x14ac:dyDescent="0.2">
      <c r="A135" s="309" t="s">
        <v>301</v>
      </c>
      <c r="B135" s="25"/>
      <c r="C135" s="225" t="s">
        <v>208</v>
      </c>
      <c r="D135" s="175">
        <f>I135/0.04</f>
        <v>-326044.34999999998</v>
      </c>
      <c r="E135" s="175">
        <v>-13041.773999999999</v>
      </c>
      <c r="F135" s="54">
        <v>0</v>
      </c>
      <c r="G135" s="54">
        <v>0</v>
      </c>
      <c r="H135" s="54">
        <v>0</v>
      </c>
      <c r="I135" s="147">
        <f t="shared" si="11"/>
        <v>-13041.773999999999</v>
      </c>
    </row>
    <row r="136" spans="1:255" s="31" customFormat="1" ht="15" x14ac:dyDescent="0.2">
      <c r="A136" s="45" t="s">
        <v>39</v>
      </c>
      <c r="B136" s="324"/>
      <c r="C136" s="30"/>
      <c r="D136" s="47">
        <f t="shared" ref="D136:I136" si="12">SUM(D104:D135)</f>
        <v>-264918.68199999997</v>
      </c>
      <c r="E136" s="27">
        <f t="shared" si="12"/>
        <v>-9845.5489999999991</v>
      </c>
      <c r="F136" s="28">
        <f t="shared" si="12"/>
        <v>-532.86699999999996</v>
      </c>
      <c r="G136" s="28">
        <f t="shared" si="12"/>
        <v>0</v>
      </c>
      <c r="H136" s="28">
        <f t="shared" si="12"/>
        <v>0</v>
      </c>
      <c r="I136" s="40">
        <f t="shared" si="12"/>
        <v>-10378.415999999999</v>
      </c>
    </row>
    <row r="137" spans="1:255" s="31" customFormat="1" ht="15" x14ac:dyDescent="0.2">
      <c r="A137" s="30"/>
      <c r="B137" s="25"/>
      <c r="C137" s="30"/>
      <c r="D137" s="47"/>
      <c r="E137" s="27"/>
      <c r="F137" s="28"/>
      <c r="G137" s="28"/>
      <c r="H137" s="28"/>
      <c r="I137" s="40"/>
    </row>
    <row r="138" spans="1:255" s="29" customFormat="1" ht="15" x14ac:dyDescent="0.2">
      <c r="A138" s="350" t="s">
        <v>38</v>
      </c>
      <c r="B138" s="325"/>
      <c r="C138" s="30"/>
      <c r="D138" s="47"/>
      <c r="E138" s="27"/>
      <c r="F138" s="28"/>
      <c r="G138" s="28"/>
      <c r="H138" s="28"/>
      <c r="I138" s="40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</row>
    <row r="139" spans="1:255" s="29" customFormat="1" ht="6.75" customHeight="1" x14ac:dyDescent="0.2">
      <c r="A139" s="44"/>
      <c r="B139" s="325"/>
      <c r="C139" s="30"/>
      <c r="D139" s="47"/>
      <c r="E139" s="27"/>
      <c r="F139" s="28"/>
      <c r="G139" s="28"/>
      <c r="H139" s="28"/>
      <c r="I139" s="40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</row>
    <row r="140" spans="1:255" s="32" customFormat="1" ht="15.75" x14ac:dyDescent="0.25">
      <c r="A140" s="309" t="s">
        <v>306</v>
      </c>
      <c r="B140" s="346"/>
      <c r="C140" s="176" t="s">
        <v>79</v>
      </c>
      <c r="D140" s="47"/>
      <c r="E140" s="27">
        <v>1302.6610000000001</v>
      </c>
      <c r="F140" s="28">
        <v>-210.5</v>
      </c>
      <c r="G140" s="28"/>
      <c r="H140" s="28"/>
      <c r="I140" s="40">
        <f>SUM(E140:G140)</f>
        <v>1092.1610000000001</v>
      </c>
    </row>
    <row r="141" spans="1:255" s="32" customFormat="1" ht="15.75" x14ac:dyDescent="0.25">
      <c r="A141" s="309" t="s">
        <v>363</v>
      </c>
      <c r="B141" s="347"/>
      <c r="C141" s="176" t="s">
        <v>225</v>
      </c>
      <c r="D141" s="380">
        <f>I141/0.04</f>
        <v>40100.799999999996</v>
      </c>
      <c r="E141" s="27">
        <v>1604.0319999999999</v>
      </c>
      <c r="F141" s="28">
        <v>0</v>
      </c>
      <c r="G141" s="28"/>
      <c r="H141" s="28"/>
      <c r="I141" s="40">
        <f>SUM(E141:G141)</f>
        <v>1604.0319999999999</v>
      </c>
    </row>
    <row r="142" spans="1:255" s="32" customFormat="1" ht="15.75" x14ac:dyDescent="0.25">
      <c r="A142" s="309" t="s">
        <v>81</v>
      </c>
      <c r="B142" s="308">
        <v>37083</v>
      </c>
      <c r="C142" s="30" t="s">
        <v>79</v>
      </c>
      <c r="D142" s="47">
        <v>1700</v>
      </c>
      <c r="E142" s="27">
        <v>411.80700000000002</v>
      </c>
      <c r="F142" s="28">
        <v>-10.647</v>
      </c>
      <c r="G142" s="28">
        <v>0</v>
      </c>
      <c r="H142" s="28">
        <v>0</v>
      </c>
      <c r="I142" s="40">
        <f>SUM(E142:H142)</f>
        <v>401.16</v>
      </c>
    </row>
    <row r="143" spans="1:255" s="32" customFormat="1" ht="15.75" x14ac:dyDescent="0.25">
      <c r="A143" s="309" t="s">
        <v>82</v>
      </c>
      <c r="B143" s="308">
        <v>37083</v>
      </c>
      <c r="C143" s="225" t="s">
        <v>77</v>
      </c>
      <c r="D143" s="47">
        <v>15000</v>
      </c>
      <c r="E143" s="27">
        <v>1730.6690000000001</v>
      </c>
      <c r="F143" s="28">
        <v>-150</v>
      </c>
      <c r="G143" s="28">
        <v>0</v>
      </c>
      <c r="H143" s="28">
        <v>0</v>
      </c>
      <c r="I143" s="40">
        <f>SUM(E143:H143)</f>
        <v>1580.6690000000001</v>
      </c>
    </row>
    <row r="144" spans="1:255" s="32" customFormat="1" ht="15.75" x14ac:dyDescent="0.25">
      <c r="A144" s="309" t="s">
        <v>67</v>
      </c>
      <c r="B144" s="308">
        <v>37083</v>
      </c>
      <c r="C144" s="225" t="s">
        <v>77</v>
      </c>
      <c r="D144" s="47">
        <f>I144/0.015</f>
        <v>7050.4666666666672</v>
      </c>
      <c r="E144" s="27">
        <v>118.589</v>
      </c>
      <c r="F144" s="28">
        <v>-12.832000000000001</v>
      </c>
      <c r="G144" s="28">
        <v>0</v>
      </c>
      <c r="H144" s="28">
        <v>0</v>
      </c>
      <c r="I144" s="40">
        <f>SUM(E144:H144)</f>
        <v>105.75700000000001</v>
      </c>
    </row>
    <row r="145" spans="1:255" s="267" customFormat="1" ht="15.75" x14ac:dyDescent="0.25">
      <c r="A145" s="309" t="s">
        <v>279</v>
      </c>
      <c r="B145" s="308">
        <v>37105</v>
      </c>
      <c r="C145" s="225" t="s">
        <v>225</v>
      </c>
      <c r="D145" s="47"/>
      <c r="E145" s="27">
        <v>191.85400000000001</v>
      </c>
      <c r="F145" s="28">
        <v>-3.1419999999999999</v>
      </c>
      <c r="G145" s="28">
        <v>0</v>
      </c>
      <c r="H145" s="28"/>
      <c r="I145" s="40">
        <v>188.71200000000002</v>
      </c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  <c r="IH145" s="32"/>
      <c r="II145" s="32"/>
      <c r="IJ145" s="32"/>
      <c r="IK145" s="32"/>
      <c r="IL145" s="32"/>
      <c r="IM145" s="32"/>
      <c r="IN145" s="32"/>
      <c r="IO145" s="32"/>
      <c r="IP145" s="32"/>
      <c r="IQ145" s="32"/>
      <c r="IR145" s="32"/>
      <c r="IS145" s="32"/>
      <c r="IT145" s="32"/>
      <c r="IU145" s="32"/>
    </row>
    <row r="146" spans="1:255" s="267" customFormat="1" ht="15.75" x14ac:dyDescent="0.25">
      <c r="A146" s="309" t="s">
        <v>264</v>
      </c>
      <c r="B146" s="308">
        <v>37105</v>
      </c>
      <c r="C146" s="225" t="s">
        <v>225</v>
      </c>
      <c r="D146" s="380">
        <v>2000</v>
      </c>
      <c r="E146" s="27">
        <v>109.925</v>
      </c>
      <c r="F146" s="28">
        <v>-3.56</v>
      </c>
      <c r="G146" s="28">
        <v>0</v>
      </c>
      <c r="H146" s="28"/>
      <c r="I146" s="40">
        <v>106.36499999999999</v>
      </c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  <c r="IB146" s="32"/>
      <c r="IC146" s="32"/>
      <c r="ID146" s="32"/>
      <c r="IE146" s="32"/>
      <c r="IF146" s="32"/>
      <c r="IG146" s="32"/>
      <c r="IH146" s="32"/>
      <c r="II146" s="32"/>
      <c r="IJ146" s="32"/>
      <c r="IK146" s="32"/>
      <c r="IL146" s="32"/>
      <c r="IM146" s="32"/>
      <c r="IN146" s="32"/>
      <c r="IO146" s="32"/>
      <c r="IP146" s="32"/>
      <c r="IQ146" s="32"/>
      <c r="IR146" s="32"/>
      <c r="IS146" s="32"/>
      <c r="IT146" s="32"/>
      <c r="IU146" s="32"/>
    </row>
    <row r="147" spans="1:255" ht="15" x14ac:dyDescent="0.2">
      <c r="A147" s="309" t="s">
        <v>249</v>
      </c>
      <c r="B147" s="25"/>
      <c r="C147" s="225" t="s">
        <v>77</v>
      </c>
      <c r="D147" s="380">
        <f>I147/0.04</f>
        <v>30427.375</v>
      </c>
      <c r="E147" s="27">
        <v>1217.095</v>
      </c>
      <c r="F147" s="28">
        <v>0</v>
      </c>
      <c r="G147" s="28">
        <v>0</v>
      </c>
      <c r="H147" s="28">
        <v>0</v>
      </c>
      <c r="I147" s="40">
        <f>SUM(E147:H147)</f>
        <v>1217.095</v>
      </c>
      <c r="J147"/>
    </row>
    <row r="148" spans="1:255" s="31" customFormat="1" ht="15" x14ac:dyDescent="0.2">
      <c r="A148" s="309" t="s">
        <v>250</v>
      </c>
      <c r="B148" s="25"/>
      <c r="C148" s="30" t="s">
        <v>79</v>
      </c>
      <c r="D148" s="175">
        <f>I148/0.04</f>
        <v>30482.274999999998</v>
      </c>
      <c r="E148" s="175">
        <v>1219.2909999999999</v>
      </c>
      <c r="F148" s="54">
        <v>0</v>
      </c>
      <c r="G148" s="54">
        <v>0</v>
      </c>
      <c r="H148" s="54">
        <v>0</v>
      </c>
      <c r="I148" s="147">
        <f>SUM(E148:H148)</f>
        <v>1219.2909999999999</v>
      </c>
      <c r="J148"/>
    </row>
    <row r="149" spans="1:255" s="31" customFormat="1" ht="15" x14ac:dyDescent="0.2">
      <c r="A149" s="45" t="s">
        <v>40</v>
      </c>
      <c r="B149" s="324"/>
      <c r="C149" s="30"/>
      <c r="D149" s="47">
        <f t="shared" ref="D149:I149" si="13">SUM(D140:D148)</f>
        <v>126760.91666666666</v>
      </c>
      <c r="E149" s="34">
        <f t="shared" si="13"/>
        <v>7905.9230000000007</v>
      </c>
      <c r="F149" s="33">
        <f t="shared" si="13"/>
        <v>-390.68099999999998</v>
      </c>
      <c r="G149" s="33">
        <f t="shared" si="13"/>
        <v>0</v>
      </c>
      <c r="H149" s="33">
        <f t="shared" si="13"/>
        <v>0</v>
      </c>
      <c r="I149" s="79">
        <f t="shared" si="13"/>
        <v>7515.2420000000002</v>
      </c>
      <c r="J149"/>
    </row>
    <row r="150" spans="1:255" s="31" customFormat="1" ht="15" x14ac:dyDescent="0.2">
      <c r="A150" s="55"/>
      <c r="B150" s="326"/>
      <c r="C150" s="30"/>
      <c r="D150" s="47"/>
      <c r="E150" s="27"/>
      <c r="F150" s="28"/>
      <c r="G150" s="28"/>
      <c r="H150" s="28"/>
      <c r="I150" s="40"/>
    </row>
    <row r="151" spans="1:255" s="31" customFormat="1" ht="15.75" x14ac:dyDescent="0.25">
      <c r="A151" s="353" t="s">
        <v>53</v>
      </c>
      <c r="B151" s="327"/>
      <c r="C151" s="30"/>
      <c r="D151" s="47"/>
      <c r="E151" s="27"/>
      <c r="F151" s="28"/>
      <c r="G151" s="28"/>
      <c r="H151" s="28"/>
      <c r="I151" s="40"/>
    </row>
    <row r="152" spans="1:255" s="31" customFormat="1" ht="4.5" customHeight="1" x14ac:dyDescent="0.25">
      <c r="A152" s="56"/>
      <c r="B152" s="327"/>
      <c r="C152" s="30"/>
      <c r="D152" s="47"/>
      <c r="E152" s="27"/>
      <c r="F152" s="28"/>
      <c r="G152" s="28"/>
      <c r="H152" s="28"/>
      <c r="I152" s="40"/>
    </row>
    <row r="153" spans="1:255" s="32" customFormat="1" ht="15.75" x14ac:dyDescent="0.25">
      <c r="A153" s="309" t="s">
        <v>392</v>
      </c>
      <c r="B153" s="25"/>
      <c r="C153" s="336"/>
      <c r="D153" s="47"/>
      <c r="E153" s="27">
        <v>312.79000000000002</v>
      </c>
      <c r="F153" s="28">
        <v>-110.15</v>
      </c>
      <c r="G153" s="28"/>
      <c r="H153" s="28"/>
      <c r="I153" s="40">
        <f>SUM(E153:H153)</f>
        <v>202.64000000000001</v>
      </c>
    </row>
    <row r="154" spans="1:255" s="267" customFormat="1" ht="15.75" x14ac:dyDescent="0.25">
      <c r="A154" s="309" t="s">
        <v>280</v>
      </c>
      <c r="B154" s="308">
        <v>37105</v>
      </c>
      <c r="C154" s="30" t="s">
        <v>286</v>
      </c>
      <c r="D154" s="47">
        <f>I154/0.06</f>
        <v>266.61666666666667</v>
      </c>
      <c r="E154" s="27">
        <v>24.311</v>
      </c>
      <c r="F154" s="28">
        <v>-8.3140000000000001</v>
      </c>
      <c r="G154" s="28">
        <v>0</v>
      </c>
      <c r="H154" s="28"/>
      <c r="I154" s="40">
        <v>15.997</v>
      </c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32"/>
      <c r="GK154" s="32"/>
      <c r="GL154" s="32"/>
      <c r="GM154" s="32"/>
      <c r="GN154" s="32"/>
      <c r="GO154" s="32"/>
      <c r="GP154" s="32"/>
      <c r="GQ154" s="32"/>
      <c r="GR154" s="32"/>
      <c r="GS154" s="32"/>
      <c r="GT154" s="32"/>
      <c r="GU154" s="32"/>
      <c r="GV154" s="32"/>
      <c r="GW154" s="32"/>
      <c r="GX154" s="32"/>
      <c r="GY154" s="32"/>
      <c r="GZ154" s="32"/>
      <c r="HA154" s="32"/>
      <c r="HB154" s="32"/>
      <c r="HC154" s="32"/>
      <c r="HD154" s="32"/>
      <c r="HE154" s="32"/>
      <c r="HF154" s="32"/>
      <c r="HG154" s="32"/>
      <c r="HH154" s="32"/>
      <c r="HI154" s="32"/>
      <c r="HJ154" s="32"/>
      <c r="HK154" s="32"/>
      <c r="HL154" s="32"/>
      <c r="HM154" s="32"/>
      <c r="HN154" s="32"/>
      <c r="HO154" s="32"/>
      <c r="HP154" s="32"/>
      <c r="HQ154" s="32"/>
      <c r="HR154" s="32"/>
      <c r="HS154" s="32"/>
      <c r="HT154" s="32"/>
      <c r="HU154" s="32"/>
      <c r="HV154" s="32"/>
      <c r="HW154" s="32"/>
      <c r="HX154" s="32"/>
      <c r="HY154" s="32"/>
      <c r="HZ154" s="32"/>
      <c r="IA154" s="32"/>
      <c r="IB154" s="32"/>
      <c r="IC154" s="32"/>
      <c r="ID154" s="32"/>
      <c r="IE154" s="32"/>
      <c r="IF154" s="32"/>
      <c r="IG154" s="32"/>
      <c r="IH154" s="32"/>
      <c r="II154" s="32"/>
      <c r="IJ154" s="32"/>
      <c r="IK154" s="32"/>
      <c r="IL154" s="32"/>
      <c r="IM154" s="32"/>
      <c r="IN154" s="32"/>
      <c r="IO154" s="32"/>
      <c r="IP154" s="32"/>
      <c r="IQ154" s="32"/>
      <c r="IR154" s="32"/>
      <c r="IS154" s="32"/>
      <c r="IT154" s="32"/>
      <c r="IU154" s="32"/>
    </row>
    <row r="155" spans="1:255" s="267" customFormat="1" ht="15.75" x14ac:dyDescent="0.25">
      <c r="A155" s="309" t="s">
        <v>283</v>
      </c>
      <c r="B155" s="308">
        <v>37105</v>
      </c>
      <c r="C155" s="225" t="s">
        <v>225</v>
      </c>
      <c r="D155" s="47"/>
      <c r="E155" s="27">
        <v>31.05</v>
      </c>
      <c r="F155" s="28">
        <v>-11.343</v>
      </c>
      <c r="G155" s="28">
        <v>0</v>
      </c>
      <c r="H155" s="28"/>
      <c r="I155" s="40">
        <v>19.707000000000001</v>
      </c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32"/>
      <c r="GK155" s="32"/>
      <c r="GL155" s="32"/>
      <c r="GM155" s="32"/>
      <c r="GN155" s="32"/>
      <c r="GO155" s="32"/>
      <c r="GP155" s="32"/>
      <c r="GQ155" s="32"/>
      <c r="GR155" s="32"/>
      <c r="GS155" s="32"/>
      <c r="GT155" s="32"/>
      <c r="GU155" s="32"/>
      <c r="GV155" s="32"/>
      <c r="GW155" s="32"/>
      <c r="GX155" s="32"/>
      <c r="GY155" s="32"/>
      <c r="GZ155" s="32"/>
      <c r="HA155" s="32"/>
      <c r="HB155" s="32"/>
      <c r="HC155" s="32"/>
      <c r="HD155" s="32"/>
      <c r="HE155" s="32"/>
      <c r="HF155" s="32"/>
      <c r="HG155" s="32"/>
      <c r="HH155" s="32"/>
      <c r="HI155" s="32"/>
      <c r="HJ155" s="32"/>
      <c r="HK155" s="32"/>
      <c r="HL155" s="32"/>
      <c r="HM155" s="32"/>
      <c r="HN155" s="32"/>
      <c r="HO155" s="32"/>
      <c r="HP155" s="32"/>
      <c r="HQ155" s="32"/>
      <c r="HR155" s="32"/>
      <c r="HS155" s="32"/>
      <c r="HT155" s="32"/>
      <c r="HU155" s="32"/>
      <c r="HV155" s="32"/>
      <c r="HW155" s="32"/>
      <c r="HX155" s="32"/>
      <c r="HY155" s="32"/>
      <c r="HZ155" s="32"/>
      <c r="IA155" s="32"/>
      <c r="IB155" s="32"/>
      <c r="IC155" s="32"/>
      <c r="ID155" s="32"/>
      <c r="IE155" s="32"/>
      <c r="IF155" s="32"/>
      <c r="IG155" s="32"/>
      <c r="IH155" s="32"/>
      <c r="II155" s="32"/>
      <c r="IJ155" s="32"/>
      <c r="IK155" s="32"/>
      <c r="IL155" s="32"/>
      <c r="IM155" s="32"/>
      <c r="IN155" s="32"/>
      <c r="IO155" s="32"/>
      <c r="IP155" s="32"/>
      <c r="IQ155" s="32"/>
      <c r="IR155" s="32"/>
      <c r="IS155" s="32"/>
      <c r="IT155" s="32"/>
      <c r="IU155" s="32"/>
    </row>
    <row r="156" spans="1:255" s="32" customFormat="1" ht="15.75" x14ac:dyDescent="0.25">
      <c r="A156" s="309" t="s">
        <v>110</v>
      </c>
      <c r="B156" s="308">
        <v>37083</v>
      </c>
      <c r="C156" s="30" t="s">
        <v>70</v>
      </c>
      <c r="D156" s="47">
        <v>0</v>
      </c>
      <c r="E156" s="27">
        <v>-35.098999999999997</v>
      </c>
      <c r="F156" s="28">
        <v>0.501</v>
      </c>
      <c r="G156" s="28">
        <v>0</v>
      </c>
      <c r="H156" s="28">
        <v>0</v>
      </c>
      <c r="I156" s="40">
        <f t="shared" ref="I156:I191" si="14">SUM(E156:H156)</f>
        <v>-34.597999999999999</v>
      </c>
    </row>
    <row r="157" spans="1:255" s="32" customFormat="1" ht="15.75" x14ac:dyDescent="0.25">
      <c r="A157" s="309" t="s">
        <v>111</v>
      </c>
      <c r="B157" s="308">
        <v>37083</v>
      </c>
      <c r="C157" s="30" t="s">
        <v>70</v>
      </c>
      <c r="D157" s="47">
        <v>0</v>
      </c>
      <c r="E157" s="27">
        <v>-25.67</v>
      </c>
      <c r="F157" s="28">
        <v>0.45900000000000002</v>
      </c>
      <c r="G157" s="28">
        <v>0</v>
      </c>
      <c r="H157" s="28">
        <v>0</v>
      </c>
      <c r="I157" s="40">
        <f t="shared" si="14"/>
        <v>-25.211000000000002</v>
      </c>
    </row>
    <row r="158" spans="1:255" s="32" customFormat="1" ht="18" customHeight="1" x14ac:dyDescent="0.25">
      <c r="A158" s="309" t="s">
        <v>90</v>
      </c>
      <c r="B158" s="308">
        <v>37083</v>
      </c>
      <c r="C158" s="30" t="s">
        <v>70</v>
      </c>
      <c r="D158" s="47">
        <v>0</v>
      </c>
      <c r="E158" s="27">
        <v>-59.41</v>
      </c>
      <c r="F158" s="28">
        <v>2.2850000000000001</v>
      </c>
      <c r="G158" s="28">
        <v>0</v>
      </c>
      <c r="H158" s="28">
        <v>0</v>
      </c>
      <c r="I158" s="40">
        <f t="shared" si="14"/>
        <v>-57.125</v>
      </c>
    </row>
    <row r="159" spans="1:255" s="31" customFormat="1" ht="15" x14ac:dyDescent="0.2">
      <c r="A159" s="309" t="s">
        <v>212</v>
      </c>
      <c r="B159" s="25"/>
      <c r="C159" s="30"/>
      <c r="D159" s="47">
        <f t="shared" ref="D159:I159" si="15">D172*-1</f>
        <v>31943.533333333333</v>
      </c>
      <c r="E159" s="27">
        <f t="shared" si="15"/>
        <v>488.02600000000007</v>
      </c>
      <c r="F159" s="28">
        <f t="shared" si="15"/>
        <v>-8.8730000000000029</v>
      </c>
      <c r="G159" s="28">
        <f t="shared" si="15"/>
        <v>0</v>
      </c>
      <c r="H159" s="28">
        <f t="shared" si="15"/>
        <v>0</v>
      </c>
      <c r="I159" s="40">
        <f t="shared" si="15"/>
        <v>479.15299999999996</v>
      </c>
    </row>
    <row r="160" spans="1:255" s="32" customFormat="1" ht="18" customHeight="1" x14ac:dyDescent="0.25">
      <c r="A160" s="309" t="s">
        <v>163</v>
      </c>
      <c r="B160" s="308">
        <v>37091</v>
      </c>
      <c r="C160" s="30" t="s">
        <v>70</v>
      </c>
      <c r="D160" s="47">
        <f t="shared" ref="D160:D191" si="16">I160/0.015</f>
        <v>-4615.5999999999995</v>
      </c>
      <c r="E160" s="27">
        <v>-70.337999999999994</v>
      </c>
      <c r="F160" s="28">
        <v>1.1040000000000001</v>
      </c>
      <c r="G160" s="28">
        <v>0</v>
      </c>
      <c r="H160" s="28">
        <v>0</v>
      </c>
      <c r="I160" s="40">
        <f t="shared" si="14"/>
        <v>-69.233999999999995</v>
      </c>
    </row>
    <row r="161" spans="1:9" s="32" customFormat="1" ht="18" customHeight="1" x14ac:dyDescent="0.25">
      <c r="A161" s="309" t="s">
        <v>164</v>
      </c>
      <c r="B161" s="308">
        <v>37091</v>
      </c>
      <c r="C161" s="30" t="s">
        <v>70</v>
      </c>
      <c r="D161" s="47">
        <f t="shared" si="16"/>
        <v>-1268</v>
      </c>
      <c r="E161" s="27">
        <v>-19.651</v>
      </c>
      <c r="F161" s="28">
        <v>0.63100000000000001</v>
      </c>
      <c r="G161" s="28">
        <v>0</v>
      </c>
      <c r="H161" s="28">
        <v>0</v>
      </c>
      <c r="I161" s="40">
        <f t="shared" si="14"/>
        <v>-19.02</v>
      </c>
    </row>
    <row r="162" spans="1:9" s="32" customFormat="1" ht="18" customHeight="1" x14ac:dyDescent="0.25">
      <c r="A162" s="309" t="s">
        <v>165</v>
      </c>
      <c r="B162" s="308">
        <v>37091</v>
      </c>
      <c r="C162" s="30" t="s">
        <v>70</v>
      </c>
      <c r="D162" s="47">
        <f t="shared" si="16"/>
        <v>-1358.9333333333334</v>
      </c>
      <c r="E162" s="27">
        <v>-20.827999999999999</v>
      </c>
      <c r="F162" s="28">
        <v>0.44400000000000001</v>
      </c>
      <c r="G162" s="28">
        <v>0</v>
      </c>
      <c r="H162" s="28">
        <v>0</v>
      </c>
      <c r="I162" s="40">
        <f t="shared" si="14"/>
        <v>-20.384</v>
      </c>
    </row>
    <row r="163" spans="1:9" s="32" customFormat="1" ht="18" customHeight="1" x14ac:dyDescent="0.25">
      <c r="A163" s="309" t="s">
        <v>166</v>
      </c>
      <c r="B163" s="308">
        <v>37091</v>
      </c>
      <c r="C163" s="30" t="s">
        <v>70</v>
      </c>
      <c r="D163" s="47">
        <f t="shared" si="16"/>
        <v>-1358.9333333333334</v>
      </c>
      <c r="E163" s="27">
        <v>-20.827999999999999</v>
      </c>
      <c r="F163" s="28">
        <v>0.44400000000000001</v>
      </c>
      <c r="G163" s="28">
        <v>0</v>
      </c>
      <c r="H163" s="28">
        <v>0</v>
      </c>
      <c r="I163" s="40">
        <f t="shared" si="14"/>
        <v>-20.384</v>
      </c>
    </row>
    <row r="164" spans="1:9" s="32" customFormat="1" ht="18" customHeight="1" x14ac:dyDescent="0.25">
      <c r="A164" s="309" t="s">
        <v>167</v>
      </c>
      <c r="B164" s="308">
        <v>37091</v>
      </c>
      <c r="C164" s="30" t="s">
        <v>70</v>
      </c>
      <c r="D164" s="47">
        <f t="shared" si="16"/>
        <v>-1329.3333333333335</v>
      </c>
      <c r="E164" s="27">
        <v>-20.384</v>
      </c>
      <c r="F164" s="28">
        <v>0.44400000000000001</v>
      </c>
      <c r="G164" s="28">
        <v>0</v>
      </c>
      <c r="H164" s="28">
        <v>0</v>
      </c>
      <c r="I164" s="40">
        <f t="shared" si="14"/>
        <v>-19.940000000000001</v>
      </c>
    </row>
    <row r="165" spans="1:9" s="32" customFormat="1" ht="18" customHeight="1" x14ac:dyDescent="0.25">
      <c r="A165" s="309" t="s">
        <v>168</v>
      </c>
      <c r="B165" s="308">
        <v>37091</v>
      </c>
      <c r="C165" s="30" t="s">
        <v>70</v>
      </c>
      <c r="D165" s="47">
        <f t="shared" si="16"/>
        <v>-8646.5999999999985</v>
      </c>
      <c r="E165" s="27">
        <v>-131.95699999999999</v>
      </c>
      <c r="F165" s="28">
        <v>2.258</v>
      </c>
      <c r="G165" s="28">
        <v>0</v>
      </c>
      <c r="H165" s="28">
        <v>0</v>
      </c>
      <c r="I165" s="40">
        <f t="shared" si="14"/>
        <v>-129.69899999999998</v>
      </c>
    </row>
    <row r="166" spans="1:9" s="32" customFormat="1" ht="18" customHeight="1" x14ac:dyDescent="0.25">
      <c r="A166" s="309" t="s">
        <v>169</v>
      </c>
      <c r="B166" s="308">
        <v>37091</v>
      </c>
      <c r="C166" s="30" t="s">
        <v>70</v>
      </c>
      <c r="D166" s="47">
        <f t="shared" si="16"/>
        <v>-2059.7333333333336</v>
      </c>
      <c r="E166" s="27">
        <v>-31.369</v>
      </c>
      <c r="F166" s="28">
        <v>0.47299999999999998</v>
      </c>
      <c r="G166" s="28">
        <v>0</v>
      </c>
      <c r="H166" s="28">
        <v>0</v>
      </c>
      <c r="I166" s="40">
        <f t="shared" si="14"/>
        <v>-30.896000000000001</v>
      </c>
    </row>
    <row r="167" spans="1:9" s="32" customFormat="1" ht="18" customHeight="1" x14ac:dyDescent="0.25">
      <c r="A167" s="309" t="s">
        <v>170</v>
      </c>
      <c r="B167" s="308">
        <v>37091</v>
      </c>
      <c r="C167" s="30" t="s">
        <v>70</v>
      </c>
      <c r="D167" s="47">
        <f t="shared" si="16"/>
        <v>-5875</v>
      </c>
      <c r="E167" s="27">
        <v>-89.585999999999999</v>
      </c>
      <c r="F167" s="28">
        <v>1.4610000000000001</v>
      </c>
      <c r="G167" s="28">
        <v>0</v>
      </c>
      <c r="H167" s="28">
        <v>0</v>
      </c>
      <c r="I167" s="40">
        <f t="shared" si="14"/>
        <v>-88.125</v>
      </c>
    </row>
    <row r="168" spans="1:9" s="32" customFormat="1" ht="18" customHeight="1" x14ac:dyDescent="0.25">
      <c r="A168" s="309" t="s">
        <v>171</v>
      </c>
      <c r="B168" s="308">
        <v>37091</v>
      </c>
      <c r="C168" s="30" t="s">
        <v>70</v>
      </c>
      <c r="D168" s="47">
        <f t="shared" si="16"/>
        <v>-2039.9333333333334</v>
      </c>
      <c r="E168" s="27">
        <v>-31.120999999999999</v>
      </c>
      <c r="F168" s="28">
        <v>0.52200000000000002</v>
      </c>
      <c r="G168" s="28">
        <v>0</v>
      </c>
      <c r="H168" s="28">
        <v>0</v>
      </c>
      <c r="I168" s="40">
        <f t="shared" si="14"/>
        <v>-30.599</v>
      </c>
    </row>
    <row r="169" spans="1:9" s="32" customFormat="1" ht="18" customHeight="1" x14ac:dyDescent="0.25">
      <c r="A169" s="309" t="s">
        <v>172</v>
      </c>
      <c r="B169" s="308">
        <v>37091</v>
      </c>
      <c r="C169" s="30" t="s">
        <v>70</v>
      </c>
      <c r="D169" s="47">
        <f t="shared" si="16"/>
        <v>-1329.3333333333335</v>
      </c>
      <c r="E169" s="27">
        <v>-20.384</v>
      </c>
      <c r="F169" s="28">
        <v>0.44400000000000001</v>
      </c>
      <c r="G169" s="28">
        <v>0</v>
      </c>
      <c r="H169" s="28">
        <v>0</v>
      </c>
      <c r="I169" s="40">
        <f t="shared" si="14"/>
        <v>-19.940000000000001</v>
      </c>
    </row>
    <row r="170" spans="1:9" s="32" customFormat="1" ht="18" customHeight="1" x14ac:dyDescent="0.25">
      <c r="A170" s="309" t="s">
        <v>173</v>
      </c>
      <c r="B170" s="308">
        <v>37091</v>
      </c>
      <c r="C170" s="30" t="s">
        <v>70</v>
      </c>
      <c r="D170" s="47">
        <f t="shared" si="16"/>
        <v>-1329.3333333333335</v>
      </c>
      <c r="E170" s="27">
        <v>-20.384</v>
      </c>
      <c r="F170" s="28">
        <v>0.44400000000000001</v>
      </c>
      <c r="G170" s="28">
        <v>0</v>
      </c>
      <c r="H170" s="28">
        <v>0</v>
      </c>
      <c r="I170" s="40">
        <f t="shared" si="14"/>
        <v>-19.940000000000001</v>
      </c>
    </row>
    <row r="171" spans="1:9" s="32" customFormat="1" ht="18" customHeight="1" x14ac:dyDescent="0.25">
      <c r="A171" s="309" t="s">
        <v>174</v>
      </c>
      <c r="B171" s="308">
        <v>37091</v>
      </c>
      <c r="C171" s="30" t="s">
        <v>70</v>
      </c>
      <c r="D171" s="47">
        <f t="shared" si="16"/>
        <v>-732.8</v>
      </c>
      <c r="E171" s="27">
        <v>-11.196</v>
      </c>
      <c r="F171" s="28">
        <v>0.20399999999999999</v>
      </c>
      <c r="G171" s="28">
        <v>0</v>
      </c>
      <c r="H171" s="28">
        <v>0</v>
      </c>
      <c r="I171" s="40">
        <f t="shared" si="14"/>
        <v>-10.991999999999999</v>
      </c>
    </row>
    <row r="172" spans="1:9" s="31" customFormat="1" ht="15" x14ac:dyDescent="0.2">
      <c r="A172" s="309" t="s">
        <v>214</v>
      </c>
      <c r="B172" s="308">
        <v>37091</v>
      </c>
      <c r="C172" s="30" t="s">
        <v>70</v>
      </c>
      <c r="D172" s="47">
        <f t="shared" ref="D172:I172" si="17">SUM(D160:D171)</f>
        <v>-31943.533333333333</v>
      </c>
      <c r="E172" s="27">
        <f t="shared" si="17"/>
        <v>-488.02600000000007</v>
      </c>
      <c r="F172" s="28">
        <f t="shared" si="17"/>
        <v>8.8730000000000029</v>
      </c>
      <c r="G172" s="28">
        <f t="shared" si="17"/>
        <v>0</v>
      </c>
      <c r="H172" s="28">
        <f t="shared" si="17"/>
        <v>0</v>
      </c>
      <c r="I172" s="40">
        <f t="shared" si="17"/>
        <v>-479.15299999999996</v>
      </c>
    </row>
    <row r="173" spans="1:9" s="31" customFormat="1" ht="15" x14ac:dyDescent="0.2">
      <c r="A173" s="309" t="s">
        <v>213</v>
      </c>
      <c r="B173" s="308">
        <v>37091</v>
      </c>
      <c r="C173" s="30"/>
      <c r="D173" s="47">
        <f t="shared" ref="D173:I173" si="18">D193*-1</f>
        <v>47135.866666666683</v>
      </c>
      <c r="E173" s="27">
        <f t="shared" si="18"/>
        <v>717.97299999999996</v>
      </c>
      <c r="F173" s="28">
        <f t="shared" si="18"/>
        <v>-10.934999999999999</v>
      </c>
      <c r="G173" s="28">
        <f t="shared" si="18"/>
        <v>0</v>
      </c>
      <c r="H173" s="28">
        <f t="shared" si="18"/>
        <v>0</v>
      </c>
      <c r="I173" s="40">
        <f t="shared" si="18"/>
        <v>707.03800000000001</v>
      </c>
    </row>
    <row r="174" spans="1:9" s="32" customFormat="1" ht="18" customHeight="1" x14ac:dyDescent="0.25">
      <c r="A174" s="309" t="s">
        <v>175</v>
      </c>
      <c r="B174" s="308">
        <v>37091</v>
      </c>
      <c r="C174" s="30" t="s">
        <v>70</v>
      </c>
      <c r="D174" s="47">
        <f t="shared" si="16"/>
        <v>-14239.6</v>
      </c>
      <c r="E174" s="27">
        <v>-216.42699999999999</v>
      </c>
      <c r="F174" s="28">
        <v>2.8330000000000002</v>
      </c>
      <c r="G174" s="28">
        <v>0</v>
      </c>
      <c r="H174" s="28">
        <v>0</v>
      </c>
      <c r="I174" s="40">
        <f t="shared" si="14"/>
        <v>-213.59399999999999</v>
      </c>
    </row>
    <row r="175" spans="1:9" s="32" customFormat="1" ht="18" customHeight="1" x14ac:dyDescent="0.25">
      <c r="A175" s="309" t="s">
        <v>176</v>
      </c>
      <c r="B175" s="308">
        <v>37091</v>
      </c>
      <c r="C175" s="30" t="s">
        <v>70</v>
      </c>
      <c r="D175" s="47">
        <f t="shared" si="16"/>
        <v>-1543.1333333333332</v>
      </c>
      <c r="E175" s="27">
        <v>-23.58</v>
      </c>
      <c r="F175" s="28">
        <v>0.433</v>
      </c>
      <c r="G175" s="28">
        <v>0</v>
      </c>
      <c r="H175" s="28">
        <v>0</v>
      </c>
      <c r="I175" s="40">
        <f t="shared" si="14"/>
        <v>-23.146999999999998</v>
      </c>
    </row>
    <row r="176" spans="1:9" s="32" customFormat="1" ht="18" customHeight="1" x14ac:dyDescent="0.25">
      <c r="A176" s="309" t="s">
        <v>177</v>
      </c>
      <c r="B176" s="308">
        <v>37091</v>
      </c>
      <c r="C176" s="30" t="s">
        <v>70</v>
      </c>
      <c r="D176" s="47">
        <f t="shared" si="16"/>
        <v>-3942.733333333334</v>
      </c>
      <c r="E176" s="27">
        <v>-60.087000000000003</v>
      </c>
      <c r="F176" s="28">
        <v>0.94599999999999995</v>
      </c>
      <c r="G176" s="28">
        <v>0</v>
      </c>
      <c r="H176" s="28">
        <v>0</v>
      </c>
      <c r="I176" s="40">
        <f t="shared" si="14"/>
        <v>-59.141000000000005</v>
      </c>
    </row>
    <row r="177" spans="1:9" s="32" customFormat="1" ht="18" customHeight="1" x14ac:dyDescent="0.25">
      <c r="A177" s="309" t="s">
        <v>178</v>
      </c>
      <c r="B177" s="308">
        <v>37091</v>
      </c>
      <c r="C177" s="30" t="s">
        <v>70</v>
      </c>
      <c r="D177" s="47">
        <f t="shared" si="16"/>
        <v>-3801.0666666666666</v>
      </c>
      <c r="E177" s="27">
        <v>-58.116</v>
      </c>
      <c r="F177" s="28">
        <v>1.1000000000000001</v>
      </c>
      <c r="G177" s="28">
        <v>0</v>
      </c>
      <c r="H177" s="28">
        <v>0</v>
      </c>
      <c r="I177" s="40">
        <f t="shared" si="14"/>
        <v>-57.015999999999998</v>
      </c>
    </row>
    <row r="178" spans="1:9" s="32" customFormat="1" ht="18" customHeight="1" x14ac:dyDescent="0.25">
      <c r="A178" s="309" t="s">
        <v>179</v>
      </c>
      <c r="B178" s="308">
        <v>37091</v>
      </c>
      <c r="C178" s="30" t="s">
        <v>70</v>
      </c>
      <c r="D178" s="47">
        <f t="shared" si="16"/>
        <v>-1048.1333333333334</v>
      </c>
      <c r="E178" s="27">
        <v>-16.045999999999999</v>
      </c>
      <c r="F178" s="28">
        <v>0.32400000000000001</v>
      </c>
      <c r="G178" s="28">
        <v>0</v>
      </c>
      <c r="H178" s="28">
        <v>0</v>
      </c>
      <c r="I178" s="40">
        <f t="shared" si="14"/>
        <v>-15.722</v>
      </c>
    </row>
    <row r="179" spans="1:9" s="32" customFormat="1" ht="18" customHeight="1" x14ac:dyDescent="0.25">
      <c r="A179" s="309" t="s">
        <v>180</v>
      </c>
      <c r="B179" s="308">
        <v>37091</v>
      </c>
      <c r="C179" s="30" t="s">
        <v>70</v>
      </c>
      <c r="D179" s="47">
        <f t="shared" si="16"/>
        <v>-1563.4666666666667</v>
      </c>
      <c r="E179" s="27">
        <v>-23.786999999999999</v>
      </c>
      <c r="F179" s="28">
        <v>0.33500000000000002</v>
      </c>
      <c r="G179" s="28">
        <v>0</v>
      </c>
      <c r="H179" s="28">
        <v>0</v>
      </c>
      <c r="I179" s="40">
        <f t="shared" si="14"/>
        <v>-23.451999999999998</v>
      </c>
    </row>
    <row r="180" spans="1:9" s="32" customFormat="1" ht="18" customHeight="1" x14ac:dyDescent="0.25">
      <c r="A180" s="309" t="s">
        <v>181</v>
      </c>
      <c r="B180" s="308">
        <v>37091</v>
      </c>
      <c r="C180" s="30" t="s">
        <v>70</v>
      </c>
      <c r="D180" s="47">
        <f t="shared" si="16"/>
        <v>-2016.9333333333334</v>
      </c>
      <c r="E180" s="27">
        <v>-30.68</v>
      </c>
      <c r="F180" s="28">
        <v>0.42599999999999999</v>
      </c>
      <c r="G180" s="28">
        <v>0</v>
      </c>
      <c r="H180" s="28">
        <v>0</v>
      </c>
      <c r="I180" s="40">
        <f t="shared" si="14"/>
        <v>-30.254000000000001</v>
      </c>
    </row>
    <row r="181" spans="1:9" s="32" customFormat="1" ht="18" customHeight="1" x14ac:dyDescent="0.25">
      <c r="A181" s="309" t="s">
        <v>182</v>
      </c>
      <c r="B181" s="308">
        <v>37091</v>
      </c>
      <c r="C181" s="30" t="s">
        <v>70</v>
      </c>
      <c r="D181" s="47">
        <f t="shared" si="16"/>
        <v>-1010.4000000000001</v>
      </c>
      <c r="E181" s="27">
        <v>-15.598000000000001</v>
      </c>
      <c r="F181" s="28">
        <v>0.442</v>
      </c>
      <c r="G181" s="28">
        <v>0</v>
      </c>
      <c r="H181" s="28">
        <v>0</v>
      </c>
      <c r="I181" s="40">
        <f t="shared" si="14"/>
        <v>-15.156000000000001</v>
      </c>
    </row>
    <row r="182" spans="1:9" s="32" customFormat="1" ht="18" customHeight="1" x14ac:dyDescent="0.25">
      <c r="A182" s="309" t="s">
        <v>183</v>
      </c>
      <c r="B182" s="308">
        <v>37091</v>
      </c>
      <c r="C182" s="30" t="s">
        <v>70</v>
      </c>
      <c r="D182" s="47">
        <f t="shared" si="16"/>
        <v>-1942.9333333333336</v>
      </c>
      <c r="E182" s="27">
        <v>-29.652000000000001</v>
      </c>
      <c r="F182" s="28">
        <v>0.50800000000000001</v>
      </c>
      <c r="G182" s="28">
        <v>0</v>
      </c>
      <c r="H182" s="28">
        <v>0</v>
      </c>
      <c r="I182" s="40">
        <f t="shared" si="14"/>
        <v>-29.144000000000002</v>
      </c>
    </row>
    <row r="183" spans="1:9" s="32" customFormat="1" ht="18" customHeight="1" x14ac:dyDescent="0.25">
      <c r="A183" s="309" t="s">
        <v>184</v>
      </c>
      <c r="B183" s="308">
        <v>37091</v>
      </c>
      <c r="C183" s="30" t="s">
        <v>70</v>
      </c>
      <c r="D183" s="47">
        <f t="shared" si="16"/>
        <v>-1785.0000000000002</v>
      </c>
      <c r="E183" s="27">
        <v>-27.114000000000001</v>
      </c>
      <c r="F183" s="28">
        <v>0.33900000000000002</v>
      </c>
      <c r="G183" s="28">
        <v>0</v>
      </c>
      <c r="H183" s="28">
        <v>0</v>
      </c>
      <c r="I183" s="40">
        <f t="shared" si="14"/>
        <v>-26.775000000000002</v>
      </c>
    </row>
    <row r="184" spans="1:9" s="32" customFormat="1" ht="18" customHeight="1" x14ac:dyDescent="0.25">
      <c r="A184" s="309" t="s">
        <v>185</v>
      </c>
      <c r="B184" s="308">
        <v>37091</v>
      </c>
      <c r="C184" s="30" t="s">
        <v>70</v>
      </c>
      <c r="D184" s="47">
        <f t="shared" si="16"/>
        <v>-1999.5333333333333</v>
      </c>
      <c r="E184" s="27">
        <v>-30.393999999999998</v>
      </c>
      <c r="F184" s="28">
        <v>0.40100000000000002</v>
      </c>
      <c r="G184" s="28">
        <v>0</v>
      </c>
      <c r="H184" s="28">
        <v>0</v>
      </c>
      <c r="I184" s="40">
        <f t="shared" si="14"/>
        <v>-29.992999999999999</v>
      </c>
    </row>
    <row r="185" spans="1:9" s="32" customFormat="1" ht="18" customHeight="1" x14ac:dyDescent="0.25">
      <c r="A185" s="309" t="s">
        <v>186</v>
      </c>
      <c r="B185" s="308">
        <v>37091</v>
      </c>
      <c r="C185" s="30" t="s">
        <v>70</v>
      </c>
      <c r="D185" s="47">
        <f t="shared" si="16"/>
        <v>-1711.8</v>
      </c>
      <c r="E185" s="27">
        <v>-26.207000000000001</v>
      </c>
      <c r="F185" s="28">
        <v>0.53</v>
      </c>
      <c r="G185" s="28">
        <v>0</v>
      </c>
      <c r="H185" s="28">
        <v>0</v>
      </c>
      <c r="I185" s="40">
        <f t="shared" si="14"/>
        <v>-25.677</v>
      </c>
    </row>
    <row r="186" spans="1:9" s="32" customFormat="1" ht="18" customHeight="1" x14ac:dyDescent="0.25">
      <c r="A186" s="309" t="s">
        <v>187</v>
      </c>
      <c r="B186" s="308">
        <v>37091</v>
      </c>
      <c r="C186" s="30" t="s">
        <v>70</v>
      </c>
      <c r="D186" s="47">
        <f t="shared" si="16"/>
        <v>-1797</v>
      </c>
      <c r="E186" s="27">
        <v>-27.315999999999999</v>
      </c>
      <c r="F186" s="28">
        <v>0.36099999999999999</v>
      </c>
      <c r="G186" s="28">
        <v>0</v>
      </c>
      <c r="H186" s="28">
        <v>0</v>
      </c>
      <c r="I186" s="40">
        <f t="shared" si="14"/>
        <v>-26.954999999999998</v>
      </c>
    </row>
    <row r="187" spans="1:9" s="32" customFormat="1" ht="18" customHeight="1" x14ac:dyDescent="0.25">
      <c r="A187" s="309" t="s">
        <v>188</v>
      </c>
      <c r="B187" s="308">
        <v>37091</v>
      </c>
      <c r="C187" s="30" t="s">
        <v>70</v>
      </c>
      <c r="D187" s="47">
        <f t="shared" si="16"/>
        <v>-1092.0000000000002</v>
      </c>
      <c r="E187" s="27">
        <v>-16.655000000000001</v>
      </c>
      <c r="F187" s="28">
        <v>0.27500000000000002</v>
      </c>
      <c r="G187" s="28">
        <v>0</v>
      </c>
      <c r="H187" s="28">
        <v>0</v>
      </c>
      <c r="I187" s="40">
        <f t="shared" si="14"/>
        <v>-16.380000000000003</v>
      </c>
    </row>
    <row r="188" spans="1:9" s="32" customFormat="1" ht="18" customHeight="1" x14ac:dyDescent="0.25">
      <c r="A188" s="309" t="s">
        <v>189</v>
      </c>
      <c r="B188" s="308">
        <v>37091</v>
      </c>
      <c r="C188" s="30" t="s">
        <v>70</v>
      </c>
      <c r="D188" s="47">
        <f t="shared" si="16"/>
        <v>-346.86666666666662</v>
      </c>
      <c r="E188" s="27">
        <v>-5.2519999999999998</v>
      </c>
      <c r="F188" s="28">
        <v>4.9000000000000002E-2</v>
      </c>
      <c r="G188" s="28">
        <v>0</v>
      </c>
      <c r="H188" s="28">
        <v>0</v>
      </c>
      <c r="I188" s="40">
        <f t="shared" si="14"/>
        <v>-5.2029999999999994</v>
      </c>
    </row>
    <row r="189" spans="1:9" s="32" customFormat="1" ht="18" customHeight="1" x14ac:dyDescent="0.25">
      <c r="A189" s="309" t="s">
        <v>190</v>
      </c>
      <c r="B189" s="308">
        <v>37091</v>
      </c>
      <c r="C189" s="30" t="s">
        <v>70</v>
      </c>
      <c r="D189" s="47">
        <f t="shared" si="16"/>
        <v>-2421.3333333333335</v>
      </c>
      <c r="E189" s="27">
        <v>-36.869</v>
      </c>
      <c r="F189" s="28">
        <v>0.54900000000000004</v>
      </c>
      <c r="G189" s="28">
        <v>0</v>
      </c>
      <c r="H189" s="28">
        <v>0</v>
      </c>
      <c r="I189" s="40">
        <f t="shared" si="14"/>
        <v>-36.32</v>
      </c>
    </row>
    <row r="190" spans="1:9" s="32" customFormat="1" ht="18" customHeight="1" x14ac:dyDescent="0.25">
      <c r="A190" s="309" t="s">
        <v>191</v>
      </c>
      <c r="B190" s="308">
        <v>37091</v>
      </c>
      <c r="C190" s="30" t="s">
        <v>70</v>
      </c>
      <c r="D190" s="47">
        <f t="shared" si="16"/>
        <v>-522.26666666666665</v>
      </c>
      <c r="E190" s="27">
        <v>-8.0559999999999992</v>
      </c>
      <c r="F190" s="28">
        <v>0.222</v>
      </c>
      <c r="G190" s="28">
        <v>0</v>
      </c>
      <c r="H190" s="28">
        <v>0</v>
      </c>
      <c r="I190" s="40">
        <f t="shared" si="14"/>
        <v>-7.8339999999999987</v>
      </c>
    </row>
    <row r="191" spans="1:9" s="32" customFormat="1" ht="18" customHeight="1" x14ac:dyDescent="0.25">
      <c r="A191" s="309" t="s">
        <v>192</v>
      </c>
      <c r="B191" s="308">
        <v>37091</v>
      </c>
      <c r="C191" s="30" t="s">
        <v>70</v>
      </c>
      <c r="D191" s="47">
        <f t="shared" si="16"/>
        <v>-2169.1333333333332</v>
      </c>
      <c r="E191" s="27">
        <v>-32.954999999999998</v>
      </c>
      <c r="F191" s="28">
        <v>0.41799999999999998</v>
      </c>
      <c r="G191" s="28">
        <v>0</v>
      </c>
      <c r="H191" s="28">
        <v>0</v>
      </c>
      <c r="I191" s="40">
        <f t="shared" si="14"/>
        <v>-32.536999999999999</v>
      </c>
    </row>
    <row r="192" spans="1:9" s="32" customFormat="1" ht="18" customHeight="1" x14ac:dyDescent="0.25">
      <c r="A192" s="309" t="s">
        <v>193</v>
      </c>
      <c r="B192" s="308">
        <v>37091</v>
      </c>
      <c r="C192" s="30" t="s">
        <v>70</v>
      </c>
      <c r="D192" s="47">
        <f>I192/0.015</f>
        <v>-2182.5333333333333</v>
      </c>
      <c r="E192" s="27">
        <v>-33.182000000000002</v>
      </c>
      <c r="F192" s="28">
        <v>0.44400000000000001</v>
      </c>
      <c r="G192" s="28">
        <v>0</v>
      </c>
      <c r="H192" s="28">
        <v>0</v>
      </c>
      <c r="I192" s="40">
        <f>SUM(E192:H192)</f>
        <v>-32.738</v>
      </c>
    </row>
    <row r="193" spans="1:255" s="32" customFormat="1" ht="15.75" x14ac:dyDescent="0.25">
      <c r="A193" s="309" t="s">
        <v>215</v>
      </c>
      <c r="B193" s="308">
        <v>37091</v>
      </c>
      <c r="C193" s="30" t="s">
        <v>70</v>
      </c>
      <c r="D193" s="175">
        <f t="shared" ref="D193:I193" si="19">SUM(D174:D192)</f>
        <v>-47135.866666666683</v>
      </c>
      <c r="E193" s="53">
        <f t="shared" si="19"/>
        <v>-717.97299999999996</v>
      </c>
      <c r="F193" s="54">
        <f t="shared" si="19"/>
        <v>10.934999999999999</v>
      </c>
      <c r="G193" s="54">
        <f t="shared" si="19"/>
        <v>0</v>
      </c>
      <c r="H193" s="54">
        <f t="shared" si="19"/>
        <v>0</v>
      </c>
      <c r="I193" s="147">
        <f t="shared" si="19"/>
        <v>-707.03800000000001</v>
      </c>
    </row>
    <row r="194" spans="1:255" s="31" customFormat="1" ht="15" x14ac:dyDescent="0.2">
      <c r="A194" s="45" t="s">
        <v>116</v>
      </c>
      <c r="B194" s="324"/>
      <c r="C194" s="30"/>
      <c r="D194" s="47">
        <f>SUM(D152:D193)</f>
        <v>-78812.783333333326</v>
      </c>
      <c r="E194" s="27">
        <f>SUM(E152:E193)</f>
        <v>-958.02700000000004</v>
      </c>
      <c r="F194" s="28">
        <f>SUM(F152:F193)</f>
        <v>-106.75399999999993</v>
      </c>
      <c r="G194" s="28">
        <f>SUM(G152:G193)</f>
        <v>0</v>
      </c>
      <c r="H194" s="28">
        <f>SUM(H156:H193)</f>
        <v>0</v>
      </c>
      <c r="I194" s="40">
        <f>SUM(I152:I193)</f>
        <v>-1064.7810000000002</v>
      </c>
    </row>
    <row r="195" spans="1:255" s="31" customFormat="1" ht="15" x14ac:dyDescent="0.2">
      <c r="A195" s="45"/>
      <c r="B195" s="324"/>
      <c r="C195" s="30"/>
      <c r="D195" s="47"/>
      <c r="E195" s="27"/>
      <c r="F195" s="28"/>
      <c r="G195" s="28"/>
      <c r="H195" s="28"/>
      <c r="I195" s="40"/>
    </row>
    <row r="196" spans="1:255" s="31" customFormat="1" ht="15.75" x14ac:dyDescent="0.25">
      <c r="A196" s="351" t="s">
        <v>292</v>
      </c>
      <c r="B196" s="324"/>
      <c r="C196" s="30"/>
      <c r="D196" s="47"/>
      <c r="E196" s="27"/>
      <c r="F196" s="28"/>
      <c r="G196" s="28"/>
      <c r="H196" s="28"/>
      <c r="I196" s="40"/>
    </row>
    <row r="197" spans="1:255" s="29" customFormat="1" ht="6" customHeight="1" x14ac:dyDescent="0.25">
      <c r="A197" s="352"/>
      <c r="B197" s="327"/>
      <c r="C197" s="225"/>
      <c r="D197" s="47"/>
      <c r="E197" s="27"/>
      <c r="F197" s="28"/>
      <c r="G197" s="28"/>
      <c r="H197" s="28"/>
      <c r="I197" s="40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</row>
    <row r="198" spans="1:255" s="32" customFormat="1" ht="15.75" hidden="1" customHeight="1" x14ac:dyDescent="0.25">
      <c r="A198" s="359" t="s">
        <v>218</v>
      </c>
      <c r="B198" s="364"/>
      <c r="C198" s="361"/>
      <c r="D198" s="381">
        <f t="shared" ref="D198:I198" si="20">D201*-1</f>
        <v>-5489.7666666666646</v>
      </c>
      <c r="E198" s="385">
        <f t="shared" si="20"/>
        <v>-371.36000000000007</v>
      </c>
      <c r="F198" s="362">
        <f t="shared" si="20"/>
        <v>77.360999999999962</v>
      </c>
      <c r="G198" s="362">
        <f t="shared" si="20"/>
        <v>0</v>
      </c>
      <c r="H198" s="362">
        <f t="shared" si="20"/>
        <v>0</v>
      </c>
      <c r="I198" s="363">
        <f t="shared" si="20"/>
        <v>-293.99900000000008</v>
      </c>
    </row>
    <row r="199" spans="1:255" s="32" customFormat="1" ht="18" customHeight="1" x14ac:dyDescent="0.25">
      <c r="A199" s="309" t="s">
        <v>244</v>
      </c>
      <c r="B199" s="308">
        <v>37105</v>
      </c>
      <c r="C199" s="30" t="s">
        <v>286</v>
      </c>
      <c r="D199" s="47">
        <f>I199/0.04</f>
        <v>3076.4250000000002</v>
      </c>
      <c r="E199" s="27">
        <v>123.057</v>
      </c>
      <c r="F199" s="28">
        <v>0</v>
      </c>
      <c r="G199" s="28">
        <f>SUM(G201:G261)</f>
        <v>0</v>
      </c>
      <c r="H199" s="28">
        <f>SUM(H201:H261)</f>
        <v>0</v>
      </c>
      <c r="I199" s="40">
        <f>SUM(E199:H199)</f>
        <v>123.057</v>
      </c>
      <c r="J199"/>
    </row>
    <row r="200" spans="1:255" s="267" customFormat="1" ht="15.75" x14ac:dyDescent="0.25">
      <c r="A200" s="309" t="s">
        <v>281</v>
      </c>
      <c r="B200" s="308">
        <v>37105</v>
      </c>
      <c r="C200" s="225" t="s">
        <v>123</v>
      </c>
      <c r="D200" s="380">
        <v>240</v>
      </c>
      <c r="E200" s="27">
        <v>16.594000000000001</v>
      </c>
      <c r="F200" s="28">
        <v>-4.3609999999999998</v>
      </c>
      <c r="G200" s="28">
        <v>0</v>
      </c>
      <c r="H200" s="28"/>
      <c r="I200" s="40">
        <v>12.233000000000001</v>
      </c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  <c r="GB200" s="32"/>
      <c r="GC200" s="32"/>
      <c r="GD200" s="32"/>
      <c r="GE200" s="32"/>
      <c r="GF200" s="32"/>
      <c r="GG200" s="32"/>
      <c r="GH200" s="32"/>
      <c r="GI200" s="32"/>
      <c r="GJ200" s="32"/>
      <c r="GK200" s="32"/>
      <c r="GL200" s="32"/>
      <c r="GM200" s="32"/>
      <c r="GN200" s="32"/>
      <c r="GO200" s="32"/>
      <c r="GP200" s="32"/>
      <c r="GQ200" s="32"/>
      <c r="GR200" s="32"/>
      <c r="GS200" s="32"/>
      <c r="GT200" s="32"/>
      <c r="GU200" s="32"/>
      <c r="GV200" s="32"/>
      <c r="GW200" s="32"/>
      <c r="GX200" s="32"/>
      <c r="GY200" s="32"/>
      <c r="GZ200" s="32"/>
      <c r="HA200" s="32"/>
      <c r="HB200" s="32"/>
      <c r="HC200" s="32"/>
      <c r="HD200" s="32"/>
      <c r="HE200" s="32"/>
      <c r="HF200" s="32"/>
      <c r="HG200" s="32"/>
      <c r="HH200" s="32"/>
      <c r="HI200" s="32"/>
      <c r="HJ200" s="32"/>
      <c r="HK200" s="32"/>
      <c r="HL200" s="32"/>
      <c r="HM200" s="32"/>
      <c r="HN200" s="32"/>
      <c r="HO200" s="32"/>
      <c r="HP200" s="32"/>
      <c r="HQ200" s="32"/>
      <c r="HR200" s="32"/>
      <c r="HS200" s="32"/>
      <c r="HT200" s="32"/>
      <c r="HU200" s="32"/>
      <c r="HV200" s="32"/>
      <c r="HW200" s="32"/>
      <c r="HX200" s="32"/>
      <c r="HY200" s="32"/>
      <c r="HZ200" s="32"/>
      <c r="IA200" s="32"/>
      <c r="IB200" s="32"/>
      <c r="IC200" s="32"/>
      <c r="ID200" s="32"/>
      <c r="IE200" s="32"/>
      <c r="IF200" s="32"/>
      <c r="IG200" s="32"/>
      <c r="IH200" s="32"/>
      <c r="II200" s="32"/>
      <c r="IJ200" s="32"/>
      <c r="IK200" s="32"/>
      <c r="IL200" s="32"/>
      <c r="IM200" s="32"/>
      <c r="IN200" s="32"/>
      <c r="IO200" s="32"/>
      <c r="IP200" s="32"/>
      <c r="IQ200" s="32"/>
      <c r="IR200" s="32"/>
      <c r="IS200" s="32"/>
      <c r="IT200" s="32"/>
      <c r="IU200" s="32"/>
    </row>
    <row r="201" spans="1:255" s="32" customFormat="1" ht="18" customHeight="1" x14ac:dyDescent="0.25">
      <c r="A201" s="309" t="s">
        <v>219</v>
      </c>
      <c r="B201" s="308">
        <v>37091</v>
      </c>
      <c r="C201" s="30" t="s">
        <v>286</v>
      </c>
      <c r="D201" s="47">
        <f t="shared" ref="D201:I201" si="21">SUM(D202:D262)</f>
        <v>5489.7666666666646</v>
      </c>
      <c r="E201" s="27">
        <f t="shared" si="21"/>
        <v>371.36000000000007</v>
      </c>
      <c r="F201" s="28">
        <f t="shared" si="21"/>
        <v>-77.360999999999962</v>
      </c>
      <c r="G201" s="28">
        <f t="shared" si="21"/>
        <v>0</v>
      </c>
      <c r="H201" s="28">
        <f t="shared" si="21"/>
        <v>0</v>
      </c>
      <c r="I201" s="40">
        <f t="shared" si="21"/>
        <v>293.99900000000008</v>
      </c>
    </row>
    <row r="202" spans="1:255" s="32" customFormat="1" ht="18" hidden="1" x14ac:dyDescent="0.25">
      <c r="A202" s="420" t="s">
        <v>336</v>
      </c>
      <c r="B202" s="421"/>
      <c r="C202" s="422" t="s">
        <v>286</v>
      </c>
      <c r="D202" s="381"/>
      <c r="E202" s="385">
        <v>5.6760000000000002</v>
      </c>
      <c r="F202" s="362">
        <v>-1.028</v>
      </c>
      <c r="G202" s="362"/>
      <c r="H202" s="362"/>
      <c r="I202" s="363">
        <f t="shared" ref="I202:I224" si="22">SUM(E202:G202)</f>
        <v>4.6479999999999997</v>
      </c>
    </row>
    <row r="203" spans="1:255" s="32" customFormat="1" ht="15.75" hidden="1" x14ac:dyDescent="0.25">
      <c r="A203" s="403" t="s">
        <v>420</v>
      </c>
      <c r="B203" s="395"/>
      <c r="C203" s="396"/>
      <c r="D203" s="397" t="s">
        <v>119</v>
      </c>
      <c r="E203" s="398">
        <v>0.186</v>
      </c>
      <c r="F203" s="399">
        <v>-2.7E-2</v>
      </c>
      <c r="G203" s="399"/>
      <c r="H203" s="399"/>
      <c r="I203" s="400">
        <v>0.159</v>
      </c>
    </row>
    <row r="204" spans="1:255" s="32" customFormat="1" ht="15.75" hidden="1" x14ac:dyDescent="0.25">
      <c r="A204" s="403" t="s">
        <v>421</v>
      </c>
      <c r="B204" s="395"/>
      <c r="C204" s="396"/>
      <c r="D204" s="397" t="s">
        <v>119</v>
      </c>
      <c r="E204" s="398">
        <v>0.314</v>
      </c>
      <c r="F204" s="399">
        <v>-5.2999999999999999E-2</v>
      </c>
      <c r="G204" s="399"/>
      <c r="H204" s="399"/>
      <c r="I204" s="400">
        <v>0.26100000000000001</v>
      </c>
    </row>
    <row r="205" spans="1:255" s="32" customFormat="1" ht="15.75" hidden="1" x14ac:dyDescent="0.25">
      <c r="A205" s="403" t="s">
        <v>422</v>
      </c>
      <c r="B205" s="395"/>
      <c r="C205" s="396"/>
      <c r="D205" s="397" t="s">
        <v>119</v>
      </c>
      <c r="E205" s="398">
        <v>1.8560000000000001</v>
      </c>
      <c r="F205" s="399">
        <v>-0.63200000000000001</v>
      </c>
      <c r="G205" s="399"/>
      <c r="H205" s="399"/>
      <c r="I205" s="400">
        <v>1.2240000000000002</v>
      </c>
    </row>
    <row r="206" spans="1:255" s="32" customFormat="1" ht="15.75" hidden="1" x14ac:dyDescent="0.25">
      <c r="A206" s="403" t="s">
        <v>426</v>
      </c>
      <c r="B206" s="395"/>
      <c r="C206" s="396"/>
      <c r="D206" s="397" t="s">
        <v>119</v>
      </c>
      <c r="E206" s="398">
        <v>6.149</v>
      </c>
      <c r="F206" s="399">
        <v>-1.663</v>
      </c>
      <c r="G206" s="399"/>
      <c r="H206" s="399"/>
      <c r="I206" s="400">
        <v>4.4859999999999998</v>
      </c>
    </row>
    <row r="207" spans="1:255" s="32" customFormat="1" ht="15.75" hidden="1" x14ac:dyDescent="0.25">
      <c r="A207" s="403" t="s">
        <v>429</v>
      </c>
      <c r="B207" s="395"/>
      <c r="C207" s="396"/>
      <c r="D207" s="397" t="s">
        <v>119</v>
      </c>
      <c r="E207" s="398">
        <v>2.1389999999999998</v>
      </c>
      <c r="F207" s="399">
        <v>-0.60599999999999998</v>
      </c>
      <c r="G207" s="399"/>
      <c r="H207" s="399"/>
      <c r="I207" s="400">
        <v>1.5329999999999999</v>
      </c>
    </row>
    <row r="208" spans="1:255" s="32" customFormat="1" ht="15.75" hidden="1" x14ac:dyDescent="0.25">
      <c r="A208" s="403" t="s">
        <v>430</v>
      </c>
      <c r="B208" s="395"/>
      <c r="C208" s="396"/>
      <c r="D208" s="397" t="s">
        <v>119</v>
      </c>
      <c r="E208" s="398">
        <v>2.677</v>
      </c>
      <c r="F208" s="399">
        <v>-0.44700000000000001</v>
      </c>
      <c r="G208" s="399"/>
      <c r="H208" s="399"/>
      <c r="I208" s="400">
        <v>2.23</v>
      </c>
    </row>
    <row r="209" spans="1:9" s="32" customFormat="1" ht="15.75" hidden="1" x14ac:dyDescent="0.25">
      <c r="A209" s="403" t="s">
        <v>432</v>
      </c>
      <c r="B209" s="395"/>
      <c r="C209" s="396"/>
      <c r="D209" s="397" t="s">
        <v>119</v>
      </c>
      <c r="E209" s="398">
        <v>8.5950000000000006</v>
      </c>
      <c r="F209" s="399">
        <v>-1.2709999999999999</v>
      </c>
      <c r="G209" s="399"/>
      <c r="H209" s="399"/>
      <c r="I209" s="400">
        <v>7.3240000000000007</v>
      </c>
    </row>
    <row r="210" spans="1:9" s="32" customFormat="1" ht="15.75" hidden="1" x14ac:dyDescent="0.25">
      <c r="A210" s="403" t="s">
        <v>433</v>
      </c>
      <c r="B210" s="395"/>
      <c r="C210" s="396"/>
      <c r="D210" s="397" t="s">
        <v>119</v>
      </c>
      <c r="E210" s="398">
        <v>1.4339999999999999</v>
      </c>
      <c r="F210" s="399">
        <v>-0.219</v>
      </c>
      <c r="G210" s="399"/>
      <c r="H210" s="399"/>
      <c r="I210" s="400">
        <v>1.2150000000000001</v>
      </c>
    </row>
    <row r="211" spans="1:9" s="32" customFormat="1" ht="15.75" hidden="1" x14ac:dyDescent="0.25">
      <c r="A211" s="401" t="s">
        <v>369</v>
      </c>
      <c r="B211" s="25"/>
      <c r="C211" s="336"/>
      <c r="D211" s="47"/>
      <c r="E211" s="27">
        <v>1.8480000000000001</v>
      </c>
      <c r="F211" s="28">
        <v>-0.45700000000000002</v>
      </c>
      <c r="G211" s="28"/>
      <c r="H211" s="28"/>
      <c r="I211" s="40">
        <f>SUM(E211:H211)</f>
        <v>1.391</v>
      </c>
    </row>
    <row r="212" spans="1:9" s="32" customFormat="1" ht="15.75" hidden="1" x14ac:dyDescent="0.25">
      <c r="A212" s="401" t="s">
        <v>408</v>
      </c>
      <c r="B212" s="25"/>
      <c r="C212" s="336"/>
      <c r="D212" s="47"/>
      <c r="E212" s="27">
        <v>5.4009999999999998</v>
      </c>
      <c r="F212" s="28">
        <v>-1.3149999999999999</v>
      </c>
      <c r="G212" s="28"/>
      <c r="H212" s="28"/>
      <c r="I212" s="40">
        <v>4.0860000000000003</v>
      </c>
    </row>
    <row r="213" spans="1:9" s="32" customFormat="1" ht="15.75" hidden="1" x14ac:dyDescent="0.25">
      <c r="A213" s="401" t="s">
        <v>409</v>
      </c>
      <c r="B213" s="25"/>
      <c r="C213" s="336"/>
      <c r="D213" s="47"/>
      <c r="E213" s="27">
        <v>2.4529999999999998</v>
      </c>
      <c r="F213" s="28">
        <v>-0.60199999999999998</v>
      </c>
      <c r="G213" s="28"/>
      <c r="H213" s="28"/>
      <c r="I213" s="40">
        <v>1.851</v>
      </c>
    </row>
    <row r="214" spans="1:9" s="32" customFormat="1" ht="15.75" hidden="1" x14ac:dyDescent="0.25">
      <c r="A214" s="401" t="s">
        <v>412</v>
      </c>
      <c r="B214" s="25"/>
      <c r="C214" s="336"/>
      <c r="D214" s="47"/>
      <c r="E214" s="27">
        <v>3.4820000000000002</v>
      </c>
      <c r="F214" s="28">
        <v>-1.258</v>
      </c>
      <c r="G214" s="28"/>
      <c r="H214" s="28"/>
      <c r="I214" s="40">
        <v>2.2240000000000002</v>
      </c>
    </row>
    <row r="215" spans="1:9" s="32" customFormat="1" ht="18" hidden="1" x14ac:dyDescent="0.25">
      <c r="A215" s="357" t="s">
        <v>337</v>
      </c>
      <c r="B215" s="59"/>
      <c r="C215" s="176" t="s">
        <v>286</v>
      </c>
      <c r="D215" s="47"/>
      <c r="E215" s="27">
        <v>13.545</v>
      </c>
      <c r="F215" s="28">
        <v>-3.3180000000000001</v>
      </c>
      <c r="G215" s="28"/>
      <c r="H215" s="28"/>
      <c r="I215" s="40">
        <f t="shared" si="22"/>
        <v>10.227</v>
      </c>
    </row>
    <row r="216" spans="1:9" s="32" customFormat="1" ht="18" hidden="1" x14ac:dyDescent="0.25">
      <c r="A216" s="357" t="s">
        <v>338</v>
      </c>
      <c r="B216" s="59"/>
      <c r="C216" s="176" t="s">
        <v>286</v>
      </c>
      <c r="D216" s="47"/>
      <c r="E216" s="27">
        <v>5.6820000000000004</v>
      </c>
      <c r="F216" s="28">
        <v>-1.0089999999999999</v>
      </c>
      <c r="G216" s="28"/>
      <c r="H216" s="28"/>
      <c r="I216" s="40">
        <f t="shared" si="22"/>
        <v>4.673</v>
      </c>
    </row>
    <row r="217" spans="1:9" s="32" customFormat="1" ht="18" hidden="1" x14ac:dyDescent="0.25">
      <c r="A217" s="357" t="s">
        <v>339</v>
      </c>
      <c r="B217" s="59"/>
      <c r="C217" s="176" t="s">
        <v>286</v>
      </c>
      <c r="D217" s="47"/>
      <c r="E217" s="27">
        <v>10.789</v>
      </c>
      <c r="F217" s="28">
        <v>-2.7789999999999999</v>
      </c>
      <c r="G217" s="28"/>
      <c r="H217" s="28"/>
      <c r="I217" s="40">
        <f t="shared" si="22"/>
        <v>8.01</v>
      </c>
    </row>
    <row r="218" spans="1:9" s="32" customFormat="1" ht="18" hidden="1" x14ac:dyDescent="0.25">
      <c r="A218" s="357" t="s">
        <v>340</v>
      </c>
      <c r="B218" s="59"/>
      <c r="C218" s="176" t="s">
        <v>286</v>
      </c>
      <c r="D218" s="47"/>
      <c r="E218" s="27">
        <v>7.2649999999999997</v>
      </c>
      <c r="F218" s="28">
        <v>-1.9059999999999999</v>
      </c>
      <c r="G218" s="28"/>
      <c r="H218" s="28"/>
      <c r="I218" s="40">
        <f t="shared" si="22"/>
        <v>5.359</v>
      </c>
    </row>
    <row r="219" spans="1:9" s="32" customFormat="1" ht="18" hidden="1" x14ac:dyDescent="0.25">
      <c r="A219" s="357" t="s">
        <v>341</v>
      </c>
      <c r="B219" s="59"/>
      <c r="C219" s="176" t="s">
        <v>286</v>
      </c>
      <c r="D219" s="47"/>
      <c r="E219" s="27">
        <v>15.977</v>
      </c>
      <c r="F219" s="28">
        <v>-2.5499999999999998</v>
      </c>
      <c r="G219" s="28"/>
      <c r="H219" s="28"/>
      <c r="I219" s="40">
        <f t="shared" si="22"/>
        <v>13.427</v>
      </c>
    </row>
    <row r="220" spans="1:9" s="32" customFormat="1" ht="18" hidden="1" x14ac:dyDescent="0.25">
      <c r="A220" s="357" t="s">
        <v>342</v>
      </c>
      <c r="B220" s="59"/>
      <c r="C220" s="176" t="s">
        <v>286</v>
      </c>
      <c r="D220" s="47"/>
      <c r="E220" s="27">
        <v>0.84799999999999998</v>
      </c>
      <c r="F220" s="28">
        <v>-0.29699999999999999</v>
      </c>
      <c r="G220" s="28"/>
      <c r="H220" s="28"/>
      <c r="I220" s="40">
        <f t="shared" si="22"/>
        <v>0.55099999999999993</v>
      </c>
    </row>
    <row r="221" spans="1:9" s="32" customFormat="1" ht="18" hidden="1" x14ac:dyDescent="0.25">
      <c r="A221" s="357" t="s">
        <v>343</v>
      </c>
      <c r="B221" s="59"/>
      <c r="C221" s="176" t="s">
        <v>286</v>
      </c>
      <c r="D221" s="47"/>
      <c r="E221" s="27">
        <v>7.2309999999999999</v>
      </c>
      <c r="F221" s="28">
        <v>-1.234</v>
      </c>
      <c r="G221" s="28"/>
      <c r="H221" s="28"/>
      <c r="I221" s="40">
        <f t="shared" si="22"/>
        <v>5.9969999999999999</v>
      </c>
    </row>
    <row r="222" spans="1:9" s="32" customFormat="1" ht="18" hidden="1" x14ac:dyDescent="0.25">
      <c r="A222" s="357" t="s">
        <v>344</v>
      </c>
      <c r="B222" s="59"/>
      <c r="C222" s="176" t="s">
        <v>286</v>
      </c>
      <c r="D222" s="47"/>
      <c r="E222" s="27">
        <v>5.798</v>
      </c>
      <c r="F222" s="28">
        <v>-1.206</v>
      </c>
      <c r="G222" s="28"/>
      <c r="H222" s="28"/>
      <c r="I222" s="40">
        <f t="shared" si="22"/>
        <v>4.5920000000000005</v>
      </c>
    </row>
    <row r="223" spans="1:9" s="32" customFormat="1" ht="18" hidden="1" x14ac:dyDescent="0.25">
      <c r="A223" s="357" t="s">
        <v>345</v>
      </c>
      <c r="B223" s="59"/>
      <c r="C223" s="176" t="s">
        <v>286</v>
      </c>
      <c r="D223" s="47"/>
      <c r="E223" s="27">
        <v>0.92400000000000004</v>
      </c>
      <c r="F223" s="28">
        <v>-0.44600000000000001</v>
      </c>
      <c r="G223" s="28"/>
      <c r="H223" s="28"/>
      <c r="I223" s="40">
        <f t="shared" si="22"/>
        <v>0.47800000000000004</v>
      </c>
    </row>
    <row r="224" spans="1:9" s="32" customFormat="1" ht="18" hidden="1" x14ac:dyDescent="0.25">
      <c r="A224" s="357" t="s">
        <v>350</v>
      </c>
      <c r="B224" s="59"/>
      <c r="C224" s="176" t="s">
        <v>286</v>
      </c>
      <c r="D224" s="47"/>
      <c r="E224" s="27">
        <v>24.088000000000001</v>
      </c>
      <c r="F224" s="28">
        <v>-3.8730000000000002</v>
      </c>
      <c r="G224" s="28"/>
      <c r="H224" s="28"/>
      <c r="I224" s="40">
        <f t="shared" si="22"/>
        <v>20.215</v>
      </c>
    </row>
    <row r="225" spans="1:255" s="32" customFormat="1" ht="15.75" hidden="1" customHeight="1" x14ac:dyDescent="0.25">
      <c r="A225" s="309" t="s">
        <v>85</v>
      </c>
      <c r="B225" s="308">
        <v>37083</v>
      </c>
      <c r="C225" s="30" t="s">
        <v>123</v>
      </c>
      <c r="D225" s="47">
        <f>I225/0.015</f>
        <v>-60.400000000000006</v>
      </c>
      <c r="E225" s="27">
        <v>-0.65500000000000003</v>
      </c>
      <c r="F225" s="28">
        <v>-0.251</v>
      </c>
      <c r="G225" s="28">
        <v>0</v>
      </c>
      <c r="H225" s="28">
        <v>0</v>
      </c>
      <c r="I225" s="40">
        <f>SUM(E225:H225)</f>
        <v>-0.90600000000000003</v>
      </c>
    </row>
    <row r="226" spans="1:255" s="32" customFormat="1" ht="15.75" hidden="1" customHeight="1" x14ac:dyDescent="0.25">
      <c r="A226" s="309" t="s">
        <v>86</v>
      </c>
      <c r="B226" s="308">
        <v>37083</v>
      </c>
      <c r="C226" s="30" t="s">
        <v>123</v>
      </c>
      <c r="D226" s="47">
        <f>I226/0.015</f>
        <v>250.20000000000002</v>
      </c>
      <c r="E226" s="27">
        <v>5.0339999999999998</v>
      </c>
      <c r="F226" s="28">
        <v>-1.2809999999999999</v>
      </c>
      <c r="G226" s="28">
        <v>0</v>
      </c>
      <c r="H226" s="28">
        <v>0</v>
      </c>
      <c r="I226" s="40">
        <f>SUM(E226:H226)</f>
        <v>3.7530000000000001</v>
      </c>
    </row>
    <row r="227" spans="1:255" s="32" customFormat="1" ht="15.75" hidden="1" customHeight="1" x14ac:dyDescent="0.25">
      <c r="A227" s="309" t="s">
        <v>87</v>
      </c>
      <c r="B227" s="308">
        <v>37083</v>
      </c>
      <c r="C227" s="30" t="s">
        <v>123</v>
      </c>
      <c r="D227" s="47">
        <f>I227/0.015</f>
        <v>1221.4666666666667</v>
      </c>
      <c r="E227" s="27">
        <v>21.850999999999999</v>
      </c>
      <c r="F227" s="28">
        <v>-3.5289999999999999</v>
      </c>
      <c r="G227" s="28">
        <v>0</v>
      </c>
      <c r="H227" s="28">
        <v>0</v>
      </c>
      <c r="I227" s="40">
        <f>SUM(E227:H227)</f>
        <v>18.321999999999999</v>
      </c>
    </row>
    <row r="228" spans="1:255" s="267" customFormat="1" ht="15.75" hidden="1" x14ac:dyDescent="0.25">
      <c r="A228" s="309" t="s">
        <v>253</v>
      </c>
      <c r="B228" s="308"/>
      <c r="C228" s="30"/>
      <c r="D228" s="47">
        <f>I228/0.06</f>
        <v>-454.01666666666665</v>
      </c>
      <c r="E228" s="27">
        <v>-30.815000000000001</v>
      </c>
      <c r="F228" s="28">
        <v>3.5739999999999998</v>
      </c>
      <c r="G228" s="28">
        <v>0</v>
      </c>
      <c r="H228" s="28"/>
      <c r="I228" s="40">
        <v>-27.241</v>
      </c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  <c r="GB228" s="32"/>
      <c r="GC228" s="32"/>
      <c r="GD228" s="32"/>
      <c r="GE228" s="32"/>
      <c r="GF228" s="32"/>
      <c r="GG228" s="32"/>
      <c r="GH228" s="32"/>
      <c r="GI228" s="32"/>
      <c r="GJ228" s="32"/>
      <c r="GK228" s="32"/>
      <c r="GL228" s="32"/>
      <c r="GM228" s="32"/>
      <c r="GN228" s="32"/>
      <c r="GO228" s="32"/>
      <c r="GP228" s="32"/>
      <c r="GQ228" s="32"/>
      <c r="GR228" s="32"/>
      <c r="GS228" s="32"/>
      <c r="GT228" s="32"/>
      <c r="GU228" s="32"/>
      <c r="GV228" s="32"/>
      <c r="GW228" s="32"/>
      <c r="GX228" s="32"/>
      <c r="GY228" s="32"/>
      <c r="GZ228" s="32"/>
      <c r="HA228" s="32"/>
      <c r="HB228" s="32"/>
      <c r="HC228" s="32"/>
      <c r="HD228" s="32"/>
      <c r="HE228" s="32"/>
      <c r="HF228" s="32"/>
      <c r="HG228" s="32"/>
      <c r="HH228" s="32"/>
      <c r="HI228" s="32"/>
      <c r="HJ228" s="32"/>
      <c r="HK228" s="32"/>
      <c r="HL228" s="32"/>
      <c r="HM228" s="32"/>
      <c r="HN228" s="32"/>
      <c r="HO228" s="32"/>
      <c r="HP228" s="32"/>
      <c r="HQ228" s="32"/>
      <c r="HR228" s="32"/>
      <c r="HS228" s="32"/>
      <c r="HT228" s="32"/>
      <c r="HU228" s="32"/>
      <c r="HV228" s="32"/>
      <c r="HW228" s="32"/>
      <c r="HX228" s="32"/>
      <c r="HY228" s="32"/>
      <c r="HZ228" s="32"/>
      <c r="IA228" s="32"/>
      <c r="IB228" s="32"/>
      <c r="IC228" s="32"/>
      <c r="ID228" s="32"/>
      <c r="IE228" s="32"/>
      <c r="IF228" s="32"/>
      <c r="IG228" s="32"/>
      <c r="IH228" s="32"/>
      <c r="II228" s="32"/>
      <c r="IJ228" s="32"/>
      <c r="IK228" s="32"/>
      <c r="IL228" s="32"/>
      <c r="IM228" s="32"/>
      <c r="IN228" s="32"/>
      <c r="IO228" s="32"/>
      <c r="IP228" s="32"/>
      <c r="IQ228" s="32"/>
      <c r="IR228" s="32"/>
      <c r="IS228" s="32"/>
      <c r="IT228" s="32"/>
      <c r="IU228" s="32"/>
    </row>
    <row r="229" spans="1:255" s="267" customFormat="1" ht="15.75" hidden="1" x14ac:dyDescent="0.25">
      <c r="A229" s="309" t="s">
        <v>254</v>
      </c>
      <c r="B229" s="308"/>
      <c r="C229" s="30"/>
      <c r="D229" s="47">
        <f t="shared" ref="D229:D246" si="23">I229/0.06</f>
        <v>-3.2166666666666677</v>
      </c>
      <c r="E229" s="27">
        <v>-0.89300000000000002</v>
      </c>
      <c r="F229" s="28">
        <v>0.7</v>
      </c>
      <c r="G229" s="28">
        <v>0</v>
      </c>
      <c r="H229" s="28"/>
      <c r="I229" s="40">
        <v>-0.19300000000000006</v>
      </c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  <c r="GB229" s="32"/>
      <c r="GC229" s="32"/>
      <c r="GD229" s="32"/>
      <c r="GE229" s="32"/>
      <c r="GF229" s="32"/>
      <c r="GG229" s="32"/>
      <c r="GH229" s="32"/>
      <c r="GI229" s="32"/>
      <c r="GJ229" s="32"/>
      <c r="GK229" s="32"/>
      <c r="GL229" s="32"/>
      <c r="GM229" s="32"/>
      <c r="GN229" s="32"/>
      <c r="GO229" s="32"/>
      <c r="GP229" s="32"/>
      <c r="GQ229" s="32"/>
      <c r="GR229" s="32"/>
      <c r="GS229" s="32"/>
      <c r="GT229" s="32"/>
      <c r="GU229" s="32"/>
      <c r="GV229" s="32"/>
      <c r="GW229" s="32"/>
      <c r="GX229" s="32"/>
      <c r="GY229" s="32"/>
      <c r="GZ229" s="32"/>
      <c r="HA229" s="32"/>
      <c r="HB229" s="32"/>
      <c r="HC229" s="32"/>
      <c r="HD229" s="32"/>
      <c r="HE229" s="32"/>
      <c r="HF229" s="32"/>
      <c r="HG229" s="32"/>
      <c r="HH229" s="32"/>
      <c r="HI229" s="32"/>
      <c r="HJ229" s="32"/>
      <c r="HK229" s="32"/>
      <c r="HL229" s="32"/>
      <c r="HM229" s="32"/>
      <c r="HN229" s="32"/>
      <c r="HO229" s="32"/>
      <c r="HP229" s="32"/>
      <c r="HQ229" s="32"/>
      <c r="HR229" s="32"/>
      <c r="HS229" s="32"/>
      <c r="HT229" s="32"/>
      <c r="HU229" s="32"/>
      <c r="HV229" s="32"/>
      <c r="HW229" s="32"/>
      <c r="HX229" s="32"/>
      <c r="HY229" s="32"/>
      <c r="HZ229" s="32"/>
      <c r="IA229" s="32"/>
      <c r="IB229" s="32"/>
      <c r="IC229" s="32"/>
      <c r="ID229" s="32"/>
      <c r="IE229" s="32"/>
      <c r="IF229" s="32"/>
      <c r="IG229" s="32"/>
      <c r="IH229" s="32"/>
      <c r="II229" s="32"/>
      <c r="IJ229" s="32"/>
      <c r="IK229" s="32"/>
      <c r="IL229" s="32"/>
      <c r="IM229" s="32"/>
      <c r="IN229" s="32"/>
      <c r="IO229" s="32"/>
      <c r="IP229" s="32"/>
      <c r="IQ229" s="32"/>
      <c r="IR229" s="32"/>
      <c r="IS229" s="32"/>
      <c r="IT229" s="32"/>
      <c r="IU229" s="32"/>
    </row>
    <row r="230" spans="1:255" s="267" customFormat="1" ht="15.75" hidden="1" x14ac:dyDescent="0.25">
      <c r="A230" s="309" t="s">
        <v>255</v>
      </c>
      <c r="B230" s="308"/>
      <c r="C230" s="30"/>
      <c r="D230" s="47">
        <f t="shared" si="23"/>
        <v>-224.91666666666666</v>
      </c>
      <c r="E230" s="27">
        <v>-15.071</v>
      </c>
      <c r="F230" s="28">
        <v>1.5760000000000001</v>
      </c>
      <c r="G230" s="28">
        <v>0</v>
      </c>
      <c r="H230" s="28"/>
      <c r="I230" s="40">
        <v>-13.494999999999999</v>
      </c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  <c r="GB230" s="32"/>
      <c r="GC230" s="32"/>
      <c r="GD230" s="32"/>
      <c r="GE230" s="32"/>
      <c r="GF230" s="32"/>
      <c r="GG230" s="32"/>
      <c r="GH230" s="32"/>
      <c r="GI230" s="32"/>
      <c r="GJ230" s="32"/>
      <c r="GK230" s="32"/>
      <c r="GL230" s="32"/>
      <c r="GM230" s="32"/>
      <c r="GN230" s="32"/>
      <c r="GO230" s="32"/>
      <c r="GP230" s="32"/>
      <c r="GQ230" s="32"/>
      <c r="GR230" s="32"/>
      <c r="GS230" s="32"/>
      <c r="GT230" s="32"/>
      <c r="GU230" s="32"/>
      <c r="GV230" s="32"/>
      <c r="GW230" s="32"/>
      <c r="GX230" s="32"/>
      <c r="GY230" s="32"/>
      <c r="GZ230" s="32"/>
      <c r="HA230" s="32"/>
      <c r="HB230" s="32"/>
      <c r="HC230" s="32"/>
      <c r="HD230" s="32"/>
      <c r="HE230" s="32"/>
      <c r="HF230" s="32"/>
      <c r="HG230" s="32"/>
      <c r="HH230" s="32"/>
      <c r="HI230" s="32"/>
      <c r="HJ230" s="32"/>
      <c r="HK230" s="32"/>
      <c r="HL230" s="32"/>
      <c r="HM230" s="32"/>
      <c r="HN230" s="32"/>
      <c r="HO230" s="32"/>
      <c r="HP230" s="32"/>
      <c r="HQ230" s="32"/>
      <c r="HR230" s="32"/>
      <c r="HS230" s="32"/>
      <c r="HT230" s="32"/>
      <c r="HU230" s="32"/>
      <c r="HV230" s="32"/>
      <c r="HW230" s="32"/>
      <c r="HX230" s="32"/>
      <c r="HY230" s="32"/>
      <c r="HZ230" s="32"/>
      <c r="IA230" s="32"/>
      <c r="IB230" s="32"/>
      <c r="IC230" s="32"/>
      <c r="ID230" s="32"/>
      <c r="IE230" s="32"/>
      <c r="IF230" s="32"/>
      <c r="IG230" s="32"/>
      <c r="IH230" s="32"/>
      <c r="II230" s="32"/>
      <c r="IJ230" s="32"/>
      <c r="IK230" s="32"/>
      <c r="IL230" s="32"/>
      <c r="IM230" s="32"/>
      <c r="IN230" s="32"/>
      <c r="IO230" s="32"/>
      <c r="IP230" s="32"/>
      <c r="IQ230" s="32"/>
      <c r="IR230" s="32"/>
      <c r="IS230" s="32"/>
      <c r="IT230" s="32"/>
      <c r="IU230" s="32"/>
    </row>
    <row r="231" spans="1:255" s="267" customFormat="1" ht="15.75" hidden="1" x14ac:dyDescent="0.25">
      <c r="A231" s="309" t="s">
        <v>259</v>
      </c>
      <c r="B231" s="308"/>
      <c r="C231" s="30"/>
      <c r="D231" s="47">
        <f t="shared" si="23"/>
        <v>130.38333333333335</v>
      </c>
      <c r="E231" s="27">
        <v>9.3680000000000003</v>
      </c>
      <c r="F231" s="28">
        <v>-1.5449999999999999</v>
      </c>
      <c r="G231" s="28">
        <v>0</v>
      </c>
      <c r="H231" s="28"/>
      <c r="I231" s="40">
        <v>7.8230000000000004</v>
      </c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  <c r="GB231" s="32"/>
      <c r="GC231" s="32"/>
      <c r="GD231" s="32"/>
      <c r="GE231" s="32"/>
      <c r="GF231" s="32"/>
      <c r="GG231" s="32"/>
      <c r="GH231" s="32"/>
      <c r="GI231" s="32"/>
      <c r="GJ231" s="32"/>
      <c r="GK231" s="32"/>
      <c r="GL231" s="32"/>
      <c r="GM231" s="32"/>
      <c r="GN231" s="32"/>
      <c r="GO231" s="32"/>
      <c r="GP231" s="32"/>
      <c r="GQ231" s="32"/>
      <c r="GR231" s="32"/>
      <c r="GS231" s="32"/>
      <c r="GT231" s="32"/>
      <c r="GU231" s="32"/>
      <c r="GV231" s="32"/>
      <c r="GW231" s="32"/>
      <c r="GX231" s="32"/>
      <c r="GY231" s="32"/>
      <c r="GZ231" s="32"/>
      <c r="HA231" s="32"/>
      <c r="HB231" s="32"/>
      <c r="HC231" s="32"/>
      <c r="HD231" s="32"/>
      <c r="HE231" s="32"/>
      <c r="HF231" s="32"/>
      <c r="HG231" s="32"/>
      <c r="HH231" s="32"/>
      <c r="HI231" s="32"/>
      <c r="HJ231" s="32"/>
      <c r="HK231" s="32"/>
      <c r="HL231" s="32"/>
      <c r="HM231" s="32"/>
      <c r="HN231" s="32"/>
      <c r="HO231" s="32"/>
      <c r="HP231" s="32"/>
      <c r="HQ231" s="32"/>
      <c r="HR231" s="32"/>
      <c r="HS231" s="32"/>
      <c r="HT231" s="32"/>
      <c r="HU231" s="32"/>
      <c r="HV231" s="32"/>
      <c r="HW231" s="32"/>
      <c r="HX231" s="32"/>
      <c r="HY231" s="32"/>
      <c r="HZ231" s="32"/>
      <c r="IA231" s="32"/>
      <c r="IB231" s="32"/>
      <c r="IC231" s="32"/>
      <c r="ID231" s="32"/>
      <c r="IE231" s="32"/>
      <c r="IF231" s="32"/>
      <c r="IG231" s="32"/>
      <c r="IH231" s="32"/>
      <c r="II231" s="32"/>
      <c r="IJ231" s="32"/>
      <c r="IK231" s="32"/>
      <c r="IL231" s="32"/>
      <c r="IM231" s="32"/>
      <c r="IN231" s="32"/>
      <c r="IO231" s="32"/>
      <c r="IP231" s="32"/>
      <c r="IQ231" s="32"/>
      <c r="IR231" s="32"/>
      <c r="IS231" s="32"/>
      <c r="IT231" s="32"/>
      <c r="IU231" s="32"/>
    </row>
    <row r="232" spans="1:255" s="267" customFormat="1" ht="15.75" hidden="1" x14ac:dyDescent="0.25">
      <c r="A232" s="309" t="s">
        <v>260</v>
      </c>
      <c r="B232" s="308"/>
      <c r="C232" s="30"/>
      <c r="D232" s="47">
        <f t="shared" si="23"/>
        <v>140.88333333333335</v>
      </c>
      <c r="E232" s="27">
        <v>10.473000000000001</v>
      </c>
      <c r="F232" s="28">
        <v>-2.02</v>
      </c>
      <c r="G232" s="28">
        <v>0</v>
      </c>
      <c r="H232" s="28"/>
      <c r="I232" s="40">
        <v>8.4530000000000012</v>
      </c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  <c r="GB232" s="32"/>
      <c r="GC232" s="32"/>
      <c r="GD232" s="32"/>
      <c r="GE232" s="32"/>
      <c r="GF232" s="32"/>
      <c r="GG232" s="32"/>
      <c r="GH232" s="32"/>
      <c r="GI232" s="32"/>
      <c r="GJ232" s="32"/>
      <c r="GK232" s="32"/>
      <c r="GL232" s="32"/>
      <c r="GM232" s="32"/>
      <c r="GN232" s="32"/>
      <c r="GO232" s="32"/>
      <c r="GP232" s="32"/>
      <c r="GQ232" s="32"/>
      <c r="GR232" s="32"/>
      <c r="GS232" s="32"/>
      <c r="GT232" s="32"/>
      <c r="GU232" s="32"/>
      <c r="GV232" s="32"/>
      <c r="GW232" s="32"/>
      <c r="GX232" s="32"/>
      <c r="GY232" s="32"/>
      <c r="GZ232" s="32"/>
      <c r="HA232" s="32"/>
      <c r="HB232" s="32"/>
      <c r="HC232" s="32"/>
      <c r="HD232" s="32"/>
      <c r="HE232" s="32"/>
      <c r="HF232" s="32"/>
      <c r="HG232" s="32"/>
      <c r="HH232" s="32"/>
      <c r="HI232" s="32"/>
      <c r="HJ232" s="32"/>
      <c r="HK232" s="32"/>
      <c r="HL232" s="32"/>
      <c r="HM232" s="32"/>
      <c r="HN232" s="32"/>
      <c r="HO232" s="32"/>
      <c r="HP232" s="32"/>
      <c r="HQ232" s="32"/>
      <c r="HR232" s="32"/>
      <c r="HS232" s="32"/>
      <c r="HT232" s="32"/>
      <c r="HU232" s="32"/>
      <c r="HV232" s="32"/>
      <c r="HW232" s="32"/>
      <c r="HX232" s="32"/>
      <c r="HY232" s="32"/>
      <c r="HZ232" s="32"/>
      <c r="IA232" s="32"/>
      <c r="IB232" s="32"/>
      <c r="IC232" s="32"/>
      <c r="ID232" s="32"/>
      <c r="IE232" s="32"/>
      <c r="IF232" s="32"/>
      <c r="IG232" s="32"/>
      <c r="IH232" s="32"/>
      <c r="II232" s="32"/>
      <c r="IJ232" s="32"/>
      <c r="IK232" s="32"/>
      <c r="IL232" s="32"/>
      <c r="IM232" s="32"/>
      <c r="IN232" s="32"/>
      <c r="IO232" s="32"/>
      <c r="IP232" s="32"/>
      <c r="IQ232" s="32"/>
      <c r="IR232" s="32"/>
      <c r="IS232" s="32"/>
      <c r="IT232" s="32"/>
      <c r="IU232" s="32"/>
    </row>
    <row r="233" spans="1:255" s="267" customFormat="1" ht="15.75" hidden="1" x14ac:dyDescent="0.25">
      <c r="A233" s="309" t="s">
        <v>261</v>
      </c>
      <c r="B233" s="308"/>
      <c r="C233" s="30"/>
      <c r="D233" s="47">
        <f t="shared" si="23"/>
        <v>203.18333333333334</v>
      </c>
      <c r="E233" s="27">
        <v>15.087999999999999</v>
      </c>
      <c r="F233" s="28">
        <v>-2.8969999999999998</v>
      </c>
      <c r="G233" s="28">
        <v>0</v>
      </c>
      <c r="H233" s="28"/>
      <c r="I233" s="40">
        <v>12.190999999999999</v>
      </c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  <c r="GB233" s="32"/>
      <c r="GC233" s="32"/>
      <c r="GD233" s="32"/>
      <c r="GE233" s="32"/>
      <c r="GF233" s="32"/>
      <c r="GG233" s="32"/>
      <c r="GH233" s="32"/>
      <c r="GI233" s="32"/>
      <c r="GJ233" s="32"/>
      <c r="GK233" s="32"/>
      <c r="GL233" s="32"/>
      <c r="GM233" s="32"/>
      <c r="GN233" s="32"/>
      <c r="GO233" s="32"/>
      <c r="GP233" s="32"/>
      <c r="GQ233" s="32"/>
      <c r="GR233" s="32"/>
      <c r="GS233" s="32"/>
      <c r="GT233" s="32"/>
      <c r="GU233" s="32"/>
      <c r="GV233" s="32"/>
      <c r="GW233" s="32"/>
      <c r="GX233" s="32"/>
      <c r="GY233" s="32"/>
      <c r="GZ233" s="32"/>
      <c r="HA233" s="32"/>
      <c r="HB233" s="32"/>
      <c r="HC233" s="32"/>
      <c r="HD233" s="32"/>
      <c r="HE233" s="32"/>
      <c r="HF233" s="32"/>
      <c r="HG233" s="32"/>
      <c r="HH233" s="32"/>
      <c r="HI233" s="32"/>
      <c r="HJ233" s="32"/>
      <c r="HK233" s="32"/>
      <c r="HL233" s="32"/>
      <c r="HM233" s="32"/>
      <c r="HN233" s="32"/>
      <c r="HO233" s="32"/>
      <c r="HP233" s="32"/>
      <c r="HQ233" s="32"/>
      <c r="HR233" s="32"/>
      <c r="HS233" s="32"/>
      <c r="HT233" s="32"/>
      <c r="HU233" s="32"/>
      <c r="HV233" s="32"/>
      <c r="HW233" s="32"/>
      <c r="HX233" s="32"/>
      <c r="HY233" s="32"/>
      <c r="HZ233" s="32"/>
      <c r="IA233" s="32"/>
      <c r="IB233" s="32"/>
      <c r="IC233" s="32"/>
      <c r="ID233" s="32"/>
      <c r="IE233" s="32"/>
      <c r="IF233" s="32"/>
      <c r="IG233" s="32"/>
      <c r="IH233" s="32"/>
      <c r="II233" s="32"/>
      <c r="IJ233" s="32"/>
      <c r="IK233" s="32"/>
      <c r="IL233" s="32"/>
      <c r="IM233" s="32"/>
      <c r="IN233" s="32"/>
      <c r="IO233" s="32"/>
      <c r="IP233" s="32"/>
      <c r="IQ233" s="32"/>
      <c r="IR233" s="32"/>
      <c r="IS233" s="32"/>
      <c r="IT233" s="32"/>
      <c r="IU233" s="32"/>
    </row>
    <row r="234" spans="1:255" s="267" customFormat="1" ht="15.75" hidden="1" x14ac:dyDescent="0.25">
      <c r="A234" s="309" t="s">
        <v>262</v>
      </c>
      <c r="B234" s="308"/>
      <c r="C234" s="30"/>
      <c r="D234" s="47">
        <f t="shared" si="23"/>
        <v>518.81666666666661</v>
      </c>
      <c r="E234" s="27">
        <v>36.777999999999999</v>
      </c>
      <c r="F234" s="28">
        <v>-5.649</v>
      </c>
      <c r="G234" s="28">
        <v>0</v>
      </c>
      <c r="H234" s="28"/>
      <c r="I234" s="40">
        <v>31.128999999999998</v>
      </c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  <c r="GB234" s="32"/>
      <c r="GC234" s="32"/>
      <c r="GD234" s="32"/>
      <c r="GE234" s="32"/>
      <c r="GF234" s="32"/>
      <c r="GG234" s="32"/>
      <c r="GH234" s="32"/>
      <c r="GI234" s="32"/>
      <c r="GJ234" s="32"/>
      <c r="GK234" s="32"/>
      <c r="GL234" s="32"/>
      <c r="GM234" s="32"/>
      <c r="GN234" s="32"/>
      <c r="GO234" s="32"/>
      <c r="GP234" s="32"/>
      <c r="GQ234" s="32"/>
      <c r="GR234" s="32"/>
      <c r="GS234" s="32"/>
      <c r="GT234" s="32"/>
      <c r="GU234" s="32"/>
      <c r="GV234" s="32"/>
      <c r="GW234" s="32"/>
      <c r="GX234" s="32"/>
      <c r="GY234" s="32"/>
      <c r="GZ234" s="32"/>
      <c r="HA234" s="32"/>
      <c r="HB234" s="32"/>
      <c r="HC234" s="32"/>
      <c r="HD234" s="32"/>
      <c r="HE234" s="32"/>
      <c r="HF234" s="32"/>
      <c r="HG234" s="32"/>
      <c r="HH234" s="32"/>
      <c r="HI234" s="32"/>
      <c r="HJ234" s="32"/>
      <c r="HK234" s="32"/>
      <c r="HL234" s="32"/>
      <c r="HM234" s="32"/>
      <c r="HN234" s="32"/>
      <c r="HO234" s="32"/>
      <c r="HP234" s="32"/>
      <c r="HQ234" s="32"/>
      <c r="HR234" s="32"/>
      <c r="HS234" s="32"/>
      <c r="HT234" s="32"/>
      <c r="HU234" s="32"/>
      <c r="HV234" s="32"/>
      <c r="HW234" s="32"/>
      <c r="HX234" s="32"/>
      <c r="HY234" s="32"/>
      <c r="HZ234" s="32"/>
      <c r="IA234" s="32"/>
      <c r="IB234" s="32"/>
      <c r="IC234" s="32"/>
      <c r="ID234" s="32"/>
      <c r="IE234" s="32"/>
      <c r="IF234" s="32"/>
      <c r="IG234" s="32"/>
      <c r="IH234" s="32"/>
      <c r="II234" s="32"/>
      <c r="IJ234" s="32"/>
      <c r="IK234" s="32"/>
      <c r="IL234" s="32"/>
      <c r="IM234" s="32"/>
      <c r="IN234" s="32"/>
      <c r="IO234" s="32"/>
      <c r="IP234" s="32"/>
      <c r="IQ234" s="32"/>
      <c r="IR234" s="32"/>
      <c r="IS234" s="32"/>
      <c r="IT234" s="32"/>
      <c r="IU234" s="32"/>
    </row>
    <row r="235" spans="1:255" s="267" customFormat="1" ht="15.75" hidden="1" x14ac:dyDescent="0.25">
      <c r="A235" s="309" t="s">
        <v>263</v>
      </c>
      <c r="B235" s="308"/>
      <c r="C235" s="30"/>
      <c r="D235" s="47">
        <f t="shared" si="23"/>
        <v>-2.9333333333333331</v>
      </c>
      <c r="E235" s="27">
        <v>1E-3</v>
      </c>
      <c r="F235" s="28">
        <v>-0.17699999999999999</v>
      </c>
      <c r="G235" s="28">
        <v>0</v>
      </c>
      <c r="H235" s="28"/>
      <c r="I235" s="40">
        <v>-0.17599999999999999</v>
      </c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  <c r="GB235" s="32"/>
      <c r="GC235" s="32"/>
      <c r="GD235" s="32"/>
      <c r="GE235" s="32"/>
      <c r="GF235" s="32"/>
      <c r="GG235" s="32"/>
      <c r="GH235" s="32"/>
      <c r="GI235" s="32"/>
      <c r="GJ235" s="32"/>
      <c r="GK235" s="32"/>
      <c r="GL235" s="32"/>
      <c r="GM235" s="32"/>
      <c r="GN235" s="32"/>
      <c r="GO235" s="32"/>
      <c r="GP235" s="32"/>
      <c r="GQ235" s="32"/>
      <c r="GR235" s="32"/>
      <c r="GS235" s="32"/>
      <c r="GT235" s="32"/>
      <c r="GU235" s="32"/>
      <c r="GV235" s="32"/>
      <c r="GW235" s="32"/>
      <c r="GX235" s="32"/>
      <c r="GY235" s="32"/>
      <c r="GZ235" s="32"/>
      <c r="HA235" s="32"/>
      <c r="HB235" s="32"/>
      <c r="HC235" s="32"/>
      <c r="HD235" s="32"/>
      <c r="HE235" s="32"/>
      <c r="HF235" s="32"/>
      <c r="HG235" s="32"/>
      <c r="HH235" s="32"/>
      <c r="HI235" s="32"/>
      <c r="HJ235" s="32"/>
      <c r="HK235" s="32"/>
      <c r="HL235" s="32"/>
      <c r="HM235" s="32"/>
      <c r="HN235" s="32"/>
      <c r="HO235" s="32"/>
      <c r="HP235" s="32"/>
      <c r="HQ235" s="32"/>
      <c r="HR235" s="32"/>
      <c r="HS235" s="32"/>
      <c r="HT235" s="32"/>
      <c r="HU235" s="32"/>
      <c r="HV235" s="32"/>
      <c r="HW235" s="32"/>
      <c r="HX235" s="32"/>
      <c r="HY235" s="32"/>
      <c r="HZ235" s="32"/>
      <c r="IA235" s="32"/>
      <c r="IB235" s="32"/>
      <c r="IC235" s="32"/>
      <c r="ID235" s="32"/>
      <c r="IE235" s="32"/>
      <c r="IF235" s="32"/>
      <c r="IG235" s="32"/>
      <c r="IH235" s="32"/>
      <c r="II235" s="32"/>
      <c r="IJ235" s="32"/>
      <c r="IK235" s="32"/>
      <c r="IL235" s="32"/>
      <c r="IM235" s="32"/>
      <c r="IN235" s="32"/>
      <c r="IO235" s="32"/>
      <c r="IP235" s="32"/>
      <c r="IQ235" s="32"/>
      <c r="IR235" s="32"/>
      <c r="IS235" s="32"/>
      <c r="IT235" s="32"/>
      <c r="IU235" s="32"/>
    </row>
    <row r="236" spans="1:255" s="267" customFormat="1" ht="15.75" hidden="1" x14ac:dyDescent="0.25">
      <c r="A236" s="309" t="s">
        <v>265</v>
      </c>
      <c r="B236" s="308"/>
      <c r="C236" s="30"/>
      <c r="D236" s="47">
        <f t="shared" si="23"/>
        <v>127.50000000000001</v>
      </c>
      <c r="E236" s="27">
        <v>10.032</v>
      </c>
      <c r="F236" s="28">
        <v>-2.3820000000000001</v>
      </c>
      <c r="G236" s="28">
        <v>0</v>
      </c>
      <c r="H236" s="28"/>
      <c r="I236" s="40">
        <v>7.65</v>
      </c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  <c r="GB236" s="32"/>
      <c r="GC236" s="32"/>
      <c r="GD236" s="32"/>
      <c r="GE236" s="32"/>
      <c r="GF236" s="32"/>
      <c r="GG236" s="32"/>
      <c r="GH236" s="32"/>
      <c r="GI236" s="32"/>
      <c r="GJ236" s="32"/>
      <c r="GK236" s="32"/>
      <c r="GL236" s="32"/>
      <c r="GM236" s="32"/>
      <c r="GN236" s="32"/>
      <c r="GO236" s="32"/>
      <c r="GP236" s="32"/>
      <c r="GQ236" s="32"/>
      <c r="GR236" s="32"/>
      <c r="GS236" s="32"/>
      <c r="GT236" s="32"/>
      <c r="GU236" s="32"/>
      <c r="GV236" s="32"/>
      <c r="GW236" s="32"/>
      <c r="GX236" s="32"/>
      <c r="GY236" s="32"/>
      <c r="GZ236" s="32"/>
      <c r="HA236" s="32"/>
      <c r="HB236" s="32"/>
      <c r="HC236" s="32"/>
      <c r="HD236" s="32"/>
      <c r="HE236" s="32"/>
      <c r="HF236" s="32"/>
      <c r="HG236" s="32"/>
      <c r="HH236" s="32"/>
      <c r="HI236" s="32"/>
      <c r="HJ236" s="32"/>
      <c r="HK236" s="32"/>
      <c r="HL236" s="32"/>
      <c r="HM236" s="32"/>
      <c r="HN236" s="32"/>
      <c r="HO236" s="32"/>
      <c r="HP236" s="32"/>
      <c r="HQ236" s="32"/>
      <c r="HR236" s="32"/>
      <c r="HS236" s="32"/>
      <c r="HT236" s="32"/>
      <c r="HU236" s="32"/>
      <c r="HV236" s="32"/>
      <c r="HW236" s="32"/>
      <c r="HX236" s="32"/>
      <c r="HY236" s="32"/>
      <c r="HZ236" s="32"/>
      <c r="IA236" s="32"/>
      <c r="IB236" s="32"/>
      <c r="IC236" s="32"/>
      <c r="ID236" s="32"/>
      <c r="IE236" s="32"/>
      <c r="IF236" s="32"/>
      <c r="IG236" s="32"/>
      <c r="IH236" s="32"/>
      <c r="II236" s="32"/>
      <c r="IJ236" s="32"/>
      <c r="IK236" s="32"/>
      <c r="IL236" s="32"/>
      <c r="IM236" s="32"/>
      <c r="IN236" s="32"/>
      <c r="IO236" s="32"/>
      <c r="IP236" s="32"/>
      <c r="IQ236" s="32"/>
      <c r="IR236" s="32"/>
      <c r="IS236" s="32"/>
      <c r="IT236" s="32"/>
      <c r="IU236" s="32"/>
    </row>
    <row r="237" spans="1:255" s="267" customFormat="1" ht="15.75" hidden="1" x14ac:dyDescent="0.25">
      <c r="A237" s="309" t="s">
        <v>266</v>
      </c>
      <c r="B237" s="308"/>
      <c r="C237" s="30"/>
      <c r="D237" s="47">
        <f t="shared" si="23"/>
        <v>355.48333333333335</v>
      </c>
      <c r="E237" s="27">
        <v>25.178000000000001</v>
      </c>
      <c r="F237" s="28">
        <v>-3.8490000000000002</v>
      </c>
      <c r="G237" s="28">
        <v>0</v>
      </c>
      <c r="H237" s="28"/>
      <c r="I237" s="40">
        <v>21.329000000000001</v>
      </c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  <c r="GB237" s="32"/>
      <c r="GC237" s="32"/>
      <c r="GD237" s="32"/>
      <c r="GE237" s="32"/>
      <c r="GF237" s="32"/>
      <c r="GG237" s="32"/>
      <c r="GH237" s="32"/>
      <c r="GI237" s="32"/>
      <c r="GJ237" s="32"/>
      <c r="GK237" s="32"/>
      <c r="GL237" s="32"/>
      <c r="GM237" s="32"/>
      <c r="GN237" s="32"/>
      <c r="GO237" s="32"/>
      <c r="GP237" s="32"/>
      <c r="GQ237" s="32"/>
      <c r="GR237" s="32"/>
      <c r="GS237" s="32"/>
      <c r="GT237" s="32"/>
      <c r="GU237" s="32"/>
      <c r="GV237" s="32"/>
      <c r="GW237" s="32"/>
      <c r="GX237" s="32"/>
      <c r="GY237" s="32"/>
      <c r="GZ237" s="32"/>
      <c r="HA237" s="32"/>
      <c r="HB237" s="32"/>
      <c r="HC237" s="32"/>
      <c r="HD237" s="32"/>
      <c r="HE237" s="32"/>
      <c r="HF237" s="32"/>
      <c r="HG237" s="32"/>
      <c r="HH237" s="32"/>
      <c r="HI237" s="32"/>
      <c r="HJ237" s="32"/>
      <c r="HK237" s="32"/>
      <c r="HL237" s="32"/>
      <c r="HM237" s="32"/>
      <c r="HN237" s="32"/>
      <c r="HO237" s="32"/>
      <c r="HP237" s="32"/>
      <c r="HQ237" s="32"/>
      <c r="HR237" s="32"/>
      <c r="HS237" s="32"/>
      <c r="HT237" s="32"/>
      <c r="HU237" s="32"/>
      <c r="HV237" s="32"/>
      <c r="HW237" s="32"/>
      <c r="HX237" s="32"/>
      <c r="HY237" s="32"/>
      <c r="HZ237" s="32"/>
      <c r="IA237" s="32"/>
      <c r="IB237" s="32"/>
      <c r="IC237" s="32"/>
      <c r="ID237" s="32"/>
      <c r="IE237" s="32"/>
      <c r="IF237" s="32"/>
      <c r="IG237" s="32"/>
      <c r="IH237" s="32"/>
      <c r="II237" s="32"/>
      <c r="IJ237" s="32"/>
      <c r="IK237" s="32"/>
      <c r="IL237" s="32"/>
      <c r="IM237" s="32"/>
      <c r="IN237" s="32"/>
      <c r="IO237" s="32"/>
      <c r="IP237" s="32"/>
      <c r="IQ237" s="32"/>
      <c r="IR237" s="32"/>
      <c r="IS237" s="32"/>
      <c r="IT237" s="32"/>
      <c r="IU237" s="32"/>
    </row>
    <row r="238" spans="1:255" s="267" customFormat="1" ht="15.75" hidden="1" x14ac:dyDescent="0.25">
      <c r="A238" s="309" t="s">
        <v>267</v>
      </c>
      <c r="B238" s="308"/>
      <c r="C238" s="30"/>
      <c r="D238" s="47">
        <f t="shared" si="23"/>
        <v>107.64999999999999</v>
      </c>
      <c r="E238" s="27">
        <v>7.9020000000000001</v>
      </c>
      <c r="F238" s="28">
        <v>-1.4430000000000001</v>
      </c>
      <c r="G238" s="28">
        <v>0</v>
      </c>
      <c r="H238" s="28"/>
      <c r="I238" s="40">
        <v>6.4589999999999996</v>
      </c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  <c r="GB238" s="32"/>
      <c r="GC238" s="32"/>
      <c r="GD238" s="32"/>
      <c r="GE238" s="32"/>
      <c r="GF238" s="32"/>
      <c r="GG238" s="32"/>
      <c r="GH238" s="32"/>
      <c r="GI238" s="32"/>
      <c r="GJ238" s="32"/>
      <c r="GK238" s="32"/>
      <c r="GL238" s="32"/>
      <c r="GM238" s="32"/>
      <c r="GN238" s="32"/>
      <c r="GO238" s="32"/>
      <c r="GP238" s="32"/>
      <c r="GQ238" s="32"/>
      <c r="GR238" s="32"/>
      <c r="GS238" s="32"/>
      <c r="GT238" s="32"/>
      <c r="GU238" s="32"/>
      <c r="GV238" s="32"/>
      <c r="GW238" s="32"/>
      <c r="GX238" s="32"/>
      <c r="GY238" s="32"/>
      <c r="GZ238" s="32"/>
      <c r="HA238" s="32"/>
      <c r="HB238" s="32"/>
      <c r="HC238" s="32"/>
      <c r="HD238" s="32"/>
      <c r="HE238" s="32"/>
      <c r="HF238" s="32"/>
      <c r="HG238" s="32"/>
      <c r="HH238" s="32"/>
      <c r="HI238" s="32"/>
      <c r="HJ238" s="32"/>
      <c r="HK238" s="32"/>
      <c r="HL238" s="32"/>
      <c r="HM238" s="32"/>
      <c r="HN238" s="32"/>
      <c r="HO238" s="32"/>
      <c r="HP238" s="32"/>
      <c r="HQ238" s="32"/>
      <c r="HR238" s="32"/>
      <c r="HS238" s="32"/>
      <c r="HT238" s="32"/>
      <c r="HU238" s="32"/>
      <c r="HV238" s="32"/>
      <c r="HW238" s="32"/>
      <c r="HX238" s="32"/>
      <c r="HY238" s="32"/>
      <c r="HZ238" s="32"/>
      <c r="IA238" s="32"/>
      <c r="IB238" s="32"/>
      <c r="IC238" s="32"/>
      <c r="ID238" s="32"/>
      <c r="IE238" s="32"/>
      <c r="IF238" s="32"/>
      <c r="IG238" s="32"/>
      <c r="IH238" s="32"/>
      <c r="II238" s="32"/>
      <c r="IJ238" s="32"/>
      <c r="IK238" s="32"/>
      <c r="IL238" s="32"/>
      <c r="IM238" s="32"/>
      <c r="IN238" s="32"/>
      <c r="IO238" s="32"/>
      <c r="IP238" s="32"/>
      <c r="IQ238" s="32"/>
      <c r="IR238" s="32"/>
      <c r="IS238" s="32"/>
      <c r="IT238" s="32"/>
      <c r="IU238" s="32"/>
    </row>
    <row r="239" spans="1:255" s="267" customFormat="1" ht="15.75" hidden="1" x14ac:dyDescent="0.25">
      <c r="A239" s="309" t="s">
        <v>268</v>
      </c>
      <c r="B239" s="308"/>
      <c r="C239" s="30"/>
      <c r="D239" s="47">
        <f t="shared" si="23"/>
        <v>64.983333333333334</v>
      </c>
      <c r="E239" s="27">
        <v>4.9930000000000003</v>
      </c>
      <c r="F239" s="28">
        <v>-1.0940000000000001</v>
      </c>
      <c r="G239" s="28">
        <v>0</v>
      </c>
      <c r="H239" s="28"/>
      <c r="I239" s="40">
        <v>3.899</v>
      </c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  <c r="GB239" s="32"/>
      <c r="GC239" s="32"/>
      <c r="GD239" s="32"/>
      <c r="GE239" s="32"/>
      <c r="GF239" s="32"/>
      <c r="GG239" s="32"/>
      <c r="GH239" s="32"/>
      <c r="GI239" s="32"/>
      <c r="GJ239" s="32"/>
      <c r="GK239" s="32"/>
      <c r="GL239" s="32"/>
      <c r="GM239" s="32"/>
      <c r="GN239" s="32"/>
      <c r="GO239" s="32"/>
      <c r="GP239" s="32"/>
      <c r="GQ239" s="32"/>
      <c r="GR239" s="32"/>
      <c r="GS239" s="32"/>
      <c r="GT239" s="32"/>
      <c r="GU239" s="32"/>
      <c r="GV239" s="32"/>
      <c r="GW239" s="32"/>
      <c r="GX239" s="32"/>
      <c r="GY239" s="32"/>
      <c r="GZ239" s="32"/>
      <c r="HA239" s="32"/>
      <c r="HB239" s="32"/>
      <c r="HC239" s="32"/>
      <c r="HD239" s="32"/>
      <c r="HE239" s="32"/>
      <c r="HF239" s="32"/>
      <c r="HG239" s="32"/>
      <c r="HH239" s="32"/>
      <c r="HI239" s="32"/>
      <c r="HJ239" s="32"/>
      <c r="HK239" s="32"/>
      <c r="HL239" s="32"/>
      <c r="HM239" s="32"/>
      <c r="HN239" s="32"/>
      <c r="HO239" s="32"/>
      <c r="HP239" s="32"/>
      <c r="HQ239" s="32"/>
      <c r="HR239" s="32"/>
      <c r="HS239" s="32"/>
      <c r="HT239" s="32"/>
      <c r="HU239" s="32"/>
      <c r="HV239" s="32"/>
      <c r="HW239" s="32"/>
      <c r="HX239" s="32"/>
      <c r="HY239" s="32"/>
      <c r="HZ239" s="32"/>
      <c r="IA239" s="32"/>
      <c r="IB239" s="32"/>
      <c r="IC239" s="32"/>
      <c r="ID239" s="32"/>
      <c r="IE239" s="32"/>
      <c r="IF239" s="32"/>
      <c r="IG239" s="32"/>
      <c r="IH239" s="32"/>
      <c r="II239" s="32"/>
      <c r="IJ239" s="32"/>
      <c r="IK239" s="32"/>
      <c r="IL239" s="32"/>
      <c r="IM239" s="32"/>
      <c r="IN239" s="32"/>
      <c r="IO239" s="32"/>
      <c r="IP239" s="32"/>
      <c r="IQ239" s="32"/>
      <c r="IR239" s="32"/>
      <c r="IS239" s="32"/>
      <c r="IT239" s="32"/>
      <c r="IU239" s="32"/>
    </row>
    <row r="240" spans="1:255" s="267" customFormat="1" ht="15.75" hidden="1" x14ac:dyDescent="0.25">
      <c r="A240" s="309" t="s">
        <v>271</v>
      </c>
      <c r="B240" s="308"/>
      <c r="C240" s="30"/>
      <c r="D240" s="47">
        <f t="shared" si="23"/>
        <v>56.183333333333344</v>
      </c>
      <c r="E240" s="27">
        <v>4.2590000000000003</v>
      </c>
      <c r="F240" s="28">
        <v>-0.88800000000000001</v>
      </c>
      <c r="G240" s="28">
        <v>0</v>
      </c>
      <c r="H240" s="28"/>
      <c r="I240" s="40">
        <v>3.3710000000000004</v>
      </c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  <c r="GB240" s="32"/>
      <c r="GC240" s="32"/>
      <c r="GD240" s="32"/>
      <c r="GE240" s="32"/>
      <c r="GF240" s="32"/>
      <c r="GG240" s="32"/>
      <c r="GH240" s="32"/>
      <c r="GI240" s="32"/>
      <c r="GJ240" s="32"/>
      <c r="GK240" s="32"/>
      <c r="GL240" s="32"/>
      <c r="GM240" s="32"/>
      <c r="GN240" s="32"/>
      <c r="GO240" s="32"/>
      <c r="GP240" s="32"/>
      <c r="GQ240" s="32"/>
      <c r="GR240" s="32"/>
      <c r="GS240" s="32"/>
      <c r="GT240" s="32"/>
      <c r="GU240" s="32"/>
      <c r="GV240" s="32"/>
      <c r="GW240" s="32"/>
      <c r="GX240" s="32"/>
      <c r="GY240" s="32"/>
      <c r="GZ240" s="32"/>
      <c r="HA240" s="32"/>
      <c r="HB240" s="32"/>
      <c r="HC240" s="32"/>
      <c r="HD240" s="32"/>
      <c r="HE240" s="32"/>
      <c r="HF240" s="32"/>
      <c r="HG240" s="32"/>
      <c r="HH240" s="32"/>
      <c r="HI240" s="32"/>
      <c r="HJ240" s="32"/>
      <c r="HK240" s="32"/>
      <c r="HL240" s="32"/>
      <c r="HM240" s="32"/>
      <c r="HN240" s="32"/>
      <c r="HO240" s="32"/>
      <c r="HP240" s="32"/>
      <c r="HQ240" s="32"/>
      <c r="HR240" s="32"/>
      <c r="HS240" s="32"/>
      <c r="HT240" s="32"/>
      <c r="HU240" s="32"/>
      <c r="HV240" s="32"/>
      <c r="HW240" s="32"/>
      <c r="HX240" s="32"/>
      <c r="HY240" s="32"/>
      <c r="HZ240" s="32"/>
      <c r="IA240" s="32"/>
      <c r="IB240" s="32"/>
      <c r="IC240" s="32"/>
      <c r="ID240" s="32"/>
      <c r="IE240" s="32"/>
      <c r="IF240" s="32"/>
      <c r="IG240" s="32"/>
      <c r="IH240" s="32"/>
      <c r="II240" s="32"/>
      <c r="IJ240" s="32"/>
      <c r="IK240" s="32"/>
      <c r="IL240" s="32"/>
      <c r="IM240" s="32"/>
      <c r="IN240" s="32"/>
      <c r="IO240" s="32"/>
      <c r="IP240" s="32"/>
      <c r="IQ240" s="32"/>
      <c r="IR240" s="32"/>
      <c r="IS240" s="32"/>
      <c r="IT240" s="32"/>
      <c r="IU240" s="32"/>
    </row>
    <row r="241" spans="1:255" s="267" customFormat="1" ht="15.75" hidden="1" x14ac:dyDescent="0.25">
      <c r="A241" s="309" t="s">
        <v>272</v>
      </c>
      <c r="B241" s="308"/>
      <c r="C241" s="30"/>
      <c r="D241" s="47">
        <f t="shared" si="23"/>
        <v>324.96666666666664</v>
      </c>
      <c r="E241" s="27">
        <v>23.550999999999998</v>
      </c>
      <c r="F241" s="28">
        <v>-4.0529999999999999</v>
      </c>
      <c r="G241" s="28">
        <v>0</v>
      </c>
      <c r="H241" s="28"/>
      <c r="I241" s="40">
        <v>19.497999999999998</v>
      </c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  <c r="GB241" s="32"/>
      <c r="GC241" s="32"/>
      <c r="GD241" s="32"/>
      <c r="GE241" s="32"/>
      <c r="GF241" s="32"/>
      <c r="GG241" s="32"/>
      <c r="GH241" s="32"/>
      <c r="GI241" s="32"/>
      <c r="GJ241" s="32"/>
      <c r="GK241" s="32"/>
      <c r="GL241" s="32"/>
      <c r="GM241" s="32"/>
      <c r="GN241" s="32"/>
      <c r="GO241" s="32"/>
      <c r="GP241" s="32"/>
      <c r="GQ241" s="32"/>
      <c r="GR241" s="32"/>
      <c r="GS241" s="32"/>
      <c r="GT241" s="32"/>
      <c r="GU241" s="32"/>
      <c r="GV241" s="32"/>
      <c r="GW241" s="32"/>
      <c r="GX241" s="32"/>
      <c r="GY241" s="32"/>
      <c r="GZ241" s="32"/>
      <c r="HA241" s="32"/>
      <c r="HB241" s="32"/>
      <c r="HC241" s="32"/>
      <c r="HD241" s="32"/>
      <c r="HE241" s="32"/>
      <c r="HF241" s="32"/>
      <c r="HG241" s="32"/>
      <c r="HH241" s="32"/>
      <c r="HI241" s="32"/>
      <c r="HJ241" s="32"/>
      <c r="HK241" s="32"/>
      <c r="HL241" s="32"/>
      <c r="HM241" s="32"/>
      <c r="HN241" s="32"/>
      <c r="HO241" s="32"/>
      <c r="HP241" s="32"/>
      <c r="HQ241" s="32"/>
      <c r="HR241" s="32"/>
      <c r="HS241" s="32"/>
      <c r="HT241" s="32"/>
      <c r="HU241" s="32"/>
      <c r="HV241" s="32"/>
      <c r="HW241" s="32"/>
      <c r="HX241" s="32"/>
      <c r="HY241" s="32"/>
      <c r="HZ241" s="32"/>
      <c r="IA241" s="32"/>
      <c r="IB241" s="32"/>
      <c r="IC241" s="32"/>
      <c r="ID241" s="32"/>
      <c r="IE241" s="32"/>
      <c r="IF241" s="32"/>
      <c r="IG241" s="32"/>
      <c r="IH241" s="32"/>
      <c r="II241" s="32"/>
      <c r="IJ241" s="32"/>
      <c r="IK241" s="32"/>
      <c r="IL241" s="32"/>
      <c r="IM241" s="32"/>
      <c r="IN241" s="32"/>
      <c r="IO241" s="32"/>
      <c r="IP241" s="32"/>
      <c r="IQ241" s="32"/>
      <c r="IR241" s="32"/>
      <c r="IS241" s="32"/>
      <c r="IT241" s="32"/>
      <c r="IU241" s="32"/>
    </row>
    <row r="242" spans="1:255" s="267" customFormat="1" ht="15.75" hidden="1" x14ac:dyDescent="0.25">
      <c r="A242" s="309" t="s">
        <v>273</v>
      </c>
      <c r="B242" s="308"/>
      <c r="C242" s="30"/>
      <c r="D242" s="47">
        <f t="shared" si="23"/>
        <v>277.13333333333333</v>
      </c>
      <c r="E242" s="27">
        <v>20.579000000000001</v>
      </c>
      <c r="F242" s="28">
        <v>-3.9510000000000001</v>
      </c>
      <c r="G242" s="28">
        <v>0</v>
      </c>
      <c r="H242" s="28"/>
      <c r="I242" s="40">
        <v>16.628</v>
      </c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  <c r="GB242" s="32"/>
      <c r="GC242" s="32"/>
      <c r="GD242" s="32"/>
      <c r="GE242" s="32"/>
      <c r="GF242" s="32"/>
      <c r="GG242" s="32"/>
      <c r="GH242" s="32"/>
      <c r="GI242" s="32"/>
      <c r="GJ242" s="32"/>
      <c r="GK242" s="32"/>
      <c r="GL242" s="32"/>
      <c r="GM242" s="32"/>
      <c r="GN242" s="32"/>
      <c r="GO242" s="32"/>
      <c r="GP242" s="32"/>
      <c r="GQ242" s="32"/>
      <c r="GR242" s="32"/>
      <c r="GS242" s="32"/>
      <c r="GT242" s="32"/>
      <c r="GU242" s="32"/>
      <c r="GV242" s="32"/>
      <c r="GW242" s="32"/>
      <c r="GX242" s="32"/>
      <c r="GY242" s="32"/>
      <c r="GZ242" s="32"/>
      <c r="HA242" s="32"/>
      <c r="HB242" s="32"/>
      <c r="HC242" s="32"/>
      <c r="HD242" s="32"/>
      <c r="HE242" s="32"/>
      <c r="HF242" s="32"/>
      <c r="HG242" s="32"/>
      <c r="HH242" s="32"/>
      <c r="HI242" s="32"/>
      <c r="HJ242" s="32"/>
      <c r="HK242" s="32"/>
      <c r="HL242" s="32"/>
      <c r="HM242" s="32"/>
      <c r="HN242" s="32"/>
      <c r="HO242" s="32"/>
      <c r="HP242" s="32"/>
      <c r="HQ242" s="32"/>
      <c r="HR242" s="32"/>
      <c r="HS242" s="32"/>
      <c r="HT242" s="32"/>
      <c r="HU242" s="32"/>
      <c r="HV242" s="32"/>
      <c r="HW242" s="32"/>
      <c r="HX242" s="32"/>
      <c r="HY242" s="32"/>
      <c r="HZ242" s="32"/>
      <c r="IA242" s="32"/>
      <c r="IB242" s="32"/>
      <c r="IC242" s="32"/>
      <c r="ID242" s="32"/>
      <c r="IE242" s="32"/>
      <c r="IF242" s="32"/>
      <c r="IG242" s="32"/>
      <c r="IH242" s="32"/>
      <c r="II242" s="32"/>
      <c r="IJ242" s="32"/>
      <c r="IK242" s="32"/>
      <c r="IL242" s="32"/>
      <c r="IM242" s="32"/>
      <c r="IN242" s="32"/>
      <c r="IO242" s="32"/>
      <c r="IP242" s="32"/>
      <c r="IQ242" s="32"/>
      <c r="IR242" s="32"/>
      <c r="IS242" s="32"/>
      <c r="IT242" s="32"/>
      <c r="IU242" s="32"/>
    </row>
    <row r="243" spans="1:255" s="267" customFormat="1" ht="15.75" hidden="1" x14ac:dyDescent="0.25">
      <c r="A243" s="309" t="s">
        <v>274</v>
      </c>
      <c r="B243" s="308"/>
      <c r="C243" s="30"/>
      <c r="D243" s="47">
        <f t="shared" si="23"/>
        <v>340.45</v>
      </c>
      <c r="E243" s="27">
        <v>24.882000000000001</v>
      </c>
      <c r="F243" s="28">
        <v>-4.4550000000000001</v>
      </c>
      <c r="G243" s="28">
        <v>0</v>
      </c>
      <c r="H243" s="28"/>
      <c r="I243" s="40">
        <v>20.427</v>
      </c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  <c r="GB243" s="32"/>
      <c r="GC243" s="32"/>
      <c r="GD243" s="32"/>
      <c r="GE243" s="32"/>
      <c r="GF243" s="32"/>
      <c r="GG243" s="32"/>
      <c r="GH243" s="32"/>
      <c r="GI243" s="32"/>
      <c r="GJ243" s="32"/>
      <c r="GK243" s="32"/>
      <c r="GL243" s="32"/>
      <c r="GM243" s="32"/>
      <c r="GN243" s="32"/>
      <c r="GO243" s="32"/>
      <c r="GP243" s="32"/>
      <c r="GQ243" s="32"/>
      <c r="GR243" s="32"/>
      <c r="GS243" s="32"/>
      <c r="GT243" s="32"/>
      <c r="GU243" s="32"/>
      <c r="GV243" s="32"/>
      <c r="GW243" s="32"/>
      <c r="GX243" s="32"/>
      <c r="GY243" s="32"/>
      <c r="GZ243" s="32"/>
      <c r="HA243" s="32"/>
      <c r="HB243" s="32"/>
      <c r="HC243" s="32"/>
      <c r="HD243" s="32"/>
      <c r="HE243" s="32"/>
      <c r="HF243" s="32"/>
      <c r="HG243" s="32"/>
      <c r="HH243" s="32"/>
      <c r="HI243" s="32"/>
      <c r="HJ243" s="32"/>
      <c r="HK243" s="32"/>
      <c r="HL243" s="32"/>
      <c r="HM243" s="32"/>
      <c r="HN243" s="32"/>
      <c r="HO243" s="32"/>
      <c r="HP243" s="32"/>
      <c r="HQ243" s="32"/>
      <c r="HR243" s="32"/>
      <c r="HS243" s="32"/>
      <c r="HT243" s="32"/>
      <c r="HU243" s="32"/>
      <c r="HV243" s="32"/>
      <c r="HW243" s="32"/>
      <c r="HX243" s="32"/>
      <c r="HY243" s="32"/>
      <c r="HZ243" s="32"/>
      <c r="IA243" s="32"/>
      <c r="IB243" s="32"/>
      <c r="IC243" s="32"/>
      <c r="ID243" s="32"/>
      <c r="IE243" s="32"/>
      <c r="IF243" s="32"/>
      <c r="IG243" s="32"/>
      <c r="IH243" s="32"/>
      <c r="II243" s="32"/>
      <c r="IJ243" s="32"/>
      <c r="IK243" s="32"/>
      <c r="IL243" s="32"/>
      <c r="IM243" s="32"/>
      <c r="IN243" s="32"/>
      <c r="IO243" s="32"/>
      <c r="IP243" s="32"/>
      <c r="IQ243" s="32"/>
      <c r="IR243" s="32"/>
      <c r="IS243" s="32"/>
      <c r="IT243" s="32"/>
      <c r="IU243" s="32"/>
    </row>
    <row r="244" spans="1:255" s="267" customFormat="1" ht="15.75" hidden="1" x14ac:dyDescent="0.25">
      <c r="A244" s="309" t="s">
        <v>275</v>
      </c>
      <c r="B244" s="308"/>
      <c r="C244" s="30"/>
      <c r="D244" s="47">
        <f t="shared" si="23"/>
        <v>67.483333333333334</v>
      </c>
      <c r="E244" s="27">
        <v>5.1269999999999998</v>
      </c>
      <c r="F244" s="28">
        <v>-1.0780000000000001</v>
      </c>
      <c r="G244" s="28">
        <v>0</v>
      </c>
      <c r="H244" s="28"/>
      <c r="I244" s="40">
        <v>4.0489999999999995</v>
      </c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  <c r="GB244" s="32"/>
      <c r="GC244" s="32"/>
      <c r="GD244" s="32"/>
      <c r="GE244" s="32"/>
      <c r="GF244" s="32"/>
      <c r="GG244" s="32"/>
      <c r="GH244" s="32"/>
      <c r="GI244" s="32"/>
      <c r="GJ244" s="32"/>
      <c r="GK244" s="32"/>
      <c r="GL244" s="32"/>
      <c r="GM244" s="32"/>
      <c r="GN244" s="32"/>
      <c r="GO244" s="32"/>
      <c r="GP244" s="32"/>
      <c r="GQ244" s="32"/>
      <c r="GR244" s="32"/>
      <c r="GS244" s="32"/>
      <c r="GT244" s="32"/>
      <c r="GU244" s="32"/>
      <c r="GV244" s="32"/>
      <c r="GW244" s="32"/>
      <c r="GX244" s="32"/>
      <c r="GY244" s="32"/>
      <c r="GZ244" s="32"/>
      <c r="HA244" s="32"/>
      <c r="HB244" s="32"/>
      <c r="HC244" s="32"/>
      <c r="HD244" s="32"/>
      <c r="HE244" s="32"/>
      <c r="HF244" s="32"/>
      <c r="HG244" s="32"/>
      <c r="HH244" s="32"/>
      <c r="HI244" s="32"/>
      <c r="HJ244" s="32"/>
      <c r="HK244" s="32"/>
      <c r="HL244" s="32"/>
      <c r="HM244" s="32"/>
      <c r="HN244" s="32"/>
      <c r="HO244" s="32"/>
      <c r="HP244" s="32"/>
      <c r="HQ244" s="32"/>
      <c r="HR244" s="32"/>
      <c r="HS244" s="32"/>
      <c r="HT244" s="32"/>
      <c r="HU244" s="32"/>
      <c r="HV244" s="32"/>
      <c r="HW244" s="32"/>
      <c r="HX244" s="32"/>
      <c r="HY244" s="32"/>
      <c r="HZ244" s="32"/>
      <c r="IA244" s="32"/>
      <c r="IB244" s="32"/>
      <c r="IC244" s="32"/>
      <c r="ID244" s="32"/>
      <c r="IE244" s="32"/>
      <c r="IF244" s="32"/>
      <c r="IG244" s="32"/>
      <c r="IH244" s="32"/>
      <c r="II244" s="32"/>
      <c r="IJ244" s="32"/>
      <c r="IK244" s="32"/>
      <c r="IL244" s="32"/>
      <c r="IM244" s="32"/>
      <c r="IN244" s="32"/>
      <c r="IO244" s="32"/>
      <c r="IP244" s="32"/>
      <c r="IQ244" s="32"/>
      <c r="IR244" s="32"/>
      <c r="IS244" s="32"/>
      <c r="IT244" s="32"/>
      <c r="IU244" s="32"/>
    </row>
    <row r="245" spans="1:255" s="267" customFormat="1" ht="15.75" hidden="1" x14ac:dyDescent="0.25">
      <c r="A245" s="309" t="s">
        <v>276</v>
      </c>
      <c r="B245" s="308"/>
      <c r="C245" s="30"/>
      <c r="D245" s="47">
        <f t="shared" si="23"/>
        <v>93.13333333333334</v>
      </c>
      <c r="E245" s="27">
        <v>6.9690000000000003</v>
      </c>
      <c r="F245" s="28">
        <v>-1.381</v>
      </c>
      <c r="G245" s="28">
        <v>0</v>
      </c>
      <c r="H245" s="28"/>
      <c r="I245" s="40">
        <v>5.5880000000000001</v>
      </c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  <c r="GB245" s="32"/>
      <c r="GC245" s="32"/>
      <c r="GD245" s="32"/>
      <c r="GE245" s="32"/>
      <c r="GF245" s="32"/>
      <c r="GG245" s="32"/>
      <c r="GH245" s="32"/>
      <c r="GI245" s="32"/>
      <c r="GJ245" s="32"/>
      <c r="GK245" s="32"/>
      <c r="GL245" s="32"/>
      <c r="GM245" s="32"/>
      <c r="GN245" s="32"/>
      <c r="GO245" s="32"/>
      <c r="GP245" s="32"/>
      <c r="GQ245" s="32"/>
      <c r="GR245" s="32"/>
      <c r="GS245" s="32"/>
      <c r="GT245" s="32"/>
      <c r="GU245" s="32"/>
      <c r="GV245" s="32"/>
      <c r="GW245" s="32"/>
      <c r="GX245" s="32"/>
      <c r="GY245" s="32"/>
      <c r="GZ245" s="32"/>
      <c r="HA245" s="32"/>
      <c r="HB245" s="32"/>
      <c r="HC245" s="32"/>
      <c r="HD245" s="32"/>
      <c r="HE245" s="32"/>
      <c r="HF245" s="32"/>
      <c r="HG245" s="32"/>
      <c r="HH245" s="32"/>
      <c r="HI245" s="32"/>
      <c r="HJ245" s="32"/>
      <c r="HK245" s="32"/>
      <c r="HL245" s="32"/>
      <c r="HM245" s="32"/>
      <c r="HN245" s="32"/>
      <c r="HO245" s="32"/>
      <c r="HP245" s="32"/>
      <c r="HQ245" s="32"/>
      <c r="HR245" s="32"/>
      <c r="HS245" s="32"/>
      <c r="HT245" s="32"/>
      <c r="HU245" s="32"/>
      <c r="HV245" s="32"/>
      <c r="HW245" s="32"/>
      <c r="HX245" s="32"/>
      <c r="HY245" s="32"/>
      <c r="HZ245" s="32"/>
      <c r="IA245" s="32"/>
      <c r="IB245" s="32"/>
      <c r="IC245" s="32"/>
      <c r="ID245" s="32"/>
      <c r="IE245" s="32"/>
      <c r="IF245" s="32"/>
      <c r="IG245" s="32"/>
      <c r="IH245" s="32"/>
      <c r="II245" s="32"/>
      <c r="IJ245" s="32"/>
      <c r="IK245" s="32"/>
      <c r="IL245" s="32"/>
      <c r="IM245" s="32"/>
      <c r="IN245" s="32"/>
      <c r="IO245" s="32"/>
      <c r="IP245" s="32"/>
      <c r="IQ245" s="32"/>
      <c r="IR245" s="32"/>
      <c r="IS245" s="32"/>
      <c r="IT245" s="32"/>
      <c r="IU245" s="32"/>
    </row>
    <row r="246" spans="1:255" s="267" customFormat="1" ht="15.75" hidden="1" x14ac:dyDescent="0.25">
      <c r="A246" s="309" t="s">
        <v>277</v>
      </c>
      <c r="B246" s="308"/>
      <c r="C246" s="30"/>
      <c r="D246" s="47">
        <f t="shared" si="23"/>
        <v>35.116666666666667</v>
      </c>
      <c r="E246" s="27">
        <v>2.7719999999999998</v>
      </c>
      <c r="F246" s="28">
        <v>-0.66500000000000004</v>
      </c>
      <c r="G246" s="28">
        <v>0</v>
      </c>
      <c r="H246" s="28"/>
      <c r="I246" s="40">
        <v>2.1069999999999998</v>
      </c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  <c r="GB246" s="32"/>
      <c r="GC246" s="32"/>
      <c r="GD246" s="32"/>
      <c r="GE246" s="32"/>
      <c r="GF246" s="32"/>
      <c r="GG246" s="32"/>
      <c r="GH246" s="32"/>
      <c r="GI246" s="32"/>
      <c r="GJ246" s="32"/>
      <c r="GK246" s="32"/>
      <c r="GL246" s="32"/>
      <c r="GM246" s="32"/>
      <c r="GN246" s="32"/>
      <c r="GO246" s="32"/>
      <c r="GP246" s="32"/>
      <c r="GQ246" s="32"/>
      <c r="GR246" s="32"/>
      <c r="GS246" s="32"/>
      <c r="GT246" s="32"/>
      <c r="GU246" s="32"/>
      <c r="GV246" s="32"/>
      <c r="GW246" s="32"/>
      <c r="GX246" s="32"/>
      <c r="GY246" s="32"/>
      <c r="GZ246" s="32"/>
      <c r="HA246" s="32"/>
      <c r="HB246" s="32"/>
      <c r="HC246" s="32"/>
      <c r="HD246" s="32"/>
      <c r="HE246" s="32"/>
      <c r="HF246" s="32"/>
      <c r="HG246" s="32"/>
      <c r="HH246" s="32"/>
      <c r="HI246" s="32"/>
      <c r="HJ246" s="32"/>
      <c r="HK246" s="32"/>
      <c r="HL246" s="32"/>
      <c r="HM246" s="32"/>
      <c r="HN246" s="32"/>
      <c r="HO246" s="32"/>
      <c r="HP246" s="32"/>
      <c r="HQ246" s="32"/>
      <c r="HR246" s="32"/>
      <c r="HS246" s="32"/>
      <c r="HT246" s="32"/>
      <c r="HU246" s="32"/>
      <c r="HV246" s="32"/>
      <c r="HW246" s="32"/>
      <c r="HX246" s="32"/>
      <c r="HY246" s="32"/>
      <c r="HZ246" s="32"/>
      <c r="IA246" s="32"/>
      <c r="IB246" s="32"/>
      <c r="IC246" s="32"/>
      <c r="ID246" s="32"/>
      <c r="IE246" s="32"/>
      <c r="IF246" s="32"/>
      <c r="IG246" s="32"/>
      <c r="IH246" s="32"/>
      <c r="II246" s="32"/>
      <c r="IJ246" s="32"/>
      <c r="IK246" s="32"/>
      <c r="IL246" s="32"/>
      <c r="IM246" s="32"/>
      <c r="IN246" s="32"/>
      <c r="IO246" s="32"/>
      <c r="IP246" s="32"/>
      <c r="IQ246" s="32"/>
      <c r="IR246" s="32"/>
      <c r="IS246" s="32"/>
      <c r="IT246" s="32"/>
      <c r="IU246" s="32"/>
    </row>
    <row r="247" spans="1:255" s="32" customFormat="1" ht="15.75" hidden="1" customHeight="1" x14ac:dyDescent="0.25">
      <c r="A247" s="309" t="s">
        <v>88</v>
      </c>
      <c r="B247" s="308">
        <v>37083</v>
      </c>
      <c r="C247" s="30" t="s">
        <v>123</v>
      </c>
      <c r="D247" s="47">
        <f t="shared" ref="D247:D259" si="24">I247/0.015</f>
        <v>-203.66666666666666</v>
      </c>
      <c r="E247" s="27">
        <v>-2.36</v>
      </c>
      <c r="F247" s="28">
        <v>-0.69499999999999995</v>
      </c>
      <c r="G247" s="28">
        <v>0</v>
      </c>
      <c r="H247" s="28">
        <v>0</v>
      </c>
      <c r="I247" s="40">
        <f t="shared" ref="I247:I262" si="25">SUM(E247:H247)</f>
        <v>-3.0549999999999997</v>
      </c>
    </row>
    <row r="248" spans="1:255" s="32" customFormat="1" ht="15.75" hidden="1" customHeight="1" x14ac:dyDescent="0.25">
      <c r="A248" s="309" t="s">
        <v>150</v>
      </c>
      <c r="B248" s="308">
        <v>37091</v>
      </c>
      <c r="C248" s="30" t="s">
        <v>123</v>
      </c>
      <c r="D248" s="47">
        <f t="shared" si="24"/>
        <v>-455.06666666666672</v>
      </c>
      <c r="E248" s="27">
        <v>-7.36</v>
      </c>
      <c r="F248" s="28">
        <v>0.53400000000000003</v>
      </c>
      <c r="G248" s="28">
        <v>0</v>
      </c>
      <c r="H248" s="28">
        <v>0</v>
      </c>
      <c r="I248" s="40">
        <f t="shared" si="25"/>
        <v>-6.8260000000000005</v>
      </c>
    </row>
    <row r="249" spans="1:255" s="32" customFormat="1" ht="15.75" hidden="1" customHeight="1" x14ac:dyDescent="0.25">
      <c r="A249" s="309" t="s">
        <v>151</v>
      </c>
      <c r="B249" s="308">
        <v>37091</v>
      </c>
      <c r="C249" s="30" t="s">
        <v>123</v>
      </c>
      <c r="D249" s="47">
        <f t="shared" si="24"/>
        <v>1693.3333333333333</v>
      </c>
      <c r="E249" s="27">
        <v>29.009</v>
      </c>
      <c r="F249" s="28">
        <v>-3.609</v>
      </c>
      <c r="G249" s="28">
        <v>0</v>
      </c>
      <c r="H249" s="28">
        <v>0</v>
      </c>
      <c r="I249" s="40">
        <f t="shared" si="25"/>
        <v>25.4</v>
      </c>
    </row>
    <row r="250" spans="1:255" s="32" customFormat="1" ht="15.75" hidden="1" customHeight="1" x14ac:dyDescent="0.25">
      <c r="A250" s="309" t="s">
        <v>152</v>
      </c>
      <c r="B250" s="308">
        <v>37091</v>
      </c>
      <c r="C250" s="30" t="s">
        <v>123</v>
      </c>
      <c r="D250" s="47">
        <f t="shared" si="24"/>
        <v>138.4</v>
      </c>
      <c r="E250" s="27">
        <v>2.4470000000000001</v>
      </c>
      <c r="F250" s="28">
        <v>-0.371</v>
      </c>
      <c r="G250" s="28">
        <v>0</v>
      </c>
      <c r="H250" s="28">
        <v>0</v>
      </c>
      <c r="I250" s="40">
        <f t="shared" si="25"/>
        <v>2.0760000000000001</v>
      </c>
    </row>
    <row r="251" spans="1:255" s="32" customFormat="1" ht="15.75" hidden="1" customHeight="1" x14ac:dyDescent="0.25">
      <c r="A251" s="309" t="s">
        <v>153</v>
      </c>
      <c r="B251" s="308">
        <v>37091</v>
      </c>
      <c r="C251" s="30" t="s">
        <v>123</v>
      </c>
      <c r="D251" s="47">
        <f t="shared" si="24"/>
        <v>334.06666666666666</v>
      </c>
      <c r="E251" s="27">
        <v>6.0060000000000002</v>
      </c>
      <c r="F251" s="28">
        <v>-0.995</v>
      </c>
      <c r="G251" s="28">
        <v>0</v>
      </c>
      <c r="H251" s="28">
        <v>0</v>
      </c>
      <c r="I251" s="40">
        <f t="shared" si="25"/>
        <v>5.0110000000000001</v>
      </c>
    </row>
    <row r="252" spans="1:255" s="32" customFormat="1" ht="15.75" hidden="1" customHeight="1" x14ac:dyDescent="0.25">
      <c r="A252" s="309" t="s">
        <v>154</v>
      </c>
      <c r="B252" s="308">
        <v>37091</v>
      </c>
      <c r="C252" s="30" t="s">
        <v>123</v>
      </c>
      <c r="D252" s="47">
        <f t="shared" si="24"/>
        <v>1557.0666666666668</v>
      </c>
      <c r="E252" s="27">
        <v>28.273</v>
      </c>
      <c r="F252" s="28">
        <v>-4.9169999999999998</v>
      </c>
      <c r="G252" s="28">
        <v>0</v>
      </c>
      <c r="H252" s="28">
        <v>0</v>
      </c>
      <c r="I252" s="40">
        <f t="shared" si="25"/>
        <v>23.356000000000002</v>
      </c>
    </row>
    <row r="253" spans="1:255" s="32" customFormat="1" ht="15.75" hidden="1" customHeight="1" x14ac:dyDescent="0.25">
      <c r="A253" s="309" t="s">
        <v>155</v>
      </c>
      <c r="B253" s="308">
        <v>37091</v>
      </c>
      <c r="C253" s="30" t="s">
        <v>123</v>
      </c>
      <c r="D253" s="47">
        <f t="shared" si="24"/>
        <v>980.86666666666667</v>
      </c>
      <c r="E253" s="27">
        <v>18.27</v>
      </c>
      <c r="F253" s="28">
        <v>-3.5569999999999999</v>
      </c>
      <c r="G253" s="28">
        <v>0</v>
      </c>
      <c r="H253" s="28">
        <v>0</v>
      </c>
      <c r="I253" s="40">
        <f t="shared" si="25"/>
        <v>14.712999999999999</v>
      </c>
    </row>
    <row r="254" spans="1:255" s="32" customFormat="1" ht="15.75" hidden="1" customHeight="1" x14ac:dyDescent="0.25">
      <c r="A254" s="309" t="s">
        <v>156</v>
      </c>
      <c r="B254" s="308">
        <v>37091</v>
      </c>
      <c r="C254" s="30" t="s">
        <v>123</v>
      </c>
      <c r="D254" s="47">
        <f t="shared" si="24"/>
        <v>327.33333333333337</v>
      </c>
      <c r="E254" s="27">
        <v>6.2080000000000002</v>
      </c>
      <c r="F254" s="28">
        <v>-1.298</v>
      </c>
      <c r="G254" s="28">
        <v>0</v>
      </c>
      <c r="H254" s="28">
        <v>0</v>
      </c>
      <c r="I254" s="40">
        <f t="shared" si="25"/>
        <v>4.91</v>
      </c>
    </row>
    <row r="255" spans="1:255" s="32" customFormat="1" ht="15.75" hidden="1" customHeight="1" x14ac:dyDescent="0.25">
      <c r="A255" s="309" t="s">
        <v>157</v>
      </c>
      <c r="B255" s="308">
        <v>37091</v>
      </c>
      <c r="C255" s="30" t="s">
        <v>123</v>
      </c>
      <c r="D255" s="47">
        <f t="shared" si="24"/>
        <v>-0.73333333333333406</v>
      </c>
      <c r="E255" s="27">
        <v>0.24399999999999999</v>
      </c>
      <c r="F255" s="28">
        <v>-0.255</v>
      </c>
      <c r="G255" s="28">
        <v>0</v>
      </c>
      <c r="H255" s="28">
        <v>0</v>
      </c>
      <c r="I255" s="40">
        <f t="shared" si="25"/>
        <v>-1.100000000000001E-2</v>
      </c>
    </row>
    <row r="256" spans="1:255" s="32" customFormat="1" ht="15.75" hidden="1" customHeight="1" x14ac:dyDescent="0.25">
      <c r="A256" s="309" t="s">
        <v>158</v>
      </c>
      <c r="B256" s="308">
        <v>37091</v>
      </c>
      <c r="C256" s="30" t="s">
        <v>123</v>
      </c>
      <c r="D256" s="47">
        <f t="shared" si="24"/>
        <v>333.33333333333337</v>
      </c>
      <c r="E256" s="27">
        <v>5.9779999999999998</v>
      </c>
      <c r="F256" s="28">
        <v>-0.97799999999999998</v>
      </c>
      <c r="G256" s="28">
        <v>0</v>
      </c>
      <c r="H256" s="28">
        <v>0</v>
      </c>
      <c r="I256" s="40">
        <f t="shared" si="25"/>
        <v>5</v>
      </c>
    </row>
    <row r="257" spans="1:9" s="32" customFormat="1" ht="15.75" hidden="1" customHeight="1" x14ac:dyDescent="0.25">
      <c r="A257" s="309" t="s">
        <v>159</v>
      </c>
      <c r="B257" s="308">
        <v>37091</v>
      </c>
      <c r="C257" s="30" t="s">
        <v>123</v>
      </c>
      <c r="D257" s="47">
        <f t="shared" si="24"/>
        <v>464.53333333333336</v>
      </c>
      <c r="E257" s="27">
        <v>8.3330000000000002</v>
      </c>
      <c r="F257" s="28">
        <v>-1.365</v>
      </c>
      <c r="G257" s="28">
        <v>0</v>
      </c>
      <c r="H257" s="28">
        <v>0</v>
      </c>
      <c r="I257" s="40">
        <f t="shared" si="25"/>
        <v>6.968</v>
      </c>
    </row>
    <row r="258" spans="1:9" s="32" customFormat="1" ht="15.75" hidden="1" customHeight="1" x14ac:dyDescent="0.25">
      <c r="A258" s="309" t="s">
        <v>160</v>
      </c>
      <c r="B258" s="308">
        <v>37091</v>
      </c>
      <c r="C258" s="30" t="s">
        <v>123</v>
      </c>
      <c r="D258" s="47">
        <f t="shared" si="24"/>
        <v>-460.66666666666669</v>
      </c>
      <c r="E258" s="27">
        <v>-8.1950000000000003</v>
      </c>
      <c r="F258" s="28">
        <v>1.2849999999999999</v>
      </c>
      <c r="G258" s="28">
        <v>0</v>
      </c>
      <c r="H258" s="28">
        <v>0</v>
      </c>
      <c r="I258" s="40">
        <f t="shared" si="25"/>
        <v>-6.91</v>
      </c>
    </row>
    <row r="259" spans="1:9" s="32" customFormat="1" ht="15.75" hidden="1" customHeight="1" x14ac:dyDescent="0.25">
      <c r="A259" s="309" t="s">
        <v>161</v>
      </c>
      <c r="B259" s="308">
        <v>37091</v>
      </c>
      <c r="C259" s="30" t="s">
        <v>123</v>
      </c>
      <c r="D259" s="47">
        <f t="shared" si="24"/>
        <v>-106.66666666666667</v>
      </c>
      <c r="E259" s="27">
        <v>-1.851</v>
      </c>
      <c r="F259" s="28">
        <v>0.251</v>
      </c>
      <c r="G259" s="28">
        <v>0</v>
      </c>
      <c r="H259" s="28">
        <v>0</v>
      </c>
      <c r="I259" s="40">
        <f t="shared" si="25"/>
        <v>-1.6</v>
      </c>
    </row>
    <row r="260" spans="1:9" s="32" customFormat="1" ht="15.75" hidden="1" x14ac:dyDescent="0.25">
      <c r="A260" s="309" t="s">
        <v>231</v>
      </c>
      <c r="B260" s="308">
        <v>37098</v>
      </c>
      <c r="C260" s="225" t="s">
        <v>70</v>
      </c>
      <c r="D260" s="376">
        <v>-1693</v>
      </c>
      <c r="E260" s="27">
        <v>-29.009</v>
      </c>
      <c r="F260" s="28">
        <v>3.609</v>
      </c>
      <c r="G260" s="28"/>
      <c r="H260" s="28"/>
      <c r="I260" s="40">
        <f t="shared" si="25"/>
        <v>-25.4</v>
      </c>
    </row>
    <row r="261" spans="1:9" s="32" customFormat="1" ht="15.75" hidden="1" x14ac:dyDescent="0.25">
      <c r="A261" s="309" t="s">
        <v>232</v>
      </c>
      <c r="B261" s="308">
        <v>37098</v>
      </c>
      <c r="C261" s="225" t="s">
        <v>70</v>
      </c>
      <c r="D261" s="376">
        <f>I261/0.03</f>
        <v>558.30000000000007</v>
      </c>
      <c r="E261" s="27">
        <v>20.358000000000001</v>
      </c>
      <c r="F261" s="28">
        <v>-3.609</v>
      </c>
      <c r="G261" s="28"/>
      <c r="H261" s="28"/>
      <c r="I261" s="40">
        <f t="shared" si="25"/>
        <v>16.749000000000002</v>
      </c>
    </row>
    <row r="262" spans="1:9" s="32" customFormat="1" ht="15.75" hidden="1" customHeight="1" x14ac:dyDescent="0.25">
      <c r="A262" s="359" t="s">
        <v>162</v>
      </c>
      <c r="B262" s="360">
        <v>37091</v>
      </c>
      <c r="C262" s="361" t="s">
        <v>123</v>
      </c>
      <c r="D262" s="381">
        <f>I262/0.015</f>
        <v>-1547.2000000000003</v>
      </c>
      <c r="E262" s="385">
        <v>-26.751000000000001</v>
      </c>
      <c r="F262" s="362">
        <v>3.5430000000000001</v>
      </c>
      <c r="G262" s="362">
        <v>0</v>
      </c>
      <c r="H262" s="362">
        <v>0</v>
      </c>
      <c r="I262" s="363">
        <f t="shared" si="25"/>
        <v>-23.208000000000002</v>
      </c>
    </row>
    <row r="263" spans="1:9" s="32" customFormat="1" ht="16.5" customHeight="1" x14ac:dyDescent="0.25">
      <c r="A263" s="309" t="s">
        <v>216</v>
      </c>
      <c r="B263" s="308">
        <v>37091</v>
      </c>
      <c r="C263" s="30" t="s">
        <v>286</v>
      </c>
      <c r="D263" s="47">
        <f t="shared" ref="D263:I263" si="26">SUM(D266:D358)</f>
        <v>38520.766666666663</v>
      </c>
      <c r="E263" s="27">
        <f t="shared" si="26"/>
        <v>3867.1480000000015</v>
      </c>
      <c r="F263" s="28">
        <f t="shared" si="26"/>
        <v>-877.71300000000008</v>
      </c>
      <c r="G263" s="28">
        <f t="shared" si="26"/>
        <v>0</v>
      </c>
      <c r="H263" s="28">
        <f t="shared" si="26"/>
        <v>0</v>
      </c>
      <c r="I263" s="40">
        <f t="shared" si="26"/>
        <v>2989.4350000000004</v>
      </c>
    </row>
    <row r="264" spans="1:9" s="32" customFormat="1" ht="15.75" hidden="1" x14ac:dyDescent="0.25">
      <c r="A264" s="359" t="s">
        <v>217</v>
      </c>
      <c r="B264" s="360">
        <v>37083</v>
      </c>
      <c r="C264" s="361" t="s">
        <v>121</v>
      </c>
      <c r="D264" s="381">
        <f t="shared" ref="D264:I264" si="27">D263*-1</f>
        <v>-38520.766666666663</v>
      </c>
      <c r="E264" s="385">
        <f t="shared" si="27"/>
        <v>-3867.1480000000015</v>
      </c>
      <c r="F264" s="362">
        <f t="shared" si="27"/>
        <v>877.71300000000008</v>
      </c>
      <c r="G264" s="362">
        <f t="shared" si="27"/>
        <v>0</v>
      </c>
      <c r="H264" s="362">
        <f t="shared" si="27"/>
        <v>0</v>
      </c>
      <c r="I264" s="363">
        <f t="shared" si="27"/>
        <v>-2989.4350000000004</v>
      </c>
    </row>
    <row r="265" spans="1:9" s="32" customFormat="1" ht="6.75" hidden="1" customHeight="1" x14ac:dyDescent="0.25">
      <c r="A265" s="359"/>
      <c r="B265" s="360"/>
      <c r="C265" s="361"/>
      <c r="D265" s="381"/>
      <c r="E265" s="385"/>
      <c r="F265" s="362"/>
      <c r="G265" s="362"/>
      <c r="H265" s="362"/>
      <c r="I265" s="363"/>
    </row>
    <row r="266" spans="1:9" s="32" customFormat="1" ht="15.75" hidden="1" x14ac:dyDescent="0.25">
      <c r="A266" s="309" t="s">
        <v>407</v>
      </c>
      <c r="B266" s="25"/>
      <c r="C266" s="336"/>
      <c r="D266" s="47"/>
      <c r="E266" s="27">
        <v>3.7250000000000001</v>
      </c>
      <c r="F266" s="28">
        <v>-0.39700000000000002</v>
      </c>
      <c r="G266" s="28"/>
      <c r="H266" s="28"/>
      <c r="I266" s="40">
        <v>3.3280000000000003</v>
      </c>
    </row>
    <row r="267" spans="1:9" s="32" customFormat="1" ht="15.75" hidden="1" x14ac:dyDescent="0.25">
      <c r="A267" s="402" t="s">
        <v>424</v>
      </c>
      <c r="B267" s="395"/>
      <c r="C267" s="396"/>
      <c r="D267" s="397" t="s">
        <v>440</v>
      </c>
      <c r="E267" s="398">
        <v>3.62</v>
      </c>
      <c r="F267" s="399">
        <v>-1.006</v>
      </c>
      <c r="G267" s="399"/>
      <c r="H267" s="399"/>
      <c r="I267" s="400">
        <v>2.6139999999999999</v>
      </c>
    </row>
    <row r="268" spans="1:9" s="32" customFormat="1" ht="15.75" hidden="1" x14ac:dyDescent="0.25">
      <c r="A268" s="402" t="s">
        <v>425</v>
      </c>
      <c r="B268" s="395"/>
      <c r="C268" s="396"/>
      <c r="D268" s="397" t="s">
        <v>440</v>
      </c>
      <c r="E268" s="398">
        <v>5.6070000000000002</v>
      </c>
      <c r="F268" s="399">
        <v>-1.756</v>
      </c>
      <c r="G268" s="399"/>
      <c r="H268" s="399"/>
      <c r="I268" s="400">
        <v>3.851</v>
      </c>
    </row>
    <row r="269" spans="1:9" s="32" customFormat="1" ht="15.75" hidden="1" x14ac:dyDescent="0.25">
      <c r="A269" s="402" t="s">
        <v>427</v>
      </c>
      <c r="B269" s="395"/>
      <c r="C269" s="396"/>
      <c r="D269" s="397" t="s">
        <v>440</v>
      </c>
      <c r="E269" s="398">
        <v>32.204999999999998</v>
      </c>
      <c r="F269" s="399">
        <v>-9.2509999999999994</v>
      </c>
      <c r="G269" s="399"/>
      <c r="H269" s="399"/>
      <c r="I269" s="400">
        <v>22.954000000000001</v>
      </c>
    </row>
    <row r="270" spans="1:9" s="32" customFormat="1" ht="15.75" hidden="1" x14ac:dyDescent="0.25">
      <c r="A270" s="402" t="s">
        <v>428</v>
      </c>
      <c r="B270" s="395"/>
      <c r="C270" s="396"/>
      <c r="D270" s="397" t="s">
        <v>440</v>
      </c>
      <c r="E270" s="398">
        <v>4.4859999999999998</v>
      </c>
      <c r="F270" s="399">
        <v>-1.2749999999999999</v>
      </c>
      <c r="G270" s="399"/>
      <c r="H270" s="399"/>
      <c r="I270" s="400">
        <v>3.2109999999999999</v>
      </c>
    </row>
    <row r="271" spans="1:9" s="32" customFormat="1" ht="15.75" hidden="1" x14ac:dyDescent="0.25">
      <c r="A271" s="402" t="s">
        <v>431</v>
      </c>
      <c r="B271" s="395"/>
      <c r="C271" s="396"/>
      <c r="D271" s="397" t="s">
        <v>440</v>
      </c>
      <c r="E271" s="398">
        <v>2.7120000000000002</v>
      </c>
      <c r="F271" s="399">
        <v>-0.82099999999999995</v>
      </c>
      <c r="G271" s="399"/>
      <c r="H271" s="399"/>
      <c r="I271" s="400">
        <v>1.8910000000000002</v>
      </c>
    </row>
    <row r="272" spans="1:9" s="32" customFormat="1" ht="15.75" hidden="1" x14ac:dyDescent="0.25">
      <c r="A272" s="402" t="s">
        <v>434</v>
      </c>
      <c r="B272" s="395"/>
      <c r="C272" s="396"/>
      <c r="D272" s="397" t="s">
        <v>440</v>
      </c>
      <c r="E272" s="398">
        <v>6.68</v>
      </c>
      <c r="F272" s="399">
        <v>-1.859</v>
      </c>
      <c r="G272" s="399"/>
      <c r="H272" s="399"/>
      <c r="I272" s="400">
        <v>4.8209999999999997</v>
      </c>
    </row>
    <row r="273" spans="1:9" s="32" customFormat="1" ht="15.75" hidden="1" x14ac:dyDescent="0.25">
      <c r="A273" s="402" t="s">
        <v>435</v>
      </c>
      <c r="B273" s="395"/>
      <c r="C273" s="396"/>
      <c r="D273" s="397" t="s">
        <v>440</v>
      </c>
      <c r="E273" s="398">
        <v>15.802</v>
      </c>
      <c r="F273" s="399">
        <v>-4.6589999999999998</v>
      </c>
      <c r="G273" s="399"/>
      <c r="H273" s="399"/>
      <c r="I273" s="400">
        <v>11.143000000000001</v>
      </c>
    </row>
    <row r="274" spans="1:9" s="32" customFormat="1" ht="15.75" hidden="1" x14ac:dyDescent="0.25">
      <c r="A274" s="402" t="s">
        <v>436</v>
      </c>
      <c r="B274" s="395"/>
      <c r="C274" s="396"/>
      <c r="D274" s="397" t="s">
        <v>440</v>
      </c>
      <c r="E274" s="398">
        <v>1.6879999999999999</v>
      </c>
      <c r="F274" s="399">
        <v>-0.47499999999999998</v>
      </c>
      <c r="G274" s="399"/>
      <c r="H274" s="399"/>
      <c r="I274" s="400">
        <v>1.2130000000000001</v>
      </c>
    </row>
    <row r="275" spans="1:9" s="32" customFormat="1" ht="15.75" hidden="1" x14ac:dyDescent="0.25">
      <c r="A275" s="402" t="s">
        <v>437</v>
      </c>
      <c r="B275" s="395"/>
      <c r="C275" s="396"/>
      <c r="D275" s="397" t="s">
        <v>440</v>
      </c>
      <c r="E275" s="398">
        <v>6.5049999999999999</v>
      </c>
      <c r="F275" s="399">
        <v>-1.931</v>
      </c>
      <c r="G275" s="399"/>
      <c r="H275" s="399"/>
      <c r="I275" s="400">
        <v>4.5739999999999998</v>
      </c>
    </row>
    <row r="276" spans="1:9" s="32" customFormat="1" ht="15.75" hidden="1" x14ac:dyDescent="0.25">
      <c r="A276" s="309" t="s">
        <v>410</v>
      </c>
      <c r="B276" s="25"/>
      <c r="C276" s="336"/>
      <c r="D276" s="47"/>
      <c r="E276" s="27">
        <v>300.81599999999997</v>
      </c>
      <c r="F276" s="28">
        <v>-75.543999999999997</v>
      </c>
      <c r="G276" s="28"/>
      <c r="H276" s="28"/>
      <c r="I276" s="40">
        <v>225.27199999999999</v>
      </c>
    </row>
    <row r="277" spans="1:9" s="32" customFormat="1" ht="15.75" hidden="1" x14ac:dyDescent="0.25">
      <c r="A277" s="309" t="s">
        <v>411</v>
      </c>
      <c r="B277" s="25"/>
      <c r="C277" s="336"/>
      <c r="D277" s="47"/>
      <c r="E277" s="27">
        <v>10.521000000000001</v>
      </c>
      <c r="F277" s="28">
        <v>-3.173</v>
      </c>
      <c r="G277" s="28"/>
      <c r="H277" s="28"/>
      <c r="I277" s="40">
        <v>7.3480000000000008</v>
      </c>
    </row>
    <row r="278" spans="1:9" s="32" customFormat="1" ht="15.75" hidden="1" x14ac:dyDescent="0.25">
      <c r="A278" s="309" t="s">
        <v>418</v>
      </c>
      <c r="B278" s="25"/>
      <c r="C278" s="336"/>
      <c r="D278" s="47"/>
      <c r="E278" s="27">
        <v>208.06</v>
      </c>
      <c r="F278" s="28">
        <v>-56.564</v>
      </c>
      <c r="G278" s="28"/>
      <c r="H278" s="28"/>
      <c r="I278" s="40">
        <v>151.49600000000001</v>
      </c>
    </row>
    <row r="279" spans="1:9" s="32" customFormat="1" ht="15.75" hidden="1" x14ac:dyDescent="0.25">
      <c r="A279" s="309" t="s">
        <v>414</v>
      </c>
      <c r="B279" s="25"/>
      <c r="C279" s="336"/>
      <c r="D279" s="47"/>
      <c r="E279" s="27">
        <v>290.46100000000001</v>
      </c>
      <c r="F279" s="28">
        <v>-76.710999999999999</v>
      </c>
      <c r="G279" s="28"/>
      <c r="H279" s="28"/>
      <c r="I279" s="40">
        <v>213.75</v>
      </c>
    </row>
    <row r="280" spans="1:9" s="32" customFormat="1" ht="15.75" hidden="1" x14ac:dyDescent="0.25">
      <c r="A280" s="309" t="s">
        <v>415</v>
      </c>
      <c r="B280" s="25"/>
      <c r="C280" s="336"/>
      <c r="D280" s="47"/>
      <c r="E280" s="27">
        <v>113.373</v>
      </c>
      <c r="F280" s="28">
        <v>-29.795999999999999</v>
      </c>
      <c r="G280" s="28"/>
      <c r="H280" s="28"/>
      <c r="I280" s="40">
        <v>83.576999999999998</v>
      </c>
    </row>
    <row r="281" spans="1:9" s="32" customFormat="1" ht="15.75" hidden="1" x14ac:dyDescent="0.25">
      <c r="A281" s="309" t="s">
        <v>416</v>
      </c>
      <c r="B281" s="25"/>
      <c r="C281" s="336"/>
      <c r="D281" s="47"/>
      <c r="E281" s="27">
        <v>2.6120000000000001</v>
      </c>
      <c r="F281" s="28">
        <v>-0.75800000000000001</v>
      </c>
      <c r="G281" s="28"/>
      <c r="H281" s="28"/>
      <c r="I281" s="40">
        <v>1.8540000000000001</v>
      </c>
    </row>
    <row r="282" spans="1:9" s="32" customFormat="1" ht="15.75" hidden="1" x14ac:dyDescent="0.25">
      <c r="A282" s="309" t="s">
        <v>417</v>
      </c>
      <c r="B282" s="25"/>
      <c r="C282" s="336"/>
      <c r="D282" s="47"/>
      <c r="E282" s="27">
        <v>7.4210000000000003</v>
      </c>
      <c r="F282" s="28">
        <v>-2.327</v>
      </c>
      <c r="G282" s="28"/>
      <c r="H282" s="28"/>
      <c r="I282" s="40">
        <v>5.0940000000000003</v>
      </c>
    </row>
    <row r="283" spans="1:9" s="32" customFormat="1" ht="18" hidden="1" x14ac:dyDescent="0.25">
      <c r="A283" s="309" t="s">
        <v>326</v>
      </c>
      <c r="B283" s="59"/>
      <c r="C283" s="176" t="s">
        <v>327</v>
      </c>
      <c r="D283" s="47"/>
      <c r="E283" s="27">
        <v>77.447000000000003</v>
      </c>
      <c r="F283" s="28">
        <v>-8.8279999999999994</v>
      </c>
      <c r="G283" s="28"/>
      <c r="H283" s="28"/>
      <c r="I283" s="40">
        <f t="shared" ref="I283:I313" si="28">SUM(E283:G283)</f>
        <v>68.619</v>
      </c>
    </row>
    <row r="284" spans="1:9" s="32" customFormat="1" ht="15.75" hidden="1" x14ac:dyDescent="0.25">
      <c r="A284" s="309" t="s">
        <v>388</v>
      </c>
      <c r="B284" s="25"/>
      <c r="C284" s="336"/>
      <c r="D284" s="47"/>
      <c r="E284" s="27">
        <v>166.08600000000001</v>
      </c>
      <c r="F284" s="28">
        <v>-41.52</v>
      </c>
      <c r="G284" s="28"/>
      <c r="H284" s="28"/>
      <c r="I284" s="40">
        <f t="shared" ref="I284:I298" si="29">SUM(E284:H284)</f>
        <v>124.566</v>
      </c>
    </row>
    <row r="285" spans="1:9" s="32" customFormat="1" ht="15.75" hidden="1" x14ac:dyDescent="0.25">
      <c r="A285" s="309" t="s">
        <v>387</v>
      </c>
      <c r="B285" s="25"/>
      <c r="C285" s="336"/>
      <c r="D285" s="47"/>
      <c r="E285" s="27">
        <v>142.04900000000001</v>
      </c>
      <c r="F285" s="28">
        <v>-35.319000000000003</v>
      </c>
      <c r="G285" s="28"/>
      <c r="H285" s="28"/>
      <c r="I285" s="40">
        <f t="shared" si="29"/>
        <v>106.73</v>
      </c>
    </row>
    <row r="286" spans="1:9" s="32" customFormat="1" ht="15.75" hidden="1" x14ac:dyDescent="0.25">
      <c r="A286" s="309" t="s">
        <v>381</v>
      </c>
      <c r="B286" s="25"/>
      <c r="C286" s="336"/>
      <c r="D286" s="47"/>
      <c r="E286" s="27">
        <v>193.20699999999999</v>
      </c>
      <c r="F286" s="28">
        <v>-50.289000000000001</v>
      </c>
      <c r="G286" s="28"/>
      <c r="H286" s="28"/>
      <c r="I286" s="40">
        <f t="shared" si="29"/>
        <v>142.91800000000001</v>
      </c>
    </row>
    <row r="287" spans="1:9" s="32" customFormat="1" ht="15.75" hidden="1" x14ac:dyDescent="0.25">
      <c r="A287" s="309" t="s">
        <v>373</v>
      </c>
      <c r="B287" s="25"/>
      <c r="C287" s="336"/>
      <c r="D287" s="47"/>
      <c r="E287" s="27">
        <v>132.66200000000001</v>
      </c>
      <c r="F287" s="28">
        <v>-35.334000000000003</v>
      </c>
      <c r="G287" s="28"/>
      <c r="H287" s="28"/>
      <c r="I287" s="40">
        <f t="shared" si="29"/>
        <v>97.328000000000003</v>
      </c>
    </row>
    <row r="288" spans="1:9" s="32" customFormat="1" ht="15.75" hidden="1" x14ac:dyDescent="0.25">
      <c r="A288" s="309" t="s">
        <v>374</v>
      </c>
      <c r="B288" s="25"/>
      <c r="C288" s="336"/>
      <c r="D288" s="47"/>
      <c r="E288" s="27">
        <v>136.58099999999999</v>
      </c>
      <c r="F288" s="28">
        <v>-31.056000000000001</v>
      </c>
      <c r="G288" s="28"/>
      <c r="H288" s="28"/>
      <c r="I288" s="40">
        <f t="shared" si="29"/>
        <v>105.52499999999999</v>
      </c>
    </row>
    <row r="289" spans="1:9" s="32" customFormat="1" ht="15.75" hidden="1" x14ac:dyDescent="0.25">
      <c r="A289" s="309" t="s">
        <v>370</v>
      </c>
      <c r="B289" s="25"/>
      <c r="C289" s="336"/>
      <c r="D289" s="47"/>
      <c r="E289" s="27">
        <v>120.036</v>
      </c>
      <c r="F289" s="28">
        <v>-29.225000000000001</v>
      </c>
      <c r="G289" s="28"/>
      <c r="H289" s="28"/>
      <c r="I289" s="40">
        <f t="shared" si="29"/>
        <v>90.811000000000007</v>
      </c>
    </row>
    <row r="290" spans="1:9" s="32" customFormat="1" ht="15.75" hidden="1" x14ac:dyDescent="0.25">
      <c r="A290" s="309" t="s">
        <v>379</v>
      </c>
      <c r="B290" s="25"/>
      <c r="C290" s="336"/>
      <c r="D290" s="47"/>
      <c r="E290" s="27">
        <v>-1.2110000000000001</v>
      </c>
      <c r="F290" s="28">
        <v>0.26400000000000001</v>
      </c>
      <c r="G290" s="28"/>
      <c r="H290" s="28"/>
      <c r="I290" s="40">
        <f t="shared" si="29"/>
        <v>-0.94700000000000006</v>
      </c>
    </row>
    <row r="291" spans="1:9" s="32" customFormat="1" ht="15.75" hidden="1" x14ac:dyDescent="0.25">
      <c r="A291" s="309" t="s">
        <v>386</v>
      </c>
      <c r="B291" s="25"/>
      <c r="C291" s="336"/>
      <c r="D291" s="47"/>
      <c r="E291" s="27">
        <v>9.7870000000000008</v>
      </c>
      <c r="F291" s="28">
        <v>-0.69099999999999995</v>
      </c>
      <c r="G291" s="28"/>
      <c r="H291" s="28"/>
      <c r="I291" s="40">
        <f t="shared" si="29"/>
        <v>9.0960000000000001</v>
      </c>
    </row>
    <row r="292" spans="1:9" s="32" customFormat="1" ht="15.75" hidden="1" x14ac:dyDescent="0.25">
      <c r="A292" s="309" t="s">
        <v>371</v>
      </c>
      <c r="B292" s="25"/>
      <c r="C292" s="336"/>
      <c r="D292" s="47"/>
      <c r="E292" s="27">
        <v>3.157</v>
      </c>
      <c r="F292" s="28">
        <v>-0.53200000000000003</v>
      </c>
      <c r="G292" s="28"/>
      <c r="H292" s="28"/>
      <c r="I292" s="40">
        <f t="shared" si="29"/>
        <v>2.625</v>
      </c>
    </row>
    <row r="293" spans="1:9" s="32" customFormat="1" ht="15.75" hidden="1" x14ac:dyDescent="0.25">
      <c r="A293" s="309" t="s">
        <v>372</v>
      </c>
      <c r="B293" s="25"/>
      <c r="C293" s="336"/>
      <c r="D293" s="47"/>
      <c r="E293" s="27">
        <v>5.9379999999999997</v>
      </c>
      <c r="F293" s="28">
        <v>-0.501</v>
      </c>
      <c r="G293" s="28"/>
      <c r="H293" s="28"/>
      <c r="I293" s="40">
        <f t="shared" si="29"/>
        <v>5.4369999999999994</v>
      </c>
    </row>
    <row r="294" spans="1:9" s="32" customFormat="1" ht="15.75" hidden="1" x14ac:dyDescent="0.25">
      <c r="A294" s="309" t="s">
        <v>390</v>
      </c>
      <c r="B294" s="25"/>
      <c r="C294" s="336"/>
      <c r="D294" s="47"/>
      <c r="E294" s="27">
        <v>2.7890000000000001</v>
      </c>
      <c r="F294" s="28">
        <v>-0.36099999999999999</v>
      </c>
      <c r="G294" s="28"/>
      <c r="H294" s="28"/>
      <c r="I294" s="40">
        <f t="shared" si="29"/>
        <v>2.4279999999999999</v>
      </c>
    </row>
    <row r="295" spans="1:9" s="32" customFormat="1" ht="15.75" hidden="1" x14ac:dyDescent="0.25">
      <c r="A295" s="309" t="s">
        <v>384</v>
      </c>
      <c r="B295" s="25"/>
      <c r="C295" s="336"/>
      <c r="D295" s="47"/>
      <c r="E295" s="27">
        <v>8.76</v>
      </c>
      <c r="F295" s="28">
        <v>-0.83599999999999997</v>
      </c>
      <c r="G295" s="28"/>
      <c r="H295" s="28"/>
      <c r="I295" s="40">
        <f t="shared" si="29"/>
        <v>7.9239999999999995</v>
      </c>
    </row>
    <row r="296" spans="1:9" s="32" customFormat="1" ht="13.5" hidden="1" customHeight="1" x14ac:dyDescent="0.25">
      <c r="A296" s="309" t="s">
        <v>383</v>
      </c>
      <c r="B296" s="25"/>
      <c r="C296" s="336"/>
      <c r="D296" s="47"/>
      <c r="E296" s="27">
        <v>23.234999999999999</v>
      </c>
      <c r="F296" s="28">
        <v>-1.357</v>
      </c>
      <c r="G296" s="28"/>
      <c r="H296" s="28"/>
      <c r="I296" s="40">
        <f t="shared" si="29"/>
        <v>21.878</v>
      </c>
    </row>
    <row r="297" spans="1:9" s="32" customFormat="1" ht="15.75" hidden="1" x14ac:dyDescent="0.25">
      <c r="A297" s="309" t="s">
        <v>382</v>
      </c>
      <c r="B297" s="25"/>
      <c r="C297" s="336"/>
      <c r="D297" s="47"/>
      <c r="E297" s="27">
        <v>5.9189999999999996</v>
      </c>
      <c r="F297" s="28">
        <v>-0.59699999999999998</v>
      </c>
      <c r="G297" s="28"/>
      <c r="H297" s="28"/>
      <c r="I297" s="40">
        <f t="shared" si="29"/>
        <v>5.3219999999999992</v>
      </c>
    </row>
    <row r="298" spans="1:9" s="32" customFormat="1" ht="15.75" hidden="1" x14ac:dyDescent="0.25">
      <c r="A298" s="309" t="s">
        <v>389</v>
      </c>
      <c r="B298" s="25"/>
      <c r="C298" s="336"/>
      <c r="D298" s="47"/>
      <c r="E298" s="27">
        <v>-7.3369999999999997</v>
      </c>
      <c r="F298" s="28">
        <v>0.34599999999999997</v>
      </c>
      <c r="G298" s="28"/>
      <c r="H298" s="28"/>
      <c r="I298" s="40">
        <f t="shared" si="29"/>
        <v>-6.9909999999999997</v>
      </c>
    </row>
    <row r="299" spans="1:9" s="32" customFormat="1" ht="18" hidden="1" x14ac:dyDescent="0.25">
      <c r="A299" s="358" t="s">
        <v>328</v>
      </c>
      <c r="B299" s="59"/>
      <c r="C299" s="176" t="s">
        <v>327</v>
      </c>
      <c r="D299" s="47"/>
      <c r="E299" s="27">
        <v>124.94499999999999</v>
      </c>
      <c r="F299" s="28">
        <v>-25.58</v>
      </c>
      <c r="G299" s="28"/>
      <c r="H299" s="28"/>
      <c r="I299" s="40">
        <f t="shared" si="28"/>
        <v>99.364999999999995</v>
      </c>
    </row>
    <row r="300" spans="1:9" s="32" customFormat="1" ht="18" hidden="1" x14ac:dyDescent="0.25">
      <c r="A300" s="358" t="s">
        <v>329</v>
      </c>
      <c r="B300" s="59"/>
      <c r="C300" s="176" t="s">
        <v>327</v>
      </c>
      <c r="D300" s="47"/>
      <c r="E300" s="27">
        <v>6.7530000000000001</v>
      </c>
      <c r="F300" s="28">
        <v>-0.40899999999999997</v>
      </c>
      <c r="G300" s="28"/>
      <c r="H300" s="28"/>
      <c r="I300" s="40">
        <f t="shared" si="28"/>
        <v>6.3440000000000003</v>
      </c>
    </row>
    <row r="301" spans="1:9" s="32" customFormat="1" ht="18" hidden="1" x14ac:dyDescent="0.25">
      <c r="A301" s="358" t="s">
        <v>330</v>
      </c>
      <c r="B301" s="59"/>
      <c r="C301" s="176" t="s">
        <v>327</v>
      </c>
      <c r="D301" s="47"/>
      <c r="E301" s="27">
        <v>0</v>
      </c>
      <c r="F301" s="28">
        <v>-4.4980000000000002</v>
      </c>
      <c r="G301" s="28"/>
      <c r="H301" s="28"/>
      <c r="I301" s="40">
        <f t="shared" si="28"/>
        <v>-4.4980000000000002</v>
      </c>
    </row>
    <row r="302" spans="1:9" s="32" customFormat="1" ht="18" hidden="1" x14ac:dyDescent="0.25">
      <c r="A302" s="358" t="s">
        <v>331</v>
      </c>
      <c r="B302" s="59"/>
      <c r="C302" s="176" t="s">
        <v>327</v>
      </c>
      <c r="D302" s="47"/>
      <c r="E302" s="27">
        <v>0</v>
      </c>
      <c r="F302" s="28">
        <v>-1.034</v>
      </c>
      <c r="G302" s="28"/>
      <c r="H302" s="28"/>
      <c r="I302" s="40">
        <f t="shared" si="28"/>
        <v>-1.034</v>
      </c>
    </row>
    <row r="303" spans="1:9" s="32" customFormat="1" ht="18" hidden="1" x14ac:dyDescent="0.25">
      <c r="A303" s="358" t="s">
        <v>332</v>
      </c>
      <c r="B303" s="59"/>
      <c r="C303" s="176" t="s">
        <v>327</v>
      </c>
      <c r="D303" s="47"/>
      <c r="E303" s="27">
        <v>0</v>
      </c>
      <c r="F303" s="28">
        <v>-9.375</v>
      </c>
      <c r="G303" s="28"/>
      <c r="H303" s="28"/>
      <c r="I303" s="40">
        <f t="shared" si="28"/>
        <v>-9.375</v>
      </c>
    </row>
    <row r="304" spans="1:9" s="32" customFormat="1" ht="18" hidden="1" x14ac:dyDescent="0.25">
      <c r="A304" s="358" t="s">
        <v>333</v>
      </c>
      <c r="B304" s="59"/>
      <c r="C304" s="176" t="s">
        <v>327</v>
      </c>
      <c r="D304" s="47"/>
      <c r="E304" s="27">
        <v>0</v>
      </c>
      <c r="F304" s="28">
        <v>-6.4349999999999996</v>
      </c>
      <c r="G304" s="28"/>
      <c r="H304" s="28"/>
      <c r="I304" s="40">
        <f t="shared" si="28"/>
        <v>-6.4349999999999996</v>
      </c>
    </row>
    <row r="305" spans="1:9" s="32" customFormat="1" ht="18" hidden="1" x14ac:dyDescent="0.25">
      <c r="A305" s="358" t="s">
        <v>334</v>
      </c>
      <c r="B305" s="59"/>
      <c r="C305" s="176" t="s">
        <v>327</v>
      </c>
      <c r="D305" s="47"/>
      <c r="E305" s="27">
        <v>-2.008</v>
      </c>
      <c r="F305" s="28">
        <v>5.1999999999999998E-2</v>
      </c>
      <c r="G305" s="28"/>
      <c r="H305" s="28"/>
      <c r="I305" s="40">
        <f t="shared" si="28"/>
        <v>-1.956</v>
      </c>
    </row>
    <row r="306" spans="1:9" s="32" customFormat="1" ht="18" hidden="1" x14ac:dyDescent="0.25">
      <c r="A306" s="358" t="s">
        <v>335</v>
      </c>
      <c r="B306" s="59"/>
      <c r="C306" s="176" t="s">
        <v>327</v>
      </c>
      <c r="D306" s="47"/>
      <c r="E306" s="27">
        <v>-34.784999999999997</v>
      </c>
      <c r="F306" s="28">
        <v>0.61499999999999999</v>
      </c>
      <c r="G306" s="28"/>
      <c r="H306" s="28"/>
      <c r="I306" s="40">
        <f t="shared" si="28"/>
        <v>-34.169999999999995</v>
      </c>
    </row>
    <row r="307" spans="1:9" s="32" customFormat="1" ht="18" hidden="1" x14ac:dyDescent="0.25">
      <c r="A307" s="358" t="s">
        <v>346</v>
      </c>
      <c r="B307" s="59"/>
      <c r="C307" s="176" t="s">
        <v>327</v>
      </c>
      <c r="D307" s="47"/>
      <c r="E307" s="27">
        <v>69.650000000000006</v>
      </c>
      <c r="F307" s="28">
        <v>-10.413</v>
      </c>
      <c r="G307" s="28"/>
      <c r="H307" s="28"/>
      <c r="I307" s="40">
        <f t="shared" si="28"/>
        <v>59.237000000000009</v>
      </c>
    </row>
    <row r="308" spans="1:9" s="32" customFormat="1" ht="18" hidden="1" x14ac:dyDescent="0.25">
      <c r="A308" s="358" t="s">
        <v>351</v>
      </c>
      <c r="B308" s="59"/>
      <c r="C308" s="176" t="s">
        <v>327</v>
      </c>
      <c r="D308" s="47"/>
      <c r="E308" s="27">
        <v>266.11799999999999</v>
      </c>
      <c r="F308" s="28">
        <v>-49.003</v>
      </c>
      <c r="G308" s="28"/>
      <c r="H308" s="28"/>
      <c r="I308" s="40">
        <f t="shared" si="28"/>
        <v>217.11500000000001</v>
      </c>
    </row>
    <row r="309" spans="1:9" s="32" customFormat="1" ht="18" hidden="1" x14ac:dyDescent="0.25">
      <c r="A309" s="358" t="s">
        <v>352</v>
      </c>
      <c r="B309" s="59"/>
      <c r="C309" s="176" t="s">
        <v>327</v>
      </c>
      <c r="D309" s="47"/>
      <c r="E309" s="27">
        <v>120.84699999999999</v>
      </c>
      <c r="F309" s="28">
        <v>-29.745999999999999</v>
      </c>
      <c r="G309" s="28"/>
      <c r="H309" s="28"/>
      <c r="I309" s="40">
        <f t="shared" si="28"/>
        <v>91.100999999999999</v>
      </c>
    </row>
    <row r="310" spans="1:9" s="32" customFormat="1" ht="18" hidden="1" x14ac:dyDescent="0.25">
      <c r="A310" s="358" t="s">
        <v>353</v>
      </c>
      <c r="B310" s="59"/>
      <c r="C310" s="176" t="s">
        <v>327</v>
      </c>
      <c r="D310" s="47"/>
      <c r="E310" s="27">
        <v>6.0030000000000001</v>
      </c>
      <c r="F310" s="28">
        <v>-0.49199999999999999</v>
      </c>
      <c r="G310" s="28"/>
      <c r="H310" s="28"/>
      <c r="I310" s="40">
        <f t="shared" si="28"/>
        <v>5.5110000000000001</v>
      </c>
    </row>
    <row r="311" spans="1:9" s="32" customFormat="1" ht="18" hidden="1" x14ac:dyDescent="0.25">
      <c r="A311" s="358" t="s">
        <v>354</v>
      </c>
      <c r="B311" s="59"/>
      <c r="C311" s="176" t="s">
        <v>327</v>
      </c>
      <c r="D311" s="47"/>
      <c r="E311" s="27">
        <v>25.616</v>
      </c>
      <c r="F311" s="28">
        <v>-3.2930000000000001</v>
      </c>
      <c r="G311" s="28"/>
      <c r="H311" s="28"/>
      <c r="I311" s="40">
        <f t="shared" si="28"/>
        <v>22.323</v>
      </c>
    </row>
    <row r="312" spans="1:9" s="32" customFormat="1" ht="18" hidden="1" x14ac:dyDescent="0.25">
      <c r="A312" s="358" t="s">
        <v>355</v>
      </c>
      <c r="B312" s="59"/>
      <c r="C312" s="176" t="s">
        <v>327</v>
      </c>
      <c r="D312" s="47"/>
      <c r="E312" s="27">
        <v>10.08</v>
      </c>
      <c r="F312" s="28">
        <v>-0.68799999999999994</v>
      </c>
      <c r="G312" s="28"/>
      <c r="H312" s="28"/>
      <c r="I312" s="40">
        <f t="shared" si="28"/>
        <v>9.3919999999999995</v>
      </c>
    </row>
    <row r="313" spans="1:9" s="32" customFormat="1" ht="18" hidden="1" x14ac:dyDescent="0.25">
      <c r="A313" s="358" t="s">
        <v>356</v>
      </c>
      <c r="B313" s="59"/>
      <c r="C313" s="176" t="s">
        <v>327</v>
      </c>
      <c r="D313" s="47"/>
      <c r="E313" s="27">
        <v>12.474</v>
      </c>
      <c r="F313" s="28">
        <v>-1.1419999999999999</v>
      </c>
      <c r="G313" s="28"/>
      <c r="H313" s="28"/>
      <c r="I313" s="40">
        <f t="shared" si="28"/>
        <v>11.332000000000001</v>
      </c>
    </row>
    <row r="314" spans="1:9" s="32" customFormat="1" ht="15.75" hidden="1" x14ac:dyDescent="0.25">
      <c r="A314" s="309" t="s">
        <v>93</v>
      </c>
      <c r="B314" s="308">
        <v>37083</v>
      </c>
      <c r="C314" s="30" t="s">
        <v>121</v>
      </c>
      <c r="D314" s="47">
        <f>I314/0.015</f>
        <v>-48.666666666666664</v>
      </c>
      <c r="E314" s="27">
        <v>-0.76900000000000002</v>
      </c>
      <c r="F314" s="28">
        <v>3.9E-2</v>
      </c>
      <c r="G314" s="28">
        <v>0</v>
      </c>
      <c r="H314" s="28">
        <v>0</v>
      </c>
      <c r="I314" s="40">
        <f>SUM(E314:H314)</f>
        <v>-0.73</v>
      </c>
    </row>
    <row r="315" spans="1:9" s="32" customFormat="1" ht="15.75" hidden="1" customHeight="1" x14ac:dyDescent="0.25">
      <c r="A315" s="309" t="s">
        <v>94</v>
      </c>
      <c r="B315" s="308">
        <v>37083</v>
      </c>
      <c r="C315" s="30" t="s">
        <v>121</v>
      </c>
      <c r="D315" s="47">
        <f t="shared" ref="D315:D346" si="30">I315/0.015</f>
        <v>-323.66666666666669</v>
      </c>
      <c r="E315" s="27">
        <v>-4.9400000000000004</v>
      </c>
      <c r="F315" s="28">
        <v>8.5000000000000006E-2</v>
      </c>
      <c r="G315" s="28">
        <v>0</v>
      </c>
      <c r="H315" s="28">
        <v>0</v>
      </c>
      <c r="I315" s="40">
        <f t="shared" ref="I315:I346" si="31">SUM(E315:H315)</f>
        <v>-4.8550000000000004</v>
      </c>
    </row>
    <row r="316" spans="1:9" s="32" customFormat="1" ht="15.75" hidden="1" customHeight="1" x14ac:dyDescent="0.25">
      <c r="A316" s="309" t="s">
        <v>95</v>
      </c>
      <c r="B316" s="308">
        <v>37083</v>
      </c>
      <c r="C316" s="30" t="s">
        <v>121</v>
      </c>
      <c r="D316" s="47">
        <f t="shared" si="30"/>
        <v>-507.13333333333338</v>
      </c>
      <c r="E316" s="27">
        <v>-7.6950000000000003</v>
      </c>
      <c r="F316" s="28">
        <v>8.7999999999999995E-2</v>
      </c>
      <c r="G316" s="28">
        <v>0</v>
      </c>
      <c r="H316" s="28">
        <v>0</v>
      </c>
      <c r="I316" s="40">
        <f t="shared" si="31"/>
        <v>-7.6070000000000002</v>
      </c>
    </row>
    <row r="317" spans="1:9" s="32" customFormat="1" ht="15.75" hidden="1" customHeight="1" x14ac:dyDescent="0.25">
      <c r="A317" s="309" t="s">
        <v>96</v>
      </c>
      <c r="B317" s="308">
        <v>37083</v>
      </c>
      <c r="C317" s="30" t="s">
        <v>121</v>
      </c>
      <c r="D317" s="47">
        <f t="shared" si="30"/>
        <v>-295.26666666666671</v>
      </c>
      <c r="E317" s="27">
        <v>-4.5659999999999998</v>
      </c>
      <c r="F317" s="28">
        <v>0.13700000000000001</v>
      </c>
      <c r="G317" s="28">
        <v>0</v>
      </c>
      <c r="H317" s="28">
        <v>0</v>
      </c>
      <c r="I317" s="40">
        <f t="shared" si="31"/>
        <v>-4.4290000000000003</v>
      </c>
    </row>
    <row r="318" spans="1:9" s="32" customFormat="1" ht="15.75" hidden="1" customHeight="1" x14ac:dyDescent="0.25">
      <c r="A318" s="309" t="s">
        <v>97</v>
      </c>
      <c r="B318" s="308">
        <v>37083</v>
      </c>
      <c r="C318" s="30" t="s">
        <v>121</v>
      </c>
      <c r="D318" s="47">
        <f t="shared" si="30"/>
        <v>-866.2</v>
      </c>
      <c r="E318" s="27">
        <v>-13.226000000000001</v>
      </c>
      <c r="F318" s="28">
        <v>0.23300000000000001</v>
      </c>
      <c r="G318" s="28">
        <v>0</v>
      </c>
      <c r="H318" s="28">
        <v>0</v>
      </c>
      <c r="I318" s="40">
        <f t="shared" si="31"/>
        <v>-12.993</v>
      </c>
    </row>
    <row r="319" spans="1:9" s="32" customFormat="1" ht="15.75" hidden="1" customHeight="1" x14ac:dyDescent="0.25">
      <c r="A319" s="309" t="s">
        <v>98</v>
      </c>
      <c r="B319" s="308">
        <v>37083</v>
      </c>
      <c r="C319" s="30" t="s">
        <v>121</v>
      </c>
      <c r="D319" s="47">
        <f t="shared" si="30"/>
        <v>-74.000000000000014</v>
      </c>
      <c r="E319" s="27">
        <v>-1.131</v>
      </c>
      <c r="F319" s="28">
        <v>2.1000000000000001E-2</v>
      </c>
      <c r="G319" s="28">
        <v>0</v>
      </c>
      <c r="H319" s="28">
        <v>0</v>
      </c>
      <c r="I319" s="40">
        <f t="shared" si="31"/>
        <v>-1.1100000000000001</v>
      </c>
    </row>
    <row r="320" spans="1:9" s="32" customFormat="1" ht="15.75" hidden="1" customHeight="1" x14ac:dyDescent="0.25">
      <c r="A320" s="309" t="s">
        <v>99</v>
      </c>
      <c r="B320" s="308">
        <v>37083</v>
      </c>
      <c r="C320" s="30" t="s">
        <v>121</v>
      </c>
      <c r="D320" s="47">
        <f t="shared" si="30"/>
        <v>-57.2</v>
      </c>
      <c r="E320" s="27">
        <v>-0.876</v>
      </c>
      <c r="F320" s="28">
        <v>1.7999999999999999E-2</v>
      </c>
      <c r="G320" s="28">
        <v>0</v>
      </c>
      <c r="H320" s="28">
        <v>0</v>
      </c>
      <c r="I320" s="40">
        <f t="shared" si="31"/>
        <v>-0.85799999999999998</v>
      </c>
    </row>
    <row r="321" spans="1:9" s="32" customFormat="1" ht="15.75" hidden="1" customHeight="1" x14ac:dyDescent="0.25">
      <c r="A321" s="309" t="s">
        <v>100</v>
      </c>
      <c r="B321" s="308">
        <v>37083</v>
      </c>
      <c r="C321" s="30" t="s">
        <v>121</v>
      </c>
      <c r="D321" s="47">
        <f t="shared" si="30"/>
        <v>-107.26666666666667</v>
      </c>
      <c r="E321" s="27">
        <v>-1.6679999999999999</v>
      </c>
      <c r="F321" s="28">
        <v>5.8999999999999997E-2</v>
      </c>
      <c r="G321" s="28">
        <v>0</v>
      </c>
      <c r="H321" s="28">
        <v>0</v>
      </c>
      <c r="I321" s="40">
        <f t="shared" si="31"/>
        <v>-1.609</v>
      </c>
    </row>
    <row r="322" spans="1:9" s="32" customFormat="1" ht="15.75" hidden="1" customHeight="1" x14ac:dyDescent="0.25">
      <c r="A322" s="309" t="s">
        <v>101</v>
      </c>
      <c r="B322" s="308">
        <v>37083</v>
      </c>
      <c r="C322" s="30" t="s">
        <v>121</v>
      </c>
      <c r="D322" s="47">
        <f t="shared" si="30"/>
        <v>-85.800000000000011</v>
      </c>
      <c r="E322" s="27">
        <v>-1.3140000000000001</v>
      </c>
      <c r="F322" s="28">
        <v>2.7E-2</v>
      </c>
      <c r="G322" s="28">
        <v>0</v>
      </c>
      <c r="H322" s="28">
        <v>0</v>
      </c>
      <c r="I322" s="40">
        <f t="shared" si="31"/>
        <v>-1.2870000000000001</v>
      </c>
    </row>
    <row r="323" spans="1:9" s="32" customFormat="1" ht="15.75" hidden="1" customHeight="1" x14ac:dyDescent="0.25">
      <c r="A323" s="309" t="s">
        <v>102</v>
      </c>
      <c r="B323" s="308">
        <v>37083</v>
      </c>
      <c r="C323" s="30" t="s">
        <v>121</v>
      </c>
      <c r="D323" s="47">
        <f t="shared" si="30"/>
        <v>-346.86666666666667</v>
      </c>
      <c r="E323" s="27">
        <v>-5.2850000000000001</v>
      </c>
      <c r="F323" s="28">
        <v>8.2000000000000003E-2</v>
      </c>
      <c r="G323" s="28">
        <v>0</v>
      </c>
      <c r="H323" s="28">
        <v>0</v>
      </c>
      <c r="I323" s="40">
        <f t="shared" si="31"/>
        <v>-5.2030000000000003</v>
      </c>
    </row>
    <row r="324" spans="1:9" s="32" customFormat="1" ht="15.75" hidden="1" customHeight="1" x14ac:dyDescent="0.25">
      <c r="A324" s="309" t="s">
        <v>103</v>
      </c>
      <c r="B324" s="308">
        <v>37083</v>
      </c>
      <c r="C324" s="30" t="s">
        <v>121</v>
      </c>
      <c r="D324" s="47">
        <f t="shared" si="30"/>
        <v>-80.600000000000009</v>
      </c>
      <c r="E324" s="27">
        <v>-1.232</v>
      </c>
      <c r="F324" s="28">
        <v>2.3E-2</v>
      </c>
      <c r="G324" s="28">
        <v>0</v>
      </c>
      <c r="H324" s="28">
        <v>0</v>
      </c>
      <c r="I324" s="40">
        <f t="shared" si="31"/>
        <v>-1.2090000000000001</v>
      </c>
    </row>
    <row r="325" spans="1:9" s="32" customFormat="1" ht="15.75" hidden="1" customHeight="1" x14ac:dyDescent="0.25">
      <c r="A325" s="309" t="s">
        <v>104</v>
      </c>
      <c r="B325" s="308">
        <v>37083</v>
      </c>
      <c r="C325" s="30" t="s">
        <v>121</v>
      </c>
      <c r="D325" s="47">
        <f t="shared" si="30"/>
        <v>-633.53333333333342</v>
      </c>
      <c r="E325" s="27">
        <v>-9.673</v>
      </c>
      <c r="F325" s="28">
        <v>0.17</v>
      </c>
      <c r="G325" s="28">
        <v>0</v>
      </c>
      <c r="H325" s="28">
        <v>0</v>
      </c>
      <c r="I325" s="40">
        <f t="shared" si="31"/>
        <v>-9.5030000000000001</v>
      </c>
    </row>
    <row r="326" spans="1:9" s="32" customFormat="1" ht="15.75" hidden="1" customHeight="1" x14ac:dyDescent="0.25">
      <c r="A326" s="309" t="s">
        <v>105</v>
      </c>
      <c r="B326" s="308">
        <v>37083</v>
      </c>
      <c r="C326" s="30" t="s">
        <v>121</v>
      </c>
      <c r="D326" s="47">
        <f t="shared" si="30"/>
        <v>-691.2</v>
      </c>
      <c r="E326" s="27">
        <v>-10.568</v>
      </c>
      <c r="F326" s="28">
        <v>0.2</v>
      </c>
      <c r="G326" s="28">
        <v>0</v>
      </c>
      <c r="H326" s="28">
        <v>0</v>
      </c>
      <c r="I326" s="40">
        <f t="shared" si="31"/>
        <v>-10.368</v>
      </c>
    </row>
    <row r="327" spans="1:9" s="32" customFormat="1" ht="15.75" hidden="1" customHeight="1" x14ac:dyDescent="0.25">
      <c r="A327" s="309" t="s">
        <v>106</v>
      </c>
      <c r="B327" s="308">
        <v>37083</v>
      </c>
      <c r="C327" s="30" t="s">
        <v>121</v>
      </c>
      <c r="D327" s="47">
        <f t="shared" si="30"/>
        <v>-43.533333333333339</v>
      </c>
      <c r="E327" s="27">
        <v>-0.66600000000000004</v>
      </c>
      <c r="F327" s="28">
        <v>1.2999999999999999E-2</v>
      </c>
      <c r="G327" s="28">
        <v>0</v>
      </c>
      <c r="H327" s="28">
        <v>0</v>
      </c>
      <c r="I327" s="40">
        <f t="shared" si="31"/>
        <v>-0.65300000000000002</v>
      </c>
    </row>
    <row r="328" spans="1:9" s="32" customFormat="1" ht="15.75" hidden="1" customHeight="1" x14ac:dyDescent="0.25">
      <c r="A328" s="309" t="s">
        <v>107</v>
      </c>
      <c r="B328" s="308">
        <v>37083</v>
      </c>
      <c r="C328" s="30" t="s">
        <v>121</v>
      </c>
      <c r="D328" s="47">
        <f t="shared" si="30"/>
        <v>-81.26666666666668</v>
      </c>
      <c r="E328" s="27">
        <v>-1.2390000000000001</v>
      </c>
      <c r="F328" s="28">
        <v>0.02</v>
      </c>
      <c r="G328" s="28">
        <v>0</v>
      </c>
      <c r="H328" s="28">
        <v>0</v>
      </c>
      <c r="I328" s="40">
        <f t="shared" si="31"/>
        <v>-1.2190000000000001</v>
      </c>
    </row>
    <row r="329" spans="1:9" s="32" customFormat="1" ht="15.75" hidden="1" customHeight="1" x14ac:dyDescent="0.25">
      <c r="A329" s="309" t="s">
        <v>108</v>
      </c>
      <c r="B329" s="308">
        <v>37083</v>
      </c>
      <c r="C329" s="30" t="s">
        <v>121</v>
      </c>
      <c r="D329" s="47">
        <f t="shared" si="30"/>
        <v>-70.933333333333337</v>
      </c>
      <c r="E329" s="27">
        <v>-1.085</v>
      </c>
      <c r="F329" s="28">
        <v>2.1000000000000001E-2</v>
      </c>
      <c r="G329" s="28">
        <v>0</v>
      </c>
      <c r="H329" s="28">
        <v>0</v>
      </c>
      <c r="I329" s="40">
        <f t="shared" si="31"/>
        <v>-1.0640000000000001</v>
      </c>
    </row>
    <row r="330" spans="1:9" s="32" customFormat="1" ht="15.75" hidden="1" customHeight="1" x14ac:dyDescent="0.25">
      <c r="A330" s="309" t="s">
        <v>80</v>
      </c>
      <c r="B330" s="308">
        <v>37083</v>
      </c>
      <c r="C330" s="30" t="s">
        <v>121</v>
      </c>
      <c r="D330" s="47">
        <f t="shared" si="30"/>
        <v>973.80000000000007</v>
      </c>
      <c r="E330" s="27">
        <v>14.829000000000001</v>
      </c>
      <c r="F330" s="28">
        <v>-0.222</v>
      </c>
      <c r="G330" s="28">
        <v>0</v>
      </c>
      <c r="H330" s="28">
        <v>0</v>
      </c>
      <c r="I330" s="40">
        <f t="shared" si="31"/>
        <v>14.607000000000001</v>
      </c>
    </row>
    <row r="331" spans="1:9" s="32" customFormat="1" ht="15.75" hidden="1" customHeight="1" x14ac:dyDescent="0.25">
      <c r="A331" s="309" t="s">
        <v>84</v>
      </c>
      <c r="B331" s="308">
        <v>37083</v>
      </c>
      <c r="C331" s="30" t="s">
        <v>121</v>
      </c>
      <c r="D331" s="47">
        <f t="shared" si="30"/>
        <v>4550.4666666666672</v>
      </c>
      <c r="E331" s="27">
        <v>69.777000000000001</v>
      </c>
      <c r="F331" s="28">
        <v>-1.52</v>
      </c>
      <c r="G331" s="28">
        <v>0</v>
      </c>
      <c r="H331" s="28">
        <v>0</v>
      </c>
      <c r="I331" s="40">
        <f t="shared" si="31"/>
        <v>68.257000000000005</v>
      </c>
    </row>
    <row r="332" spans="1:9" s="32" customFormat="1" ht="15.75" hidden="1" customHeight="1" x14ac:dyDescent="0.25">
      <c r="A332" s="309" t="s">
        <v>89</v>
      </c>
      <c r="B332" s="308">
        <v>37083</v>
      </c>
      <c r="C332" s="30" t="s">
        <v>121</v>
      </c>
      <c r="D332" s="47">
        <f t="shared" si="30"/>
        <v>4381.8</v>
      </c>
      <c r="E332" s="27">
        <v>67.241</v>
      </c>
      <c r="F332" s="28">
        <v>-1.514</v>
      </c>
      <c r="G332" s="28">
        <v>0</v>
      </c>
      <c r="H332" s="28">
        <v>0</v>
      </c>
      <c r="I332" s="40">
        <f t="shared" si="31"/>
        <v>65.727000000000004</v>
      </c>
    </row>
    <row r="333" spans="1:9" s="32" customFormat="1" ht="15.75" hidden="1" x14ac:dyDescent="0.25">
      <c r="A333" s="309" t="s">
        <v>135</v>
      </c>
      <c r="B333" s="308">
        <v>37091</v>
      </c>
      <c r="C333" s="30" t="s">
        <v>121</v>
      </c>
      <c r="D333" s="47">
        <f t="shared" si="30"/>
        <v>6759.4</v>
      </c>
      <c r="E333" s="27">
        <v>103.553</v>
      </c>
      <c r="F333" s="28">
        <v>-2.1619999999999999</v>
      </c>
      <c r="G333" s="28">
        <v>0</v>
      </c>
      <c r="H333" s="28">
        <v>0</v>
      </c>
      <c r="I333" s="40">
        <f t="shared" si="31"/>
        <v>101.39099999999999</v>
      </c>
    </row>
    <row r="334" spans="1:9" s="32" customFormat="1" ht="15.75" hidden="1" x14ac:dyDescent="0.25">
      <c r="A334" s="309" t="s">
        <v>136</v>
      </c>
      <c r="B334" s="308">
        <v>37091</v>
      </c>
      <c r="C334" s="30" t="s">
        <v>121</v>
      </c>
      <c r="D334" s="47">
        <f t="shared" si="30"/>
        <v>832.66666666666674</v>
      </c>
      <c r="E334" s="27">
        <v>12.768000000000001</v>
      </c>
      <c r="F334" s="28">
        <v>-0.27800000000000002</v>
      </c>
      <c r="G334" s="28">
        <v>0</v>
      </c>
      <c r="H334" s="28">
        <v>0</v>
      </c>
      <c r="I334" s="40">
        <f t="shared" si="31"/>
        <v>12.49</v>
      </c>
    </row>
    <row r="335" spans="1:9" s="32" customFormat="1" ht="15.75" hidden="1" x14ac:dyDescent="0.25">
      <c r="A335" s="309" t="s">
        <v>137</v>
      </c>
      <c r="B335" s="308">
        <v>37091</v>
      </c>
      <c r="C335" s="30" t="s">
        <v>121</v>
      </c>
      <c r="D335" s="47">
        <f t="shared" si="30"/>
        <v>5787.8666666666668</v>
      </c>
      <c r="E335" s="27">
        <v>88.867000000000004</v>
      </c>
      <c r="F335" s="28">
        <v>-2.0489999999999999</v>
      </c>
      <c r="G335" s="28">
        <v>0</v>
      </c>
      <c r="H335" s="28">
        <v>0</v>
      </c>
      <c r="I335" s="40">
        <f t="shared" si="31"/>
        <v>86.817999999999998</v>
      </c>
    </row>
    <row r="336" spans="1:9" s="32" customFormat="1" ht="15.75" hidden="1" x14ac:dyDescent="0.25">
      <c r="A336" s="309" t="s">
        <v>138</v>
      </c>
      <c r="B336" s="308">
        <v>37091</v>
      </c>
      <c r="C336" s="30" t="s">
        <v>121</v>
      </c>
      <c r="D336" s="47">
        <f t="shared" si="30"/>
        <v>5021.1333333333341</v>
      </c>
      <c r="E336" s="27">
        <v>77.257000000000005</v>
      </c>
      <c r="F336" s="28">
        <v>-1.94</v>
      </c>
      <c r="G336" s="28">
        <v>0</v>
      </c>
      <c r="H336" s="28">
        <v>0</v>
      </c>
      <c r="I336" s="40">
        <f t="shared" si="31"/>
        <v>75.317000000000007</v>
      </c>
    </row>
    <row r="337" spans="1:255" s="32" customFormat="1" ht="15.75" hidden="1" x14ac:dyDescent="0.25">
      <c r="A337" s="309" t="s">
        <v>139</v>
      </c>
      <c r="B337" s="308">
        <v>37091</v>
      </c>
      <c r="C337" s="30" t="s">
        <v>121</v>
      </c>
      <c r="D337" s="47">
        <f t="shared" si="30"/>
        <v>2352.0666666666666</v>
      </c>
      <c r="E337" s="27">
        <v>48.259</v>
      </c>
      <c r="F337" s="28">
        <v>-12.978</v>
      </c>
      <c r="G337" s="28">
        <v>0</v>
      </c>
      <c r="H337" s="28">
        <v>0</v>
      </c>
      <c r="I337" s="40">
        <f t="shared" si="31"/>
        <v>35.280999999999999</v>
      </c>
    </row>
    <row r="338" spans="1:255" s="32" customFormat="1" ht="15.75" hidden="1" x14ac:dyDescent="0.25">
      <c r="A338" s="309" t="s">
        <v>140</v>
      </c>
      <c r="B338" s="308">
        <v>37091</v>
      </c>
      <c r="C338" s="30" t="s">
        <v>121</v>
      </c>
      <c r="D338" s="47">
        <f t="shared" si="30"/>
        <v>3434.5333333333333</v>
      </c>
      <c r="E338" s="27">
        <v>61.369</v>
      </c>
      <c r="F338" s="28">
        <v>-9.8510000000000009</v>
      </c>
      <c r="G338" s="28">
        <v>0</v>
      </c>
      <c r="H338" s="28">
        <v>0</v>
      </c>
      <c r="I338" s="40">
        <f t="shared" si="31"/>
        <v>51.518000000000001</v>
      </c>
    </row>
    <row r="339" spans="1:255" s="32" customFormat="1" ht="15.75" hidden="1" x14ac:dyDescent="0.25">
      <c r="A339" s="309" t="s">
        <v>141</v>
      </c>
      <c r="B339" s="308">
        <v>37091</v>
      </c>
      <c r="C339" s="30" t="s">
        <v>121</v>
      </c>
      <c r="D339" s="47">
        <f t="shared" si="30"/>
        <v>-270.73333333333335</v>
      </c>
      <c r="E339" s="27">
        <v>-4.1310000000000002</v>
      </c>
      <c r="F339" s="28">
        <v>7.0000000000000007E-2</v>
      </c>
      <c r="G339" s="28">
        <v>0</v>
      </c>
      <c r="H339" s="28">
        <v>0</v>
      </c>
      <c r="I339" s="40">
        <f t="shared" si="31"/>
        <v>-4.0609999999999999</v>
      </c>
    </row>
    <row r="340" spans="1:255" s="32" customFormat="1" ht="15.75" hidden="1" x14ac:dyDescent="0.25">
      <c r="A340" s="309" t="s">
        <v>142</v>
      </c>
      <c r="B340" s="308">
        <v>37091</v>
      </c>
      <c r="C340" s="30" t="s">
        <v>121</v>
      </c>
      <c r="D340" s="47">
        <f t="shared" si="30"/>
        <v>-633.26666666666677</v>
      </c>
      <c r="E340" s="27">
        <v>-9.6669999999999998</v>
      </c>
      <c r="F340" s="28">
        <v>0.16800000000000001</v>
      </c>
      <c r="G340" s="28">
        <v>0</v>
      </c>
      <c r="H340" s="28">
        <v>0</v>
      </c>
      <c r="I340" s="40">
        <f t="shared" si="31"/>
        <v>-9.4990000000000006</v>
      </c>
    </row>
    <row r="341" spans="1:255" s="32" customFormat="1" ht="15.75" hidden="1" x14ac:dyDescent="0.25">
      <c r="A341" s="309" t="s">
        <v>143</v>
      </c>
      <c r="B341" s="308">
        <v>37091</v>
      </c>
      <c r="C341" s="30" t="s">
        <v>121</v>
      </c>
      <c r="D341" s="47">
        <f t="shared" si="30"/>
        <v>-118.93333333333334</v>
      </c>
      <c r="E341" s="27">
        <v>-1.875</v>
      </c>
      <c r="F341" s="28">
        <v>9.0999999999999998E-2</v>
      </c>
      <c r="G341" s="28">
        <v>0</v>
      </c>
      <c r="H341" s="28">
        <v>0</v>
      </c>
      <c r="I341" s="40">
        <f t="shared" si="31"/>
        <v>-1.784</v>
      </c>
    </row>
    <row r="342" spans="1:255" s="32" customFormat="1" ht="15.75" hidden="1" x14ac:dyDescent="0.25">
      <c r="A342" s="309" t="s">
        <v>144</v>
      </c>
      <c r="B342" s="308">
        <v>37091</v>
      </c>
      <c r="C342" s="30" t="s">
        <v>121</v>
      </c>
      <c r="D342" s="47">
        <f t="shared" si="30"/>
        <v>-1307.8666666666668</v>
      </c>
      <c r="E342" s="27">
        <v>-19.977</v>
      </c>
      <c r="F342" s="28">
        <v>0.35899999999999999</v>
      </c>
      <c r="G342" s="28">
        <v>0</v>
      </c>
      <c r="H342" s="28">
        <v>0</v>
      </c>
      <c r="I342" s="40">
        <f t="shared" si="31"/>
        <v>-19.618000000000002</v>
      </c>
    </row>
    <row r="343" spans="1:255" s="32" customFormat="1" ht="15.75" hidden="1" x14ac:dyDescent="0.25">
      <c r="A343" s="309" t="s">
        <v>145</v>
      </c>
      <c r="B343" s="308">
        <v>37091</v>
      </c>
      <c r="C343" s="30" t="s">
        <v>121</v>
      </c>
      <c r="D343" s="47">
        <f t="shared" si="30"/>
        <v>-253.06666666666669</v>
      </c>
      <c r="E343" s="27">
        <v>-3.8540000000000001</v>
      </c>
      <c r="F343" s="28">
        <v>5.8000000000000003E-2</v>
      </c>
      <c r="G343" s="28">
        <v>0</v>
      </c>
      <c r="H343" s="28">
        <v>0</v>
      </c>
      <c r="I343" s="40">
        <f t="shared" si="31"/>
        <v>-3.7960000000000003</v>
      </c>
    </row>
    <row r="344" spans="1:255" s="32" customFormat="1" ht="15.75" hidden="1" x14ac:dyDescent="0.25">
      <c r="A344" s="309" t="s">
        <v>146</v>
      </c>
      <c r="B344" s="308">
        <v>37091</v>
      </c>
      <c r="C344" s="30" t="s">
        <v>121</v>
      </c>
      <c r="D344" s="47">
        <f t="shared" si="30"/>
        <v>-34.266666666666666</v>
      </c>
      <c r="E344" s="27">
        <v>-0.52500000000000002</v>
      </c>
      <c r="F344" s="28">
        <v>1.0999999999999999E-2</v>
      </c>
      <c r="G344" s="28">
        <v>0</v>
      </c>
      <c r="H344" s="28">
        <v>0</v>
      </c>
      <c r="I344" s="40">
        <f t="shared" si="31"/>
        <v>-0.51400000000000001</v>
      </c>
    </row>
    <row r="345" spans="1:255" s="32" customFormat="1" ht="15.75" hidden="1" x14ac:dyDescent="0.25">
      <c r="A345" s="309" t="s">
        <v>147</v>
      </c>
      <c r="B345" s="308">
        <v>37091</v>
      </c>
      <c r="C345" s="30" t="s">
        <v>121</v>
      </c>
      <c r="D345" s="47">
        <f t="shared" si="30"/>
        <v>-465.13333333333338</v>
      </c>
      <c r="E345" s="27">
        <v>-7.1070000000000002</v>
      </c>
      <c r="F345" s="28">
        <v>0.13</v>
      </c>
      <c r="G345" s="28">
        <v>0</v>
      </c>
      <c r="H345" s="28">
        <v>0</v>
      </c>
      <c r="I345" s="40">
        <f t="shared" si="31"/>
        <v>-6.9770000000000003</v>
      </c>
    </row>
    <row r="346" spans="1:255" s="32" customFormat="1" ht="15.75" hidden="1" x14ac:dyDescent="0.25">
      <c r="A346" s="309" t="s">
        <v>148</v>
      </c>
      <c r="B346" s="308">
        <v>37091</v>
      </c>
      <c r="C346" s="30" t="s">
        <v>121</v>
      </c>
      <c r="D346" s="47">
        <f t="shared" si="30"/>
        <v>-562.53333333333342</v>
      </c>
      <c r="E346" s="27">
        <v>-8.593</v>
      </c>
      <c r="F346" s="28">
        <v>0.155</v>
      </c>
      <c r="G346" s="28">
        <v>0</v>
      </c>
      <c r="H346" s="28">
        <v>0</v>
      </c>
      <c r="I346" s="40">
        <f t="shared" si="31"/>
        <v>-8.4380000000000006</v>
      </c>
    </row>
    <row r="347" spans="1:255" s="32" customFormat="1" ht="15.75" hidden="1" x14ac:dyDescent="0.25">
      <c r="A347" s="309" t="s">
        <v>149</v>
      </c>
      <c r="B347" s="308">
        <v>37091</v>
      </c>
      <c r="C347" s="30" t="s">
        <v>121</v>
      </c>
      <c r="D347" s="47">
        <f>I347/0.015</f>
        <v>-244.93333333333334</v>
      </c>
      <c r="E347" s="27">
        <v>-3.7309999999999999</v>
      </c>
      <c r="F347" s="28">
        <v>5.7000000000000002E-2</v>
      </c>
      <c r="G347" s="28">
        <v>0</v>
      </c>
      <c r="H347" s="28">
        <v>0</v>
      </c>
      <c r="I347" s="40">
        <f t="shared" ref="I347:I358" si="32">SUM(E347:H347)</f>
        <v>-3.6739999999999999</v>
      </c>
    </row>
    <row r="348" spans="1:255" s="32" customFormat="1" ht="15.75" hidden="1" x14ac:dyDescent="0.25">
      <c r="A348" s="309" t="s">
        <v>236</v>
      </c>
      <c r="B348" s="308">
        <v>37098</v>
      </c>
      <c r="C348" s="30" t="s">
        <v>121</v>
      </c>
      <c r="D348" s="376">
        <f>I348/0.03</f>
        <v>2077.1333333333332</v>
      </c>
      <c r="E348" s="27">
        <v>85.382999999999996</v>
      </c>
      <c r="F348" s="28">
        <v>-23.068999999999999</v>
      </c>
      <c r="G348" s="28"/>
      <c r="H348" s="28"/>
      <c r="I348" s="40">
        <f t="shared" si="32"/>
        <v>62.313999999999993</v>
      </c>
    </row>
    <row r="349" spans="1:255" s="32" customFormat="1" ht="15.75" hidden="1" x14ac:dyDescent="0.25">
      <c r="A349" s="309" t="s">
        <v>238</v>
      </c>
      <c r="B349" s="308">
        <v>37098</v>
      </c>
      <c r="C349" s="30" t="s">
        <v>121</v>
      </c>
      <c r="D349" s="376">
        <f>I349/0.03</f>
        <v>-645.20000000000005</v>
      </c>
      <c r="E349" s="27">
        <v>-19.699000000000002</v>
      </c>
      <c r="F349" s="28">
        <v>0.34300000000000003</v>
      </c>
      <c r="G349" s="28"/>
      <c r="H349" s="28"/>
      <c r="I349" s="40">
        <f t="shared" si="32"/>
        <v>-19.356000000000002</v>
      </c>
    </row>
    <row r="350" spans="1:255" s="32" customFormat="1" ht="15.75" hidden="1" x14ac:dyDescent="0.25">
      <c r="A350" s="309" t="s">
        <v>239</v>
      </c>
      <c r="B350" s="308">
        <v>37098</v>
      </c>
      <c r="C350" s="30" t="s">
        <v>121</v>
      </c>
      <c r="D350" s="376">
        <f>I350/0.03</f>
        <v>-88.333333333333329</v>
      </c>
      <c r="E350" s="27">
        <v>-3.4550000000000001</v>
      </c>
      <c r="F350" s="28">
        <v>0.80500000000000005</v>
      </c>
      <c r="G350" s="28"/>
      <c r="H350" s="28"/>
      <c r="I350" s="40">
        <f t="shared" si="32"/>
        <v>-2.65</v>
      </c>
    </row>
    <row r="351" spans="1:255" s="32" customFormat="1" ht="15.75" hidden="1" x14ac:dyDescent="0.25">
      <c r="A351" s="309" t="s">
        <v>229</v>
      </c>
      <c r="B351" s="308">
        <v>37098</v>
      </c>
      <c r="C351" s="30" t="s">
        <v>121</v>
      </c>
      <c r="D351" s="376">
        <f>I351/0.03</f>
        <v>2112.8333333333335</v>
      </c>
      <c r="E351" s="27">
        <v>86.811999999999998</v>
      </c>
      <c r="F351" s="28">
        <v>-23.427</v>
      </c>
      <c r="G351" s="28"/>
      <c r="H351" s="28"/>
      <c r="I351" s="40">
        <f t="shared" si="32"/>
        <v>63.384999999999998</v>
      </c>
    </row>
    <row r="352" spans="1:255" s="267" customFormat="1" ht="15.75" hidden="1" x14ac:dyDescent="0.25">
      <c r="A352" s="309" t="s">
        <v>251</v>
      </c>
      <c r="B352" s="308"/>
      <c r="C352" s="30"/>
      <c r="D352" s="47">
        <f t="shared" ref="D352:D357" si="33">I352/0.06</f>
        <v>1740.3333333333335</v>
      </c>
      <c r="E352" s="27">
        <v>142.85900000000001</v>
      </c>
      <c r="F352" s="28">
        <v>-38.439</v>
      </c>
      <c r="G352" s="28">
        <v>0</v>
      </c>
      <c r="H352" s="28"/>
      <c r="I352" s="40">
        <v>104.42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  <c r="DT352" s="32"/>
      <c r="DU352" s="32"/>
      <c r="DV352" s="32"/>
      <c r="DW352" s="32"/>
      <c r="DX352" s="32"/>
      <c r="DY352" s="32"/>
      <c r="DZ352" s="32"/>
      <c r="EA352" s="32"/>
      <c r="EB352" s="32"/>
      <c r="EC352" s="32"/>
      <c r="ED352" s="32"/>
      <c r="EE352" s="32"/>
      <c r="EF352" s="32"/>
      <c r="EG352" s="32"/>
      <c r="EH352" s="32"/>
      <c r="EI352" s="32"/>
      <c r="EJ352" s="32"/>
      <c r="EK352" s="32"/>
      <c r="EL352" s="32"/>
      <c r="EM352" s="32"/>
      <c r="EN352" s="32"/>
      <c r="EO352" s="32"/>
      <c r="EP352" s="32"/>
      <c r="EQ352" s="32"/>
      <c r="ER352" s="32"/>
      <c r="ES352" s="32"/>
      <c r="ET352" s="32"/>
      <c r="EU352" s="32"/>
      <c r="EV352" s="32"/>
      <c r="EW352" s="32"/>
      <c r="EX352" s="32"/>
      <c r="EY352" s="32"/>
      <c r="EZ352" s="32"/>
      <c r="FA352" s="32"/>
      <c r="FB352" s="32"/>
      <c r="FC352" s="32"/>
      <c r="FD352" s="32"/>
      <c r="FE352" s="32"/>
      <c r="FF352" s="32"/>
      <c r="FG352" s="32"/>
      <c r="FH352" s="32"/>
      <c r="FI352" s="32"/>
      <c r="FJ352" s="32"/>
      <c r="FK352" s="32"/>
      <c r="FL352" s="32"/>
      <c r="FM352" s="32"/>
      <c r="FN352" s="32"/>
      <c r="FO352" s="32"/>
      <c r="FP352" s="32"/>
      <c r="FQ352" s="32"/>
      <c r="FR352" s="32"/>
      <c r="FS352" s="32"/>
      <c r="FT352" s="32"/>
      <c r="FU352" s="32"/>
      <c r="FV352" s="32"/>
      <c r="FW352" s="32"/>
      <c r="FX352" s="32"/>
      <c r="FY352" s="32"/>
      <c r="FZ352" s="32"/>
      <c r="GA352" s="32"/>
      <c r="GB352" s="32"/>
      <c r="GC352" s="32"/>
      <c r="GD352" s="32"/>
      <c r="GE352" s="32"/>
      <c r="GF352" s="32"/>
      <c r="GG352" s="32"/>
      <c r="GH352" s="32"/>
      <c r="GI352" s="32"/>
      <c r="GJ352" s="32"/>
      <c r="GK352" s="32"/>
      <c r="GL352" s="32"/>
      <c r="GM352" s="32"/>
      <c r="GN352" s="32"/>
      <c r="GO352" s="32"/>
      <c r="GP352" s="32"/>
      <c r="GQ352" s="32"/>
      <c r="GR352" s="32"/>
      <c r="GS352" s="32"/>
      <c r="GT352" s="32"/>
      <c r="GU352" s="32"/>
      <c r="GV352" s="32"/>
      <c r="GW352" s="32"/>
      <c r="GX352" s="32"/>
      <c r="GY352" s="32"/>
      <c r="GZ352" s="32"/>
      <c r="HA352" s="32"/>
      <c r="HB352" s="32"/>
      <c r="HC352" s="32"/>
      <c r="HD352" s="32"/>
      <c r="HE352" s="32"/>
      <c r="HF352" s="32"/>
      <c r="HG352" s="32"/>
      <c r="HH352" s="32"/>
      <c r="HI352" s="32"/>
      <c r="HJ352" s="32"/>
      <c r="HK352" s="32"/>
      <c r="HL352" s="32"/>
      <c r="HM352" s="32"/>
      <c r="HN352" s="32"/>
      <c r="HO352" s="32"/>
      <c r="HP352" s="32"/>
      <c r="HQ352" s="32"/>
      <c r="HR352" s="32"/>
      <c r="HS352" s="32"/>
      <c r="HT352" s="32"/>
      <c r="HU352" s="32"/>
      <c r="HV352" s="32"/>
      <c r="HW352" s="32"/>
      <c r="HX352" s="32"/>
      <c r="HY352" s="32"/>
      <c r="HZ352" s="32"/>
      <c r="IA352" s="32"/>
      <c r="IB352" s="32"/>
      <c r="IC352" s="32"/>
      <c r="ID352" s="32"/>
      <c r="IE352" s="32"/>
      <c r="IF352" s="32"/>
      <c r="IG352" s="32"/>
      <c r="IH352" s="32"/>
      <c r="II352" s="32"/>
      <c r="IJ352" s="32"/>
      <c r="IK352" s="32"/>
      <c r="IL352" s="32"/>
      <c r="IM352" s="32"/>
      <c r="IN352" s="32"/>
      <c r="IO352" s="32"/>
      <c r="IP352" s="32"/>
      <c r="IQ352" s="32"/>
      <c r="IR352" s="32"/>
      <c r="IS352" s="32"/>
      <c r="IT352" s="32"/>
      <c r="IU352" s="32"/>
    </row>
    <row r="353" spans="1:255" s="267" customFormat="1" ht="15.75" hidden="1" x14ac:dyDescent="0.25">
      <c r="A353" s="309" t="s">
        <v>256</v>
      </c>
      <c r="B353" s="308"/>
      <c r="C353" s="30"/>
      <c r="D353" s="47">
        <f t="shared" si="33"/>
        <v>1287.9333333333334</v>
      </c>
      <c r="E353" s="27">
        <v>105.095</v>
      </c>
      <c r="F353" s="28">
        <v>-27.818999999999999</v>
      </c>
      <c r="G353" s="28">
        <v>0</v>
      </c>
      <c r="H353" s="28"/>
      <c r="I353" s="40">
        <v>77.275999999999996</v>
      </c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  <c r="DZ353" s="32"/>
      <c r="EA353" s="32"/>
      <c r="EB353" s="32"/>
      <c r="EC353" s="32"/>
      <c r="ED353" s="32"/>
      <c r="EE353" s="32"/>
      <c r="EF353" s="32"/>
      <c r="EG353" s="32"/>
      <c r="EH353" s="32"/>
      <c r="EI353" s="32"/>
      <c r="EJ353" s="32"/>
      <c r="EK353" s="32"/>
      <c r="EL353" s="32"/>
      <c r="EM353" s="32"/>
      <c r="EN353" s="32"/>
      <c r="EO353" s="32"/>
      <c r="EP353" s="32"/>
      <c r="EQ353" s="32"/>
      <c r="ER353" s="32"/>
      <c r="ES353" s="32"/>
      <c r="ET353" s="32"/>
      <c r="EU353" s="32"/>
      <c r="EV353" s="32"/>
      <c r="EW353" s="32"/>
      <c r="EX353" s="32"/>
      <c r="EY353" s="32"/>
      <c r="EZ353" s="32"/>
      <c r="FA353" s="32"/>
      <c r="FB353" s="32"/>
      <c r="FC353" s="32"/>
      <c r="FD353" s="32"/>
      <c r="FE353" s="32"/>
      <c r="FF353" s="32"/>
      <c r="FG353" s="32"/>
      <c r="FH353" s="32"/>
      <c r="FI353" s="32"/>
      <c r="FJ353" s="32"/>
      <c r="FK353" s="32"/>
      <c r="FL353" s="32"/>
      <c r="FM353" s="32"/>
      <c r="FN353" s="32"/>
      <c r="FO353" s="32"/>
      <c r="FP353" s="32"/>
      <c r="FQ353" s="32"/>
      <c r="FR353" s="32"/>
      <c r="FS353" s="32"/>
      <c r="FT353" s="32"/>
      <c r="FU353" s="32"/>
      <c r="FV353" s="32"/>
      <c r="FW353" s="32"/>
      <c r="FX353" s="32"/>
      <c r="FY353" s="32"/>
      <c r="FZ353" s="32"/>
      <c r="GA353" s="32"/>
      <c r="GB353" s="32"/>
      <c r="GC353" s="32"/>
      <c r="GD353" s="32"/>
      <c r="GE353" s="32"/>
      <c r="GF353" s="32"/>
      <c r="GG353" s="32"/>
      <c r="GH353" s="32"/>
      <c r="GI353" s="32"/>
      <c r="GJ353" s="32"/>
      <c r="GK353" s="32"/>
      <c r="GL353" s="32"/>
      <c r="GM353" s="32"/>
      <c r="GN353" s="32"/>
      <c r="GO353" s="32"/>
      <c r="GP353" s="32"/>
      <c r="GQ353" s="32"/>
      <c r="GR353" s="32"/>
      <c r="GS353" s="32"/>
      <c r="GT353" s="32"/>
      <c r="GU353" s="32"/>
      <c r="GV353" s="32"/>
      <c r="GW353" s="32"/>
      <c r="GX353" s="32"/>
      <c r="GY353" s="32"/>
      <c r="GZ353" s="32"/>
      <c r="HA353" s="32"/>
      <c r="HB353" s="32"/>
      <c r="HC353" s="32"/>
      <c r="HD353" s="32"/>
      <c r="HE353" s="32"/>
      <c r="HF353" s="32"/>
      <c r="HG353" s="32"/>
      <c r="HH353" s="32"/>
      <c r="HI353" s="32"/>
      <c r="HJ353" s="32"/>
      <c r="HK353" s="32"/>
      <c r="HL353" s="32"/>
      <c r="HM353" s="32"/>
      <c r="HN353" s="32"/>
      <c r="HO353" s="32"/>
      <c r="HP353" s="32"/>
      <c r="HQ353" s="32"/>
      <c r="HR353" s="32"/>
      <c r="HS353" s="32"/>
      <c r="HT353" s="32"/>
      <c r="HU353" s="32"/>
      <c r="HV353" s="32"/>
      <c r="HW353" s="32"/>
      <c r="HX353" s="32"/>
      <c r="HY353" s="32"/>
      <c r="HZ353" s="32"/>
      <c r="IA353" s="32"/>
      <c r="IB353" s="32"/>
      <c r="IC353" s="32"/>
      <c r="ID353" s="32"/>
      <c r="IE353" s="32"/>
      <c r="IF353" s="32"/>
      <c r="IG353" s="32"/>
      <c r="IH353" s="32"/>
      <c r="II353" s="32"/>
      <c r="IJ353" s="32"/>
      <c r="IK353" s="32"/>
      <c r="IL353" s="32"/>
      <c r="IM353" s="32"/>
      <c r="IN353" s="32"/>
      <c r="IO353" s="32"/>
      <c r="IP353" s="32"/>
      <c r="IQ353" s="32"/>
      <c r="IR353" s="32"/>
      <c r="IS353" s="32"/>
      <c r="IT353" s="32"/>
      <c r="IU353" s="32"/>
    </row>
    <row r="354" spans="1:255" s="267" customFormat="1" ht="15.75" hidden="1" x14ac:dyDescent="0.25">
      <c r="A354" s="309" t="s">
        <v>258</v>
      </c>
      <c r="B354" s="308"/>
      <c r="C354" s="30"/>
      <c r="D354" s="47">
        <f t="shared" si="33"/>
        <v>861.43333333333339</v>
      </c>
      <c r="E354" s="27">
        <v>70.832999999999998</v>
      </c>
      <c r="F354" s="28">
        <v>-19.146999999999998</v>
      </c>
      <c r="G354" s="28">
        <v>0</v>
      </c>
      <c r="H354" s="28"/>
      <c r="I354" s="40">
        <v>51.686</v>
      </c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  <c r="DT354" s="32"/>
      <c r="DU354" s="32"/>
      <c r="DV354" s="32"/>
      <c r="DW354" s="32"/>
      <c r="DX354" s="32"/>
      <c r="DY354" s="32"/>
      <c r="DZ354" s="32"/>
      <c r="EA354" s="32"/>
      <c r="EB354" s="32"/>
      <c r="EC354" s="32"/>
      <c r="ED354" s="32"/>
      <c r="EE354" s="32"/>
      <c r="EF354" s="32"/>
      <c r="EG354" s="32"/>
      <c r="EH354" s="32"/>
      <c r="EI354" s="32"/>
      <c r="EJ354" s="32"/>
      <c r="EK354" s="32"/>
      <c r="EL354" s="32"/>
      <c r="EM354" s="32"/>
      <c r="EN354" s="32"/>
      <c r="EO354" s="32"/>
      <c r="EP354" s="32"/>
      <c r="EQ354" s="32"/>
      <c r="ER354" s="32"/>
      <c r="ES354" s="32"/>
      <c r="ET354" s="32"/>
      <c r="EU354" s="32"/>
      <c r="EV354" s="32"/>
      <c r="EW354" s="32"/>
      <c r="EX354" s="32"/>
      <c r="EY354" s="32"/>
      <c r="EZ354" s="32"/>
      <c r="FA354" s="32"/>
      <c r="FB354" s="32"/>
      <c r="FC354" s="32"/>
      <c r="FD354" s="32"/>
      <c r="FE354" s="32"/>
      <c r="FF354" s="32"/>
      <c r="FG354" s="32"/>
      <c r="FH354" s="32"/>
      <c r="FI354" s="32"/>
      <c r="FJ354" s="32"/>
      <c r="FK354" s="32"/>
      <c r="FL354" s="32"/>
      <c r="FM354" s="32"/>
      <c r="FN354" s="32"/>
      <c r="FO354" s="32"/>
      <c r="FP354" s="32"/>
      <c r="FQ354" s="32"/>
      <c r="FR354" s="32"/>
      <c r="FS354" s="32"/>
      <c r="FT354" s="32"/>
      <c r="FU354" s="32"/>
      <c r="FV354" s="32"/>
      <c r="FW354" s="32"/>
      <c r="FX354" s="32"/>
      <c r="FY354" s="32"/>
      <c r="FZ354" s="32"/>
      <c r="GA354" s="32"/>
      <c r="GB354" s="32"/>
      <c r="GC354" s="32"/>
      <c r="GD354" s="32"/>
      <c r="GE354" s="32"/>
      <c r="GF354" s="32"/>
      <c r="GG354" s="32"/>
      <c r="GH354" s="32"/>
      <c r="GI354" s="32"/>
      <c r="GJ354" s="32"/>
      <c r="GK354" s="32"/>
      <c r="GL354" s="32"/>
      <c r="GM354" s="32"/>
      <c r="GN354" s="32"/>
      <c r="GO354" s="32"/>
      <c r="GP354" s="32"/>
      <c r="GQ354" s="32"/>
      <c r="GR354" s="32"/>
      <c r="GS354" s="32"/>
      <c r="GT354" s="32"/>
      <c r="GU354" s="32"/>
      <c r="GV354" s="32"/>
      <c r="GW354" s="32"/>
      <c r="GX354" s="32"/>
      <c r="GY354" s="32"/>
      <c r="GZ354" s="32"/>
      <c r="HA354" s="32"/>
      <c r="HB354" s="32"/>
      <c r="HC354" s="32"/>
      <c r="HD354" s="32"/>
      <c r="HE354" s="32"/>
      <c r="HF354" s="32"/>
      <c r="HG354" s="32"/>
      <c r="HH354" s="32"/>
      <c r="HI354" s="32"/>
      <c r="HJ354" s="32"/>
      <c r="HK354" s="32"/>
      <c r="HL354" s="32"/>
      <c r="HM354" s="32"/>
      <c r="HN354" s="32"/>
      <c r="HO354" s="32"/>
      <c r="HP354" s="32"/>
      <c r="HQ354" s="32"/>
      <c r="HR354" s="32"/>
      <c r="HS354" s="32"/>
      <c r="HT354" s="32"/>
      <c r="HU354" s="32"/>
      <c r="HV354" s="32"/>
      <c r="HW354" s="32"/>
      <c r="HX354" s="32"/>
      <c r="HY354" s="32"/>
      <c r="HZ354" s="32"/>
      <c r="IA354" s="32"/>
      <c r="IB354" s="32"/>
      <c r="IC354" s="32"/>
      <c r="ID354" s="32"/>
      <c r="IE354" s="32"/>
      <c r="IF354" s="32"/>
      <c r="IG354" s="32"/>
      <c r="IH354" s="32"/>
      <c r="II354" s="32"/>
      <c r="IJ354" s="32"/>
      <c r="IK354" s="32"/>
      <c r="IL354" s="32"/>
      <c r="IM354" s="32"/>
      <c r="IN354" s="32"/>
      <c r="IO354" s="32"/>
      <c r="IP354" s="32"/>
      <c r="IQ354" s="32"/>
      <c r="IR354" s="32"/>
      <c r="IS354" s="32"/>
      <c r="IT354" s="32"/>
      <c r="IU354" s="32"/>
    </row>
    <row r="355" spans="1:255" s="267" customFormat="1" ht="15.75" hidden="1" x14ac:dyDescent="0.25">
      <c r="A355" s="309" t="s">
        <v>269</v>
      </c>
      <c r="B355" s="308"/>
      <c r="C355" s="30"/>
      <c r="D355" s="47">
        <f t="shared" si="33"/>
        <v>1361.5</v>
      </c>
      <c r="E355" s="27">
        <v>111.351</v>
      </c>
      <c r="F355" s="28">
        <v>-29.661000000000001</v>
      </c>
      <c r="G355" s="28">
        <v>0</v>
      </c>
      <c r="H355" s="28"/>
      <c r="I355" s="40">
        <v>81.69</v>
      </c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  <c r="EQ355" s="32"/>
      <c r="ER355" s="32"/>
      <c r="ES355" s="32"/>
      <c r="ET355" s="32"/>
      <c r="EU355" s="32"/>
      <c r="EV355" s="32"/>
      <c r="EW355" s="32"/>
      <c r="EX355" s="32"/>
      <c r="EY355" s="32"/>
      <c r="EZ355" s="32"/>
      <c r="FA355" s="32"/>
      <c r="FB355" s="32"/>
      <c r="FC355" s="32"/>
      <c r="FD355" s="32"/>
      <c r="FE355" s="32"/>
      <c r="FF355" s="32"/>
      <c r="FG355" s="32"/>
      <c r="FH355" s="32"/>
      <c r="FI355" s="32"/>
      <c r="FJ355" s="32"/>
      <c r="FK355" s="32"/>
      <c r="FL355" s="32"/>
      <c r="FM355" s="32"/>
      <c r="FN355" s="32"/>
      <c r="FO355" s="32"/>
      <c r="FP355" s="32"/>
      <c r="FQ355" s="32"/>
      <c r="FR355" s="32"/>
      <c r="FS355" s="32"/>
      <c r="FT355" s="32"/>
      <c r="FU355" s="32"/>
      <c r="FV355" s="32"/>
      <c r="FW355" s="32"/>
      <c r="FX355" s="32"/>
      <c r="FY355" s="32"/>
      <c r="FZ355" s="32"/>
      <c r="GA355" s="32"/>
      <c r="GB355" s="32"/>
      <c r="GC355" s="32"/>
      <c r="GD355" s="32"/>
      <c r="GE355" s="32"/>
      <c r="GF355" s="32"/>
      <c r="GG355" s="32"/>
      <c r="GH355" s="32"/>
      <c r="GI355" s="32"/>
      <c r="GJ355" s="32"/>
      <c r="GK355" s="32"/>
      <c r="GL355" s="32"/>
      <c r="GM355" s="32"/>
      <c r="GN355" s="32"/>
      <c r="GO355" s="32"/>
      <c r="GP355" s="32"/>
      <c r="GQ355" s="32"/>
      <c r="GR355" s="32"/>
      <c r="GS355" s="32"/>
      <c r="GT355" s="32"/>
      <c r="GU355" s="32"/>
      <c r="GV355" s="32"/>
      <c r="GW355" s="32"/>
      <c r="GX355" s="32"/>
      <c r="GY355" s="32"/>
      <c r="GZ355" s="32"/>
      <c r="HA355" s="32"/>
      <c r="HB355" s="32"/>
      <c r="HC355" s="32"/>
      <c r="HD355" s="32"/>
      <c r="HE355" s="32"/>
      <c r="HF355" s="32"/>
      <c r="HG355" s="32"/>
      <c r="HH355" s="32"/>
      <c r="HI355" s="32"/>
      <c r="HJ355" s="32"/>
      <c r="HK355" s="32"/>
      <c r="HL355" s="32"/>
      <c r="HM355" s="32"/>
      <c r="HN355" s="32"/>
      <c r="HO355" s="32"/>
      <c r="HP355" s="32"/>
      <c r="HQ355" s="32"/>
      <c r="HR355" s="32"/>
      <c r="HS355" s="32"/>
      <c r="HT355" s="32"/>
      <c r="HU355" s="32"/>
      <c r="HV355" s="32"/>
      <c r="HW355" s="32"/>
      <c r="HX355" s="32"/>
      <c r="HY355" s="32"/>
      <c r="HZ355" s="32"/>
      <c r="IA355" s="32"/>
      <c r="IB355" s="32"/>
      <c r="IC355" s="32"/>
      <c r="ID355" s="32"/>
      <c r="IE355" s="32"/>
      <c r="IF355" s="32"/>
      <c r="IG355" s="32"/>
      <c r="IH355" s="32"/>
      <c r="II355" s="32"/>
      <c r="IJ355" s="32"/>
      <c r="IK355" s="32"/>
      <c r="IL355" s="32"/>
      <c r="IM355" s="32"/>
      <c r="IN355" s="32"/>
      <c r="IO355" s="32"/>
      <c r="IP355" s="32"/>
      <c r="IQ355" s="32"/>
      <c r="IR355" s="32"/>
      <c r="IS355" s="32"/>
      <c r="IT355" s="32"/>
      <c r="IU355" s="32"/>
    </row>
    <row r="356" spans="1:255" s="267" customFormat="1" ht="15.75" hidden="1" x14ac:dyDescent="0.25">
      <c r="A356" s="309" t="s">
        <v>278</v>
      </c>
      <c r="B356" s="308"/>
      <c r="C356" s="30"/>
      <c r="D356" s="47">
        <f t="shared" si="33"/>
        <v>698.30000000000007</v>
      </c>
      <c r="E356" s="27">
        <v>46.862000000000002</v>
      </c>
      <c r="F356" s="28">
        <v>-4.9640000000000004</v>
      </c>
      <c r="G356" s="28">
        <v>0</v>
      </c>
      <c r="H356" s="28"/>
      <c r="I356" s="40">
        <v>41.898000000000003</v>
      </c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  <c r="DT356" s="32"/>
      <c r="DU356" s="32"/>
      <c r="DV356" s="32"/>
      <c r="DW356" s="32"/>
      <c r="DX356" s="32"/>
      <c r="DY356" s="32"/>
      <c r="DZ356" s="32"/>
      <c r="EA356" s="32"/>
      <c r="EB356" s="32"/>
      <c r="EC356" s="32"/>
      <c r="ED356" s="32"/>
      <c r="EE356" s="32"/>
      <c r="EF356" s="32"/>
      <c r="EG356" s="32"/>
      <c r="EH356" s="32"/>
      <c r="EI356" s="32"/>
      <c r="EJ356" s="32"/>
      <c r="EK356" s="32"/>
      <c r="EL356" s="32"/>
      <c r="EM356" s="32"/>
      <c r="EN356" s="32"/>
      <c r="EO356" s="32"/>
      <c r="EP356" s="32"/>
      <c r="EQ356" s="32"/>
      <c r="ER356" s="32"/>
      <c r="ES356" s="32"/>
      <c r="ET356" s="32"/>
      <c r="EU356" s="32"/>
      <c r="EV356" s="32"/>
      <c r="EW356" s="32"/>
      <c r="EX356" s="32"/>
      <c r="EY356" s="32"/>
      <c r="EZ356" s="32"/>
      <c r="FA356" s="32"/>
      <c r="FB356" s="32"/>
      <c r="FC356" s="32"/>
      <c r="FD356" s="32"/>
      <c r="FE356" s="32"/>
      <c r="FF356" s="32"/>
      <c r="FG356" s="32"/>
      <c r="FH356" s="32"/>
      <c r="FI356" s="32"/>
      <c r="FJ356" s="32"/>
      <c r="FK356" s="32"/>
      <c r="FL356" s="32"/>
      <c r="FM356" s="32"/>
      <c r="FN356" s="32"/>
      <c r="FO356" s="32"/>
      <c r="FP356" s="32"/>
      <c r="FQ356" s="32"/>
      <c r="FR356" s="32"/>
      <c r="FS356" s="32"/>
      <c r="FT356" s="32"/>
      <c r="FU356" s="32"/>
      <c r="FV356" s="32"/>
      <c r="FW356" s="32"/>
      <c r="FX356" s="32"/>
      <c r="FY356" s="32"/>
      <c r="FZ356" s="32"/>
      <c r="GA356" s="32"/>
      <c r="GB356" s="32"/>
      <c r="GC356" s="32"/>
      <c r="GD356" s="32"/>
      <c r="GE356" s="32"/>
      <c r="GF356" s="32"/>
      <c r="GG356" s="32"/>
      <c r="GH356" s="32"/>
      <c r="GI356" s="32"/>
      <c r="GJ356" s="32"/>
      <c r="GK356" s="32"/>
      <c r="GL356" s="32"/>
      <c r="GM356" s="32"/>
      <c r="GN356" s="32"/>
      <c r="GO356" s="32"/>
      <c r="GP356" s="32"/>
      <c r="GQ356" s="32"/>
      <c r="GR356" s="32"/>
      <c r="GS356" s="32"/>
      <c r="GT356" s="32"/>
      <c r="GU356" s="32"/>
      <c r="GV356" s="32"/>
      <c r="GW356" s="32"/>
      <c r="GX356" s="32"/>
      <c r="GY356" s="32"/>
      <c r="GZ356" s="32"/>
      <c r="HA356" s="32"/>
      <c r="HB356" s="32"/>
      <c r="HC356" s="32"/>
      <c r="HD356" s="32"/>
      <c r="HE356" s="32"/>
      <c r="HF356" s="32"/>
      <c r="HG356" s="32"/>
      <c r="HH356" s="32"/>
      <c r="HI356" s="32"/>
      <c r="HJ356" s="32"/>
      <c r="HK356" s="32"/>
      <c r="HL356" s="32"/>
      <c r="HM356" s="32"/>
      <c r="HN356" s="32"/>
      <c r="HO356" s="32"/>
      <c r="HP356" s="32"/>
      <c r="HQ356" s="32"/>
      <c r="HR356" s="32"/>
      <c r="HS356" s="32"/>
      <c r="HT356" s="32"/>
      <c r="HU356" s="32"/>
      <c r="HV356" s="32"/>
      <c r="HW356" s="32"/>
      <c r="HX356" s="32"/>
      <c r="HY356" s="32"/>
      <c r="HZ356" s="32"/>
      <c r="IA356" s="32"/>
      <c r="IB356" s="32"/>
      <c r="IC356" s="32"/>
      <c r="ID356" s="32"/>
      <c r="IE356" s="32"/>
      <c r="IF356" s="32"/>
      <c r="IG356" s="32"/>
      <c r="IH356" s="32"/>
      <c r="II356" s="32"/>
      <c r="IJ356" s="32"/>
      <c r="IK356" s="32"/>
      <c r="IL356" s="32"/>
      <c r="IM356" s="32"/>
      <c r="IN356" s="32"/>
      <c r="IO356" s="32"/>
      <c r="IP356" s="32"/>
      <c r="IQ356" s="32"/>
      <c r="IR356" s="32"/>
      <c r="IS356" s="32"/>
      <c r="IT356" s="32"/>
      <c r="IU356" s="32"/>
    </row>
    <row r="357" spans="1:255" s="267" customFormat="1" ht="15.75" hidden="1" x14ac:dyDescent="0.25">
      <c r="A357" s="309" t="s">
        <v>282</v>
      </c>
      <c r="B357" s="308"/>
      <c r="C357" s="30"/>
      <c r="D357" s="47">
        <f t="shared" si="33"/>
        <v>1605.4333333333336</v>
      </c>
      <c r="E357" s="27">
        <v>115.105</v>
      </c>
      <c r="F357" s="28">
        <v>-18.779</v>
      </c>
      <c r="G357" s="28">
        <v>0</v>
      </c>
      <c r="H357" s="28"/>
      <c r="I357" s="40">
        <v>96.326000000000008</v>
      </c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  <c r="DZ357" s="32"/>
      <c r="EA357" s="32"/>
      <c r="EB357" s="32"/>
      <c r="EC357" s="32"/>
      <c r="ED357" s="32"/>
      <c r="EE357" s="32"/>
      <c r="EF357" s="32"/>
      <c r="EG357" s="32"/>
      <c r="EH357" s="32"/>
      <c r="EI357" s="32"/>
      <c r="EJ357" s="32"/>
      <c r="EK357" s="32"/>
      <c r="EL357" s="32"/>
      <c r="EM357" s="32"/>
      <c r="EN357" s="32"/>
      <c r="EO357" s="32"/>
      <c r="EP357" s="32"/>
      <c r="EQ357" s="32"/>
      <c r="ER357" s="32"/>
      <c r="ES357" s="32"/>
      <c r="ET357" s="32"/>
      <c r="EU357" s="32"/>
      <c r="EV357" s="32"/>
      <c r="EW357" s="32"/>
      <c r="EX357" s="32"/>
      <c r="EY357" s="32"/>
      <c r="EZ357" s="32"/>
      <c r="FA357" s="32"/>
      <c r="FB357" s="32"/>
      <c r="FC357" s="32"/>
      <c r="FD357" s="32"/>
      <c r="FE357" s="32"/>
      <c r="FF357" s="32"/>
      <c r="FG357" s="32"/>
      <c r="FH357" s="32"/>
      <c r="FI357" s="32"/>
      <c r="FJ357" s="32"/>
      <c r="FK357" s="32"/>
      <c r="FL357" s="32"/>
      <c r="FM357" s="32"/>
      <c r="FN357" s="32"/>
      <c r="FO357" s="32"/>
      <c r="FP357" s="32"/>
      <c r="FQ357" s="32"/>
      <c r="FR357" s="32"/>
      <c r="FS357" s="32"/>
      <c r="FT357" s="32"/>
      <c r="FU357" s="32"/>
      <c r="FV357" s="32"/>
      <c r="FW357" s="32"/>
      <c r="FX357" s="32"/>
      <c r="FY357" s="32"/>
      <c r="FZ357" s="32"/>
      <c r="GA357" s="32"/>
      <c r="GB357" s="32"/>
      <c r="GC357" s="32"/>
      <c r="GD357" s="32"/>
      <c r="GE357" s="32"/>
      <c r="GF357" s="32"/>
      <c r="GG357" s="32"/>
      <c r="GH357" s="32"/>
      <c r="GI357" s="32"/>
      <c r="GJ357" s="32"/>
      <c r="GK357" s="32"/>
      <c r="GL357" s="32"/>
      <c r="GM357" s="32"/>
      <c r="GN357" s="32"/>
      <c r="GO357" s="32"/>
      <c r="GP357" s="32"/>
      <c r="GQ357" s="32"/>
      <c r="GR357" s="32"/>
      <c r="GS357" s="32"/>
      <c r="GT357" s="32"/>
      <c r="GU357" s="32"/>
      <c r="GV357" s="32"/>
      <c r="GW357" s="32"/>
      <c r="GX357" s="32"/>
      <c r="GY357" s="32"/>
      <c r="GZ357" s="32"/>
      <c r="HA357" s="32"/>
      <c r="HB357" s="32"/>
      <c r="HC357" s="32"/>
      <c r="HD357" s="32"/>
      <c r="HE357" s="32"/>
      <c r="HF357" s="32"/>
      <c r="HG357" s="32"/>
      <c r="HH357" s="32"/>
      <c r="HI357" s="32"/>
      <c r="HJ357" s="32"/>
      <c r="HK357" s="32"/>
      <c r="HL357" s="32"/>
      <c r="HM357" s="32"/>
      <c r="HN357" s="32"/>
      <c r="HO357" s="32"/>
      <c r="HP357" s="32"/>
      <c r="HQ357" s="32"/>
      <c r="HR357" s="32"/>
      <c r="HS357" s="32"/>
      <c r="HT357" s="32"/>
      <c r="HU357" s="32"/>
      <c r="HV357" s="32"/>
      <c r="HW357" s="32"/>
      <c r="HX357" s="32"/>
      <c r="HY357" s="32"/>
      <c r="HZ357" s="32"/>
      <c r="IA357" s="32"/>
      <c r="IB357" s="32"/>
      <c r="IC357" s="32"/>
      <c r="ID357" s="32"/>
      <c r="IE357" s="32"/>
      <c r="IF357" s="32"/>
      <c r="IG357" s="32"/>
      <c r="IH357" s="32"/>
      <c r="II357" s="32"/>
      <c r="IJ357" s="32"/>
      <c r="IK357" s="32"/>
      <c r="IL357" s="32"/>
      <c r="IM357" s="32"/>
      <c r="IN357" s="32"/>
      <c r="IO357" s="32"/>
      <c r="IP357" s="32"/>
      <c r="IQ357" s="32"/>
      <c r="IR357" s="32"/>
      <c r="IS357" s="32"/>
      <c r="IT357" s="32"/>
      <c r="IU357" s="32"/>
    </row>
    <row r="358" spans="1:255" s="32" customFormat="1" ht="15.75" hidden="1" customHeight="1" x14ac:dyDescent="0.25">
      <c r="A358" s="359" t="s">
        <v>230</v>
      </c>
      <c r="B358" s="360">
        <v>37098</v>
      </c>
      <c r="C358" s="361" t="s">
        <v>121</v>
      </c>
      <c r="D358" s="382">
        <f>I358/0.03</f>
        <v>1619.5333333333333</v>
      </c>
      <c r="E358" s="385">
        <v>66.382999999999996</v>
      </c>
      <c r="F358" s="362">
        <v>-17.797000000000001</v>
      </c>
      <c r="G358" s="362"/>
      <c r="H358" s="362"/>
      <c r="I358" s="363">
        <f t="shared" si="32"/>
        <v>48.585999999999999</v>
      </c>
    </row>
    <row r="359" spans="1:255" s="32" customFormat="1" ht="18" customHeight="1" x14ac:dyDescent="0.25">
      <c r="A359" s="45" t="s">
        <v>65</v>
      </c>
      <c r="B359" s="324"/>
      <c r="C359" s="336"/>
      <c r="D359" s="34">
        <f t="shared" ref="D359:I359" si="34">SUM(D198:D358)</f>
        <v>47326.958333333336</v>
      </c>
      <c r="E359" s="77">
        <f t="shared" si="34"/>
        <v>4378.1590000000015</v>
      </c>
      <c r="F359" s="78">
        <f t="shared" si="34"/>
        <v>-959.43500000000006</v>
      </c>
      <c r="G359" s="78">
        <f t="shared" si="34"/>
        <v>0</v>
      </c>
      <c r="H359" s="78">
        <f t="shared" si="34"/>
        <v>0</v>
      </c>
      <c r="I359" s="79">
        <f t="shared" si="34"/>
        <v>3418.7239999999997</v>
      </c>
    </row>
    <row r="360" spans="1:255" s="32" customFormat="1" ht="18" customHeight="1" x14ac:dyDescent="0.25">
      <c r="A360" s="55"/>
      <c r="B360" s="326"/>
      <c r="C360" s="336"/>
      <c r="D360" s="47"/>
      <c r="E360" s="27"/>
      <c r="F360" s="28"/>
      <c r="G360" s="28"/>
      <c r="H360" s="28"/>
      <c r="I360" s="40"/>
    </row>
    <row r="361" spans="1:255" s="32" customFormat="1" ht="18" hidden="1" customHeight="1" x14ac:dyDescent="0.25">
      <c r="A361" s="56" t="s">
        <v>25</v>
      </c>
      <c r="B361" s="327"/>
      <c r="C361" s="336"/>
      <c r="D361" s="47"/>
      <c r="E361" s="27"/>
      <c r="F361" s="28"/>
      <c r="G361" s="28"/>
      <c r="H361" s="28"/>
      <c r="I361" s="40"/>
    </row>
    <row r="362" spans="1:255" s="32" customFormat="1" ht="18" hidden="1" customHeight="1" x14ac:dyDescent="0.25">
      <c r="A362" s="45" t="s">
        <v>26</v>
      </c>
      <c r="B362" s="324"/>
      <c r="C362" s="336"/>
      <c r="D362" s="34">
        <f t="shared" ref="D362:I362" si="35">SUM(D361)</f>
        <v>0</v>
      </c>
      <c r="E362" s="77">
        <f t="shared" si="35"/>
        <v>0</v>
      </c>
      <c r="F362" s="78">
        <f t="shared" si="35"/>
        <v>0</v>
      </c>
      <c r="G362" s="78">
        <f t="shared" si="35"/>
        <v>0</v>
      </c>
      <c r="H362" s="78">
        <f t="shared" si="35"/>
        <v>0</v>
      </c>
      <c r="I362" s="79">
        <f t="shared" si="35"/>
        <v>0</v>
      </c>
    </row>
    <row r="363" spans="1:255" s="32" customFormat="1" ht="18" hidden="1" customHeight="1" x14ac:dyDescent="0.25">
      <c r="A363" s="45"/>
      <c r="B363" s="324"/>
      <c r="C363" s="336"/>
      <c r="D363" s="47"/>
      <c r="E363" s="27"/>
      <c r="F363" s="28"/>
      <c r="G363" s="28"/>
      <c r="H363" s="28"/>
      <c r="I363" s="40"/>
    </row>
    <row r="364" spans="1:255" s="29" customFormat="1" ht="15.75" x14ac:dyDescent="0.25">
      <c r="A364" s="353" t="s">
        <v>23</v>
      </c>
      <c r="B364" s="327"/>
      <c r="C364" s="225"/>
      <c r="D364" s="47"/>
      <c r="E364" s="27"/>
      <c r="F364" s="28"/>
      <c r="G364" s="28"/>
      <c r="H364" s="28"/>
      <c r="I364" s="40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</row>
    <row r="365" spans="1:255" s="29" customFormat="1" ht="7.5" customHeight="1" x14ac:dyDescent="0.25">
      <c r="A365" s="56"/>
      <c r="B365" s="327"/>
      <c r="C365" s="225"/>
      <c r="D365" s="47"/>
      <c r="E365" s="27"/>
      <c r="F365" s="28"/>
      <c r="G365" s="28"/>
      <c r="H365" s="28"/>
      <c r="I365" s="40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</row>
    <row r="366" spans="1:255" s="29" customFormat="1" ht="15" x14ac:dyDescent="0.2">
      <c r="A366" s="309" t="s">
        <v>222</v>
      </c>
      <c r="B366" s="328"/>
      <c r="C366" s="230" t="s">
        <v>122</v>
      </c>
      <c r="D366" s="53">
        <f>I366/0.04</f>
        <v>61120</v>
      </c>
      <c r="E366" s="53">
        <v>2444.8000000000002</v>
      </c>
      <c r="F366" s="54">
        <v>0</v>
      </c>
      <c r="G366" s="54">
        <v>0</v>
      </c>
      <c r="H366" s="54">
        <v>0</v>
      </c>
      <c r="I366" s="147">
        <f>SUM(E366:H366)</f>
        <v>2444.8000000000002</v>
      </c>
      <c r="J366" s="70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</row>
    <row r="367" spans="1:255" s="32" customFormat="1" ht="15.75" x14ac:dyDescent="0.25">
      <c r="A367" s="45" t="s">
        <v>24</v>
      </c>
      <c r="B367" s="324"/>
      <c r="C367" s="336"/>
      <c r="D367" s="47">
        <f t="shared" ref="D367:I367" si="36">SUM(D366)</f>
        <v>61120</v>
      </c>
      <c r="E367" s="27">
        <f t="shared" si="36"/>
        <v>2444.8000000000002</v>
      </c>
      <c r="F367" s="28">
        <f t="shared" si="36"/>
        <v>0</v>
      </c>
      <c r="G367" s="28">
        <f t="shared" si="36"/>
        <v>0</v>
      </c>
      <c r="H367" s="28">
        <f t="shared" si="36"/>
        <v>0</v>
      </c>
      <c r="I367" s="40">
        <f t="shared" si="36"/>
        <v>2444.8000000000002</v>
      </c>
    </row>
    <row r="368" spans="1:255" s="32" customFormat="1" ht="15.75" x14ac:dyDescent="0.25">
      <c r="A368" s="45"/>
      <c r="B368" s="324"/>
      <c r="C368" s="336"/>
      <c r="D368" s="47"/>
      <c r="E368" s="27"/>
      <c r="F368" s="28"/>
      <c r="G368" s="28"/>
      <c r="H368" s="28"/>
      <c r="I368" s="40"/>
    </row>
    <row r="369" spans="1:73" s="32" customFormat="1" ht="15.75" x14ac:dyDescent="0.25">
      <c r="A369" s="55"/>
      <c r="B369" s="326"/>
      <c r="C369" s="336"/>
      <c r="D369" s="47"/>
      <c r="E369" s="27"/>
      <c r="F369" s="28"/>
      <c r="G369" s="28"/>
      <c r="H369" s="28"/>
      <c r="I369" s="40"/>
    </row>
    <row r="370" spans="1:73" s="29" customFormat="1" ht="15" x14ac:dyDescent="0.2">
      <c r="A370" s="309" t="s">
        <v>27</v>
      </c>
      <c r="B370" s="328"/>
      <c r="C370" s="30"/>
      <c r="D370" s="47">
        <v>0</v>
      </c>
      <c r="E370" s="27">
        <f>131.497+46+9.735</f>
        <v>187.23200000000003</v>
      </c>
      <c r="F370" s="28">
        <v>0</v>
      </c>
      <c r="G370" s="28">
        <v>0</v>
      </c>
      <c r="H370" s="28">
        <v>0</v>
      </c>
      <c r="I370" s="40">
        <f>SUM(E370:H370)</f>
        <v>187.23200000000003</v>
      </c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</row>
    <row r="371" spans="1:73" s="32" customFormat="1" ht="16.5" thickBot="1" x14ac:dyDescent="0.3">
      <c r="A371" s="58"/>
      <c r="B371" s="329"/>
      <c r="C371" s="336"/>
      <c r="D371" s="154"/>
      <c r="E371" s="154"/>
      <c r="F371" s="152"/>
      <c r="G371" s="152"/>
      <c r="H371" s="152"/>
      <c r="I371" s="155"/>
    </row>
    <row r="372" spans="1:73" s="60" customFormat="1" ht="18" x14ac:dyDescent="0.25">
      <c r="A372" s="59" t="s">
        <v>28</v>
      </c>
      <c r="B372" s="330"/>
      <c r="C372" s="61"/>
      <c r="D372" s="37">
        <f t="shared" ref="D372:I372" si="37">D359+D136+D149+D370+D362+D194+D367</f>
        <v>-108523.5903333333</v>
      </c>
      <c r="E372" s="37">
        <f t="shared" si="37"/>
        <v>4112.5380000000032</v>
      </c>
      <c r="F372" s="36">
        <f t="shared" si="37"/>
        <v>-1989.7370000000001</v>
      </c>
      <c r="G372" s="36">
        <f t="shared" si="37"/>
        <v>0</v>
      </c>
      <c r="H372" s="36">
        <f t="shared" si="37"/>
        <v>0</v>
      </c>
      <c r="I372" s="38">
        <f t="shared" si="37"/>
        <v>2122.8010000000013</v>
      </c>
    </row>
    <row r="373" spans="1:73" s="60" customFormat="1" ht="18" x14ac:dyDescent="0.25">
      <c r="A373" s="59"/>
      <c r="B373" s="330"/>
      <c r="C373" s="61"/>
      <c r="D373" s="37"/>
      <c r="E373" s="37"/>
      <c r="F373" s="36"/>
      <c r="G373" s="36"/>
      <c r="H373" s="36"/>
      <c r="I373" s="38"/>
    </row>
    <row r="374" spans="1:73" s="60" customFormat="1" ht="18" hidden="1" x14ac:dyDescent="0.25">
      <c r="A374" s="56" t="s">
        <v>41</v>
      </c>
      <c r="B374" s="327"/>
      <c r="C374" s="61"/>
      <c r="D374" s="37"/>
      <c r="E374" s="37"/>
      <c r="F374" s="36"/>
      <c r="G374" s="36"/>
      <c r="H374" s="36"/>
      <c r="I374" s="38"/>
    </row>
    <row r="375" spans="1:73" s="60" customFormat="1" ht="18" hidden="1" x14ac:dyDescent="0.25">
      <c r="A375" s="57"/>
      <c r="B375" s="328"/>
      <c r="C375" s="61"/>
      <c r="D375" s="47"/>
      <c r="E375" s="47"/>
      <c r="F375" s="46"/>
      <c r="G375" s="46"/>
      <c r="H375" s="46"/>
      <c r="I375" s="48"/>
      <c r="J375" s="64"/>
      <c r="K375" s="64"/>
      <c r="L375" s="64"/>
      <c r="M375" s="64"/>
      <c r="N375" s="64"/>
      <c r="O375" s="64"/>
      <c r="P375" s="64"/>
      <c r="Q375" s="64"/>
    </row>
    <row r="376" spans="1:73" s="60" customFormat="1" ht="18" hidden="1" x14ac:dyDescent="0.25">
      <c r="A376" s="57"/>
      <c r="B376" s="328"/>
      <c r="C376" s="61"/>
      <c r="D376" s="47"/>
      <c r="E376" s="47"/>
      <c r="F376" s="46"/>
      <c r="G376" s="46"/>
      <c r="H376" s="46"/>
      <c r="I376" s="48"/>
      <c r="J376" s="64"/>
      <c r="K376" s="64"/>
      <c r="L376" s="64"/>
      <c r="M376" s="64"/>
      <c r="N376" s="64"/>
      <c r="O376" s="64"/>
      <c r="P376" s="64"/>
      <c r="Q376" s="64"/>
    </row>
    <row r="377" spans="1:73" s="32" customFormat="1" ht="15.75" hidden="1" x14ac:dyDescent="0.25">
      <c r="A377" s="45" t="s">
        <v>42</v>
      </c>
      <c r="B377" s="324"/>
      <c r="C377" s="336"/>
      <c r="D377" s="34">
        <f>SUM(D375:D375)</f>
        <v>0</v>
      </c>
      <c r="E377" s="77">
        <f>SUM(E375:E376)</f>
        <v>0</v>
      </c>
      <c r="F377" s="78">
        <f>SUM(F375:F376)</f>
        <v>0</v>
      </c>
      <c r="G377" s="78">
        <f>SUM(G375:G376)</f>
        <v>0</v>
      </c>
      <c r="H377" s="78">
        <f>SUM(H375:H376)</f>
        <v>0</v>
      </c>
      <c r="I377" s="79">
        <f>SUM(I375:I376)</f>
        <v>0</v>
      </c>
    </row>
    <row r="378" spans="1:73" s="32" customFormat="1" ht="15.75" hidden="1" x14ac:dyDescent="0.25">
      <c r="A378" s="45"/>
      <c r="B378" s="324"/>
      <c r="C378" s="336"/>
      <c r="D378" s="47"/>
      <c r="E378" s="27"/>
      <c r="F378" s="28"/>
      <c r="G378" s="28"/>
      <c r="H378" s="28"/>
      <c r="I378" s="40"/>
    </row>
    <row r="379" spans="1:73" s="32" customFormat="1" ht="18" x14ac:dyDescent="0.25">
      <c r="A379" s="61" t="s">
        <v>66</v>
      </c>
      <c r="B379" s="331"/>
      <c r="C379" s="336"/>
      <c r="D379" s="47"/>
      <c r="E379" s="27"/>
      <c r="F379" s="28"/>
      <c r="G379" s="28"/>
      <c r="H379" s="28"/>
      <c r="I379" s="40"/>
    </row>
    <row r="380" spans="1:73" s="32" customFormat="1" ht="18" hidden="1" x14ac:dyDescent="0.25">
      <c r="A380" s="61"/>
      <c r="B380" s="331"/>
      <c r="C380" s="336"/>
      <c r="D380" s="47"/>
      <c r="E380" s="27"/>
      <c r="F380" s="28"/>
      <c r="G380" s="28"/>
      <c r="H380" s="28"/>
      <c r="I380" s="40"/>
    </row>
    <row r="381" spans="1:73" s="32" customFormat="1" ht="15.75" hidden="1" x14ac:dyDescent="0.25">
      <c r="A381" s="56" t="s">
        <v>59</v>
      </c>
      <c r="B381" s="327"/>
      <c r="C381" s="336"/>
      <c r="D381" s="47"/>
      <c r="E381" s="27"/>
      <c r="F381" s="28"/>
      <c r="G381" s="28"/>
      <c r="H381" s="28"/>
      <c r="I381" s="40"/>
    </row>
    <row r="382" spans="1:73" s="32" customFormat="1" ht="6.75" hidden="1" customHeight="1" x14ac:dyDescent="0.25">
      <c r="A382" s="56"/>
      <c r="B382" s="327"/>
      <c r="C382" s="336"/>
      <c r="D382" s="47"/>
      <c r="E382" s="27"/>
      <c r="F382" s="28"/>
      <c r="G382" s="28"/>
      <c r="H382" s="28"/>
      <c r="I382" s="40"/>
    </row>
    <row r="383" spans="1:73" s="32" customFormat="1" ht="15.75" hidden="1" x14ac:dyDescent="0.25">
      <c r="A383" s="45" t="s">
        <v>60</v>
      </c>
      <c r="B383" s="324"/>
      <c r="C383" s="336"/>
      <c r="D383" s="47">
        <f>SUM(D91:D91)</f>
        <v>0</v>
      </c>
      <c r="E383" s="27">
        <v>0</v>
      </c>
      <c r="F383" s="28">
        <f>SUM(F91:F91)</f>
        <v>0</v>
      </c>
      <c r="G383" s="28">
        <f>SUM(G91:G91)</f>
        <v>0</v>
      </c>
      <c r="H383" s="28">
        <f>SUM(H91:H91)</f>
        <v>0</v>
      </c>
      <c r="I383" s="40">
        <v>0</v>
      </c>
    </row>
    <row r="384" spans="1:73" s="32" customFormat="1" ht="15.75" x14ac:dyDescent="0.25">
      <c r="A384" s="45"/>
      <c r="B384" s="324"/>
      <c r="C384" s="336"/>
      <c r="D384" s="47"/>
      <c r="E384" s="27"/>
      <c r="F384" s="28"/>
      <c r="G384" s="28"/>
      <c r="H384" s="28"/>
      <c r="I384" s="40"/>
    </row>
    <row r="385" spans="1:17" s="32" customFormat="1" ht="15.75" x14ac:dyDescent="0.25">
      <c r="A385" s="56" t="s">
        <v>68</v>
      </c>
      <c r="B385" s="327"/>
      <c r="C385" s="336"/>
      <c r="D385" s="47"/>
      <c r="E385" s="27"/>
      <c r="F385" s="28"/>
      <c r="G385" s="28"/>
      <c r="H385" s="28"/>
      <c r="I385" s="40"/>
    </row>
    <row r="386" spans="1:17" s="32" customFormat="1" ht="7.5" customHeight="1" x14ac:dyDescent="0.25">
      <c r="A386" s="30"/>
      <c r="B386" s="25"/>
      <c r="C386" s="337"/>
      <c r="D386" s="27"/>
      <c r="E386" s="27"/>
      <c r="F386" s="28"/>
      <c r="G386" s="28"/>
      <c r="H386" s="28"/>
      <c r="I386" s="40"/>
    </row>
    <row r="387" spans="1:17" s="32" customFormat="1" ht="15.75" x14ac:dyDescent="0.25">
      <c r="A387" s="30" t="s">
        <v>303</v>
      </c>
      <c r="B387" s="308">
        <v>37083</v>
      </c>
      <c r="C387" s="30" t="s">
        <v>120</v>
      </c>
      <c r="D387" s="47">
        <f>I387/0.015</f>
        <v>34232.733333333337</v>
      </c>
      <c r="E387" s="27">
        <v>513.49099999999999</v>
      </c>
      <c r="F387" s="28">
        <v>0</v>
      </c>
      <c r="G387" s="28">
        <v>0</v>
      </c>
      <c r="H387" s="28">
        <v>0</v>
      </c>
      <c r="I387" s="40">
        <f>SUM(E387:H387)</f>
        <v>513.49099999999999</v>
      </c>
    </row>
    <row r="388" spans="1:17" s="32" customFormat="1" ht="15.75" x14ac:dyDescent="0.25">
      <c r="A388" s="30" t="s">
        <v>304</v>
      </c>
      <c r="B388" s="308">
        <v>37083</v>
      </c>
      <c r="C388" s="30" t="s">
        <v>120</v>
      </c>
      <c r="D388" s="175">
        <f>I388/0.015</f>
        <v>2123.8000000000002</v>
      </c>
      <c r="E388" s="53">
        <v>31.856999999999999</v>
      </c>
      <c r="F388" s="54">
        <v>0</v>
      </c>
      <c r="G388" s="54">
        <v>0</v>
      </c>
      <c r="H388" s="54">
        <v>0</v>
      </c>
      <c r="I388" s="147">
        <f>SUM(E388:H388)</f>
        <v>31.856999999999999</v>
      </c>
    </row>
    <row r="389" spans="1:17" s="31" customFormat="1" ht="15" x14ac:dyDescent="0.2">
      <c r="A389" s="45" t="s">
        <v>69</v>
      </c>
      <c r="B389" s="324"/>
      <c r="C389" s="225"/>
      <c r="D389" s="27">
        <f t="shared" ref="D389:I389" si="38">SUM(D386:D388)</f>
        <v>36356.53333333334</v>
      </c>
      <c r="E389" s="27">
        <f t="shared" si="38"/>
        <v>545.34799999999996</v>
      </c>
      <c r="F389" s="28">
        <f t="shared" si="38"/>
        <v>0</v>
      </c>
      <c r="G389" s="28">
        <f t="shared" si="38"/>
        <v>0</v>
      </c>
      <c r="H389" s="28">
        <f t="shared" si="38"/>
        <v>0</v>
      </c>
      <c r="I389" s="40">
        <f t="shared" si="38"/>
        <v>545.34799999999996</v>
      </c>
    </row>
    <row r="390" spans="1:17" s="31" customFormat="1" ht="15.75" thickBot="1" x14ac:dyDescent="0.25">
      <c r="A390" s="30"/>
      <c r="B390" s="25"/>
      <c r="C390" s="225"/>
      <c r="D390" s="383"/>
      <c r="E390" s="383"/>
      <c r="F390" s="150"/>
      <c r="G390" s="150"/>
      <c r="H390" s="150"/>
      <c r="I390" s="151"/>
    </row>
    <row r="391" spans="1:17" s="60" customFormat="1" ht="18" x14ac:dyDescent="0.25">
      <c r="A391" s="59" t="s">
        <v>61</v>
      </c>
      <c r="B391" s="330"/>
      <c r="C391" s="61"/>
      <c r="D391" s="37">
        <f t="shared" ref="D391:I391" si="39">D389+D383</f>
        <v>36356.53333333334</v>
      </c>
      <c r="E391" s="386">
        <f t="shared" si="39"/>
        <v>545.34799999999996</v>
      </c>
      <c r="F391" s="312">
        <f t="shared" si="39"/>
        <v>0</v>
      </c>
      <c r="G391" s="312">
        <f t="shared" si="39"/>
        <v>0</v>
      </c>
      <c r="H391" s="312">
        <f t="shared" si="39"/>
        <v>0</v>
      </c>
      <c r="I391" s="313">
        <f t="shared" si="39"/>
        <v>545.34799999999996</v>
      </c>
    </row>
    <row r="392" spans="1:17" s="32" customFormat="1" ht="15.75" x14ac:dyDescent="0.25">
      <c r="A392" s="45"/>
      <c r="B392" s="324"/>
      <c r="C392" s="336"/>
      <c r="D392" s="47"/>
      <c r="E392" s="27"/>
      <c r="F392" s="28"/>
      <c r="G392" s="28"/>
      <c r="H392" s="28"/>
      <c r="I392" s="40"/>
    </row>
    <row r="393" spans="1:17" s="32" customFormat="1" ht="18" x14ac:dyDescent="0.25">
      <c r="A393" s="61" t="s">
        <v>224</v>
      </c>
      <c r="B393" s="331"/>
      <c r="C393" s="336"/>
      <c r="D393" s="47"/>
      <c r="E393" s="27"/>
      <c r="F393" s="28"/>
      <c r="G393" s="28"/>
      <c r="H393" s="28"/>
      <c r="I393" s="40"/>
    </row>
    <row r="394" spans="1:17" s="32" customFormat="1" ht="15.75" x14ac:dyDescent="0.25">
      <c r="A394" s="30"/>
      <c r="B394" s="25"/>
      <c r="C394" s="336"/>
      <c r="D394" s="47"/>
      <c r="E394" s="27"/>
      <c r="F394" s="28"/>
      <c r="G394" s="28"/>
      <c r="H394" s="28"/>
      <c r="I394" s="40"/>
    </row>
    <row r="395" spans="1:17" s="32" customFormat="1" ht="15.75" x14ac:dyDescent="0.25">
      <c r="A395" s="30"/>
      <c r="B395" s="25"/>
      <c r="C395" s="336"/>
      <c r="D395" s="47">
        <f t="shared" ref="D395:I395" si="40">SUM(D394:D394)</f>
        <v>0</v>
      </c>
      <c r="E395" s="27">
        <f t="shared" si="40"/>
        <v>0</v>
      </c>
      <c r="F395" s="28">
        <f t="shared" si="40"/>
        <v>0</v>
      </c>
      <c r="G395" s="28">
        <f t="shared" si="40"/>
        <v>0</v>
      </c>
      <c r="H395" s="28">
        <f t="shared" si="40"/>
        <v>0</v>
      </c>
      <c r="I395" s="40">
        <f t="shared" si="40"/>
        <v>0</v>
      </c>
    </row>
    <row r="396" spans="1:17" s="32" customFormat="1" ht="15.75" x14ac:dyDescent="0.25">
      <c r="A396" s="30"/>
      <c r="B396" s="25"/>
      <c r="C396" s="336"/>
      <c r="D396" s="47"/>
      <c r="E396" s="27">
        <v>0</v>
      </c>
      <c r="F396" s="28"/>
      <c r="G396" s="28"/>
      <c r="H396" s="28"/>
      <c r="I396" s="40"/>
    </row>
    <row r="397" spans="1:17" s="32" customFormat="1" ht="16.5" thickBot="1" x14ac:dyDescent="0.3">
      <c r="A397" s="30"/>
      <c r="B397" s="25"/>
      <c r="C397" s="336"/>
      <c r="D397" s="47"/>
      <c r="E397" s="27"/>
      <c r="F397" s="28"/>
      <c r="G397" s="28"/>
      <c r="H397" s="28"/>
      <c r="I397" s="40"/>
    </row>
    <row r="398" spans="1:17" s="32" customFormat="1" ht="18" x14ac:dyDescent="0.25">
      <c r="A398" s="59" t="s">
        <v>419</v>
      </c>
      <c r="B398" s="330"/>
      <c r="C398" s="336"/>
      <c r="D398" s="27">
        <f>SUM(D393:D397)</f>
        <v>0</v>
      </c>
      <c r="E398" s="409"/>
      <c r="F398" s="410">
        <v>0</v>
      </c>
      <c r="G398" s="410">
        <f>SUM(G203:G396)</f>
        <v>0</v>
      </c>
      <c r="H398" s="410">
        <f>SUM(H203:H396)</f>
        <v>0</v>
      </c>
      <c r="I398" s="411">
        <v>0</v>
      </c>
    </row>
    <row r="399" spans="1:17" ht="15.75" customHeight="1" thickBot="1" x14ac:dyDescent="0.25">
      <c r="A399" s="62"/>
      <c r="B399" s="332"/>
      <c r="C399" s="253"/>
      <c r="D399" s="384"/>
      <c r="E399" s="384"/>
      <c r="F399" s="63"/>
      <c r="G399" s="63"/>
      <c r="H399" s="63"/>
      <c r="I399" s="156"/>
      <c r="J399" s="81"/>
      <c r="K399" s="81"/>
      <c r="L399" s="81"/>
      <c r="M399" s="81"/>
      <c r="N399" s="81"/>
      <c r="O399" s="81"/>
      <c r="P399" s="81"/>
      <c r="Q399" s="81"/>
    </row>
    <row r="400" spans="1:17" s="64" customFormat="1" ht="20.25" customHeight="1" thickBot="1" x14ac:dyDescent="0.3">
      <c r="A400" s="157" t="s">
        <v>71</v>
      </c>
      <c r="B400" s="333"/>
      <c r="C400" s="157"/>
      <c r="D400" s="161">
        <f t="shared" ref="D400:I400" si="41">D372+D98+D398+D391</f>
        <v>1081172.7773333334</v>
      </c>
      <c r="E400" s="161">
        <f t="shared" si="41"/>
        <v>62724.053</v>
      </c>
      <c r="F400" s="159">
        <f t="shared" si="41"/>
        <v>-10657.293000000001</v>
      </c>
      <c r="G400" s="159">
        <f t="shared" si="41"/>
        <v>0</v>
      </c>
      <c r="H400" s="159">
        <f t="shared" si="41"/>
        <v>0</v>
      </c>
      <c r="I400" s="160">
        <f t="shared" si="41"/>
        <v>52066.76</v>
      </c>
    </row>
    <row r="401" spans="1:9" s="64" customFormat="1" ht="20.25" customHeight="1" thickBot="1" x14ac:dyDescent="0.3">
      <c r="A401" s="163"/>
      <c r="B401" s="163"/>
      <c r="C401" s="163"/>
      <c r="D401" s="164"/>
      <c r="E401" s="164"/>
      <c r="F401" s="164"/>
      <c r="G401" s="164"/>
      <c r="H401" s="164"/>
      <c r="I401" s="164"/>
    </row>
    <row r="402" spans="1:9" ht="18.75" thickBot="1" x14ac:dyDescent="0.3">
      <c r="A402" s="157" t="s">
        <v>29</v>
      </c>
      <c r="B402" s="158"/>
      <c r="C402" s="158"/>
      <c r="D402" s="162">
        <v>5889675</v>
      </c>
      <c r="E402" s="159">
        <v>111764.913</v>
      </c>
      <c r="F402" s="159">
        <v>-38184.82</v>
      </c>
      <c r="G402" s="159">
        <v>0</v>
      </c>
      <c r="H402" s="159">
        <v>-10250.858999999999</v>
      </c>
      <c r="I402" s="160">
        <v>63329.233999999989</v>
      </c>
    </row>
    <row r="403" spans="1:9" ht="18.75" thickBot="1" x14ac:dyDescent="0.3">
      <c r="A403" s="157" t="s">
        <v>30</v>
      </c>
      <c r="B403" s="158"/>
      <c r="C403" s="158"/>
      <c r="D403" s="162">
        <v>7211954</v>
      </c>
      <c r="E403" s="159">
        <v>136809</v>
      </c>
      <c r="F403" s="159">
        <v>-21945</v>
      </c>
      <c r="G403" s="159">
        <v>-1338</v>
      </c>
      <c r="H403" s="159">
        <v>14261</v>
      </c>
      <c r="I403" s="160">
        <v>127786</v>
      </c>
    </row>
    <row r="404" spans="1:9" ht="18.75" thickBot="1" x14ac:dyDescent="0.3">
      <c r="A404" s="157" t="s">
        <v>31</v>
      </c>
      <c r="B404" s="158"/>
      <c r="C404" s="158"/>
      <c r="D404" s="162">
        <f t="shared" ref="D404:I404" si="42">D400</f>
        <v>1081172.7773333334</v>
      </c>
      <c r="E404" s="159">
        <f t="shared" si="42"/>
        <v>62724.053</v>
      </c>
      <c r="F404" s="159">
        <f t="shared" si="42"/>
        <v>-10657.293000000001</v>
      </c>
      <c r="G404" s="159">
        <f t="shared" si="42"/>
        <v>0</v>
      </c>
      <c r="H404" s="159">
        <f t="shared" si="42"/>
        <v>0</v>
      </c>
      <c r="I404" s="160">
        <f t="shared" si="42"/>
        <v>52066.76</v>
      </c>
    </row>
    <row r="405" spans="1:9" ht="18.75" thickBot="1" x14ac:dyDescent="0.3">
      <c r="A405" s="157" t="s">
        <v>32</v>
      </c>
      <c r="B405" s="158"/>
      <c r="C405" s="158"/>
      <c r="D405" s="162">
        <v>0</v>
      </c>
      <c r="E405" s="159">
        <v>0</v>
      </c>
      <c r="F405" s="159">
        <v>0</v>
      </c>
      <c r="G405" s="159">
        <v>0</v>
      </c>
      <c r="H405" s="159">
        <v>0</v>
      </c>
      <c r="I405" s="160">
        <v>0</v>
      </c>
    </row>
    <row r="406" spans="1:9" ht="18.75" thickBot="1" x14ac:dyDescent="0.3">
      <c r="A406" s="157" t="s">
        <v>33</v>
      </c>
      <c r="B406" s="158"/>
      <c r="C406" s="158"/>
      <c r="D406" s="162">
        <f t="shared" ref="D406:I406" si="43">SUM(D402:D405)</f>
        <v>14182801.777333334</v>
      </c>
      <c r="E406" s="159">
        <f t="shared" si="43"/>
        <v>311297.96600000001</v>
      </c>
      <c r="F406" s="159">
        <f t="shared" si="43"/>
        <v>-70787.112999999998</v>
      </c>
      <c r="G406" s="159">
        <f t="shared" si="43"/>
        <v>-1338</v>
      </c>
      <c r="H406" s="159">
        <f t="shared" si="43"/>
        <v>4010.1410000000014</v>
      </c>
      <c r="I406" s="160">
        <f t="shared" si="43"/>
        <v>243181.99400000001</v>
      </c>
    </row>
    <row r="407" spans="1:9" ht="12.75" customHeight="1" thickBot="1" x14ac:dyDescent="0.25">
      <c r="D407" s="165"/>
      <c r="I407" s="144"/>
    </row>
    <row r="408" spans="1:9" ht="18.75" thickBot="1" x14ac:dyDescent="0.3">
      <c r="A408" s="65" t="s">
        <v>34</v>
      </c>
      <c r="B408" s="255"/>
      <c r="C408" s="166"/>
      <c r="D408" s="162">
        <v>0</v>
      </c>
      <c r="G408" s="144"/>
      <c r="H408" s="144"/>
    </row>
    <row r="409" spans="1:9" ht="12.75" customHeight="1" x14ac:dyDescent="0.2">
      <c r="D409" s="153"/>
      <c r="H409" s="144"/>
    </row>
    <row r="410" spans="1:9" ht="12.75" customHeight="1" x14ac:dyDescent="0.2">
      <c r="A410" s="355" t="s">
        <v>118</v>
      </c>
      <c r="B410" s="167"/>
      <c r="D410" s="153"/>
      <c r="H410" s="144"/>
    </row>
    <row r="411" spans="1:9" ht="12.75" customHeight="1" x14ac:dyDescent="0.2">
      <c r="A411" s="356" t="s">
        <v>394</v>
      </c>
      <c r="B411" s="178"/>
      <c r="D411" s="153"/>
      <c r="H411" s="144"/>
    </row>
    <row r="412" spans="1:9" ht="12.75" customHeight="1" x14ac:dyDescent="0.2">
      <c r="A412" s="297"/>
      <c r="B412" s="176"/>
      <c r="C412" s="69"/>
      <c r="D412" s="165"/>
      <c r="E412" s="69"/>
      <c r="F412" s="69"/>
      <c r="G412" s="69"/>
      <c r="H412" s="144"/>
    </row>
    <row r="413" spans="1:9" ht="12.75" customHeight="1" thickBot="1" x14ac:dyDescent="0.25">
      <c r="A413" s="297"/>
      <c r="B413" s="176"/>
      <c r="C413" s="69"/>
      <c r="D413" s="165"/>
      <c r="E413" s="69"/>
      <c r="F413" s="69"/>
      <c r="G413" s="69"/>
      <c r="H413" s="144"/>
    </row>
    <row r="414" spans="1:9" ht="18.75" thickBot="1" x14ac:dyDescent="0.3">
      <c r="A414" s="426" t="s">
        <v>62</v>
      </c>
      <c r="B414" s="427"/>
      <c r="C414" s="427"/>
      <c r="D414" s="428"/>
      <c r="H414" s="144"/>
    </row>
    <row r="415" spans="1:9" ht="18" x14ac:dyDescent="0.25">
      <c r="A415" s="59" t="s">
        <v>63</v>
      </c>
      <c r="B415" s="173"/>
      <c r="C415" s="6"/>
      <c r="D415" s="171">
        <f>D400</f>
        <v>1081172.7773333334</v>
      </c>
      <c r="H415" s="144"/>
    </row>
    <row r="416" spans="1:9" ht="18" x14ac:dyDescent="0.25">
      <c r="A416" s="59" t="s">
        <v>64</v>
      </c>
      <c r="B416" s="173"/>
      <c r="C416" s="6"/>
      <c r="D416" s="171">
        <f>'International Origin Summary'!G82</f>
        <v>37998.196273000001</v>
      </c>
      <c r="H416" s="144"/>
    </row>
    <row r="417" spans="1:9" ht="18" x14ac:dyDescent="0.25">
      <c r="A417" s="59" t="s">
        <v>246</v>
      </c>
      <c r="B417" s="173"/>
      <c r="C417" s="6"/>
      <c r="D417" s="171">
        <f>'International Origin Summary'!G41</f>
        <v>936.88099999999997</v>
      </c>
      <c r="H417" s="144"/>
    </row>
    <row r="418" spans="1:9" ht="18.75" thickBot="1" x14ac:dyDescent="0.3">
      <c r="A418" s="59" t="s">
        <v>247</v>
      </c>
      <c r="B418" s="173"/>
      <c r="C418" s="6"/>
      <c r="D418" s="171">
        <f>D437</f>
        <v>84028.864666666675</v>
      </c>
      <c r="H418" s="144"/>
    </row>
    <row r="419" spans="1:9" ht="18.75" thickBot="1" x14ac:dyDescent="0.3">
      <c r="A419" s="65" t="s">
        <v>73</v>
      </c>
      <c r="B419" s="255"/>
      <c r="C419" s="66"/>
      <c r="D419" s="172">
        <f>SUM(D415:D418)</f>
        <v>1204136.719273</v>
      </c>
      <c r="H419" s="144"/>
    </row>
    <row r="420" spans="1:9" ht="18" x14ac:dyDescent="0.25">
      <c r="A420" s="173"/>
      <c r="B420" s="173"/>
      <c r="C420" s="6"/>
      <c r="D420" s="174"/>
      <c r="E420" s="94"/>
      <c r="F420" s="94"/>
      <c r="G420" s="94"/>
      <c r="H420" s="144"/>
      <c r="I420" s="144"/>
    </row>
    <row r="421" spans="1:9" ht="13.5" thickBot="1" x14ac:dyDescent="0.25">
      <c r="D421" s="153"/>
      <c r="H421" s="144"/>
    </row>
    <row r="422" spans="1:9" ht="36" customHeight="1" thickBot="1" x14ac:dyDescent="0.25">
      <c r="A422" s="248" t="s">
        <v>51</v>
      </c>
      <c r="B422" s="256"/>
      <c r="C422" s="249"/>
      <c r="D422" s="250" t="s">
        <v>117</v>
      </c>
      <c r="E422" s="251"/>
      <c r="F422" s="251"/>
      <c r="G422" s="251"/>
      <c r="H422" s="251"/>
      <c r="I422" s="250" t="s">
        <v>35</v>
      </c>
    </row>
    <row r="423" spans="1:9" ht="16.5" customHeight="1" thickBot="1" x14ac:dyDescent="0.3">
      <c r="A423" s="25"/>
      <c r="B423" s="263"/>
      <c r="C423" s="148"/>
      <c r="D423" s="75"/>
      <c r="E423" s="28"/>
      <c r="F423" s="28"/>
      <c r="G423" s="28"/>
      <c r="H423" s="28"/>
      <c r="I423" s="252"/>
    </row>
    <row r="424" spans="1:9" ht="16.5" customHeight="1" x14ac:dyDescent="0.25">
      <c r="A424" s="25" t="s">
        <v>446</v>
      </c>
      <c r="B424" s="263"/>
      <c r="C424" s="148"/>
      <c r="D424" s="75">
        <v>8517.8080000000009</v>
      </c>
      <c r="E424" s="28">
        <v>535.42099999999994</v>
      </c>
      <c r="F424" s="28">
        <v>-110.15</v>
      </c>
      <c r="G424" s="28">
        <v>0</v>
      </c>
      <c r="H424" s="28"/>
      <c r="I424" s="145">
        <f>SUM(E424:G424)</f>
        <v>425.27099999999996</v>
      </c>
    </row>
    <row r="425" spans="1:9" ht="16.5" customHeight="1" x14ac:dyDescent="0.25">
      <c r="A425" s="25" t="s">
        <v>447</v>
      </c>
      <c r="B425" s="30"/>
      <c r="C425" s="148"/>
      <c r="D425" s="75">
        <v>6479.06</v>
      </c>
      <c r="E425" s="28">
        <v>678.33299999999997</v>
      </c>
      <c r="F425" s="28">
        <v>-105.3</v>
      </c>
      <c r="G425" s="28">
        <v>0</v>
      </c>
      <c r="H425" s="28"/>
      <c r="I425" s="145">
        <f t="shared" ref="I425:I434" si="44">SUM(E425:G425)</f>
        <v>573.03300000000002</v>
      </c>
    </row>
    <row r="426" spans="1:9" ht="16.5" customHeight="1" x14ac:dyDescent="0.25">
      <c r="A426" s="25" t="s">
        <v>448</v>
      </c>
      <c r="B426" s="30"/>
      <c r="C426" s="148"/>
      <c r="D426" s="75"/>
      <c r="E426" s="28">
        <v>500</v>
      </c>
      <c r="F426" s="28"/>
      <c r="G426" s="28">
        <v>0</v>
      </c>
      <c r="H426" s="28"/>
      <c r="I426" s="145">
        <f t="shared" si="44"/>
        <v>500</v>
      </c>
    </row>
    <row r="427" spans="1:9" ht="16.5" customHeight="1" x14ac:dyDescent="0.25">
      <c r="A427" s="25" t="s">
        <v>449</v>
      </c>
      <c r="B427" s="30"/>
      <c r="C427" s="148"/>
      <c r="D427" s="75"/>
      <c r="E427" s="28">
        <v>81</v>
      </c>
      <c r="F427" s="28"/>
      <c r="G427" s="28">
        <v>0</v>
      </c>
      <c r="H427" s="28"/>
      <c r="I427" s="145">
        <f t="shared" si="44"/>
        <v>81</v>
      </c>
    </row>
    <row r="428" spans="1:9" ht="16.5" customHeight="1" x14ac:dyDescent="0.25">
      <c r="A428" s="25" t="s">
        <v>450</v>
      </c>
      <c r="B428" s="30"/>
      <c r="C428" s="148"/>
      <c r="D428" s="75"/>
      <c r="E428" s="28">
        <v>400</v>
      </c>
      <c r="F428" s="28"/>
      <c r="G428" s="28">
        <v>0</v>
      </c>
      <c r="H428" s="28"/>
      <c r="I428" s="145">
        <f t="shared" si="44"/>
        <v>400</v>
      </c>
    </row>
    <row r="429" spans="1:9" ht="16.5" customHeight="1" x14ac:dyDescent="0.25">
      <c r="A429" s="25" t="s">
        <v>451</v>
      </c>
      <c r="B429" s="30"/>
      <c r="C429" s="148"/>
      <c r="D429" s="75"/>
      <c r="E429" s="28">
        <v>21</v>
      </c>
      <c r="F429" s="28"/>
      <c r="G429" s="28">
        <v>0</v>
      </c>
      <c r="H429" s="28"/>
      <c r="I429" s="145">
        <f t="shared" si="44"/>
        <v>21</v>
      </c>
    </row>
    <row r="430" spans="1:9" ht="16.5" customHeight="1" x14ac:dyDescent="0.25">
      <c r="A430" s="25" t="s">
        <v>452</v>
      </c>
      <c r="B430" s="30"/>
      <c r="C430" s="148"/>
      <c r="D430" s="75"/>
      <c r="E430" s="28">
        <v>30</v>
      </c>
      <c r="F430" s="28"/>
      <c r="G430" s="28">
        <v>0</v>
      </c>
      <c r="H430" s="28"/>
      <c r="I430" s="145">
        <f t="shared" si="44"/>
        <v>30</v>
      </c>
    </row>
    <row r="431" spans="1:9" ht="16.5" customHeight="1" x14ac:dyDescent="0.25">
      <c r="A431" s="25" t="s">
        <v>454</v>
      </c>
      <c r="B431" s="30"/>
      <c r="C431" s="148"/>
      <c r="D431" s="75">
        <v>24610.878000000001</v>
      </c>
      <c r="E431" s="28">
        <v>2508.4949999999999</v>
      </c>
      <c r="F431" s="28">
        <v>-702</v>
      </c>
      <c r="G431" s="28">
        <v>0</v>
      </c>
      <c r="H431" s="28"/>
      <c r="I431" s="145">
        <f t="shared" si="44"/>
        <v>1806.4949999999999</v>
      </c>
    </row>
    <row r="432" spans="1:9" ht="16.5" customHeight="1" x14ac:dyDescent="0.25">
      <c r="A432" s="25" t="s">
        <v>453</v>
      </c>
      <c r="B432" s="30"/>
      <c r="C432" s="148"/>
      <c r="D432" s="75">
        <v>82.843999999999994</v>
      </c>
      <c r="E432" s="28">
        <v>2.5960000000000001</v>
      </c>
      <c r="F432" s="28">
        <v>-1.33</v>
      </c>
      <c r="G432" s="28">
        <v>0</v>
      </c>
      <c r="H432" s="28"/>
      <c r="I432" s="145">
        <f t="shared" si="44"/>
        <v>1.266</v>
      </c>
    </row>
    <row r="433" spans="1:16" ht="16.5" customHeight="1" x14ac:dyDescent="0.25">
      <c r="A433" s="25" t="s">
        <v>455</v>
      </c>
      <c r="B433" s="30"/>
      <c r="C433" s="148"/>
      <c r="D433" s="75">
        <f>16235.166+6665.825+12689.025</f>
        <v>35590.015999999996</v>
      </c>
      <c r="E433" s="28">
        <f>2153.51+390.257+1641.362</f>
        <v>4185.1290000000008</v>
      </c>
      <c r="F433" s="28">
        <f>414.15+169.225+318.625</f>
        <v>902</v>
      </c>
      <c r="G433" s="28">
        <v>0</v>
      </c>
      <c r="H433" s="28"/>
      <c r="I433" s="145">
        <f t="shared" si="44"/>
        <v>5087.1290000000008</v>
      </c>
    </row>
    <row r="434" spans="1:16" ht="16.5" customHeight="1" x14ac:dyDescent="0.25">
      <c r="A434" s="25" t="s">
        <v>456</v>
      </c>
      <c r="B434" s="30"/>
      <c r="C434" s="148"/>
      <c r="D434" s="75">
        <v>3563.3420000000001</v>
      </c>
      <c r="E434" s="28">
        <v>918.20500000000004</v>
      </c>
      <c r="F434" s="28">
        <v>45.441000000000003</v>
      </c>
      <c r="G434" s="28">
        <v>0</v>
      </c>
      <c r="H434" s="28"/>
      <c r="I434" s="145">
        <f t="shared" si="44"/>
        <v>963.64600000000007</v>
      </c>
    </row>
    <row r="435" spans="1:16" s="179" customFormat="1" ht="18" customHeight="1" x14ac:dyDescent="0.25">
      <c r="A435" s="25" t="s">
        <v>305</v>
      </c>
      <c r="B435" s="30"/>
      <c r="C435" s="146"/>
      <c r="D435" s="26">
        <f>I435/0.06</f>
        <v>5184.916666666667</v>
      </c>
      <c r="E435" s="28">
        <f>21.365+289.73-F435</f>
        <v>439.86600000000004</v>
      </c>
      <c r="F435" s="28">
        <f>-11.006+-117.765</f>
        <v>-128.77100000000002</v>
      </c>
      <c r="G435" s="28">
        <v>0</v>
      </c>
      <c r="H435" s="28"/>
      <c r="I435" s="145">
        <f>SUM(E435:G435)</f>
        <v>311.09500000000003</v>
      </c>
      <c r="J435" s="32"/>
      <c r="K435" s="32"/>
      <c r="L435" s="32"/>
      <c r="M435" s="32"/>
      <c r="N435" s="32"/>
      <c r="O435" s="32"/>
      <c r="P435" s="32"/>
    </row>
    <row r="436" spans="1:16" ht="15.75" customHeight="1" thickBot="1" x14ac:dyDescent="0.25">
      <c r="A436" s="168"/>
      <c r="B436" s="177"/>
      <c r="C436" s="262"/>
      <c r="D436" s="76"/>
      <c r="E436" s="74"/>
      <c r="F436" s="74"/>
      <c r="G436" s="74"/>
      <c r="H436" s="146"/>
      <c r="I436" s="253"/>
    </row>
    <row r="437" spans="1:16" ht="15.75" customHeight="1" thickBot="1" x14ac:dyDescent="0.25">
      <c r="A437" s="97" t="s">
        <v>36</v>
      </c>
      <c r="B437" s="257"/>
      <c r="C437" s="169"/>
      <c r="D437" s="170">
        <f>SUM(D423:D436)</f>
        <v>84028.864666666675</v>
      </c>
      <c r="E437" s="247">
        <f>SUM(E435:E436)</f>
        <v>439.86600000000004</v>
      </c>
      <c r="F437" s="98"/>
      <c r="G437" s="98"/>
      <c r="H437" s="98"/>
      <c r="I437" s="99">
        <f>SUM(I423:I436)</f>
        <v>10199.935000000001</v>
      </c>
    </row>
    <row r="438" spans="1:16" ht="15.75" customHeight="1" x14ac:dyDescent="0.2">
      <c r="B438" s="254"/>
      <c r="C438" s="144"/>
      <c r="D438" s="28"/>
      <c r="E438" s="146"/>
      <c r="F438" s="146"/>
      <c r="G438" s="146"/>
      <c r="H438" s="146"/>
      <c r="I438" s="238"/>
    </row>
    <row r="439" spans="1:16" ht="12.75" customHeight="1" x14ac:dyDescent="0.2">
      <c r="A439" s="254" t="s">
        <v>52</v>
      </c>
      <c r="B439" s="254"/>
      <c r="C439" s="94"/>
      <c r="D439" s="153"/>
      <c r="E439" s="94"/>
      <c r="F439" s="94"/>
      <c r="G439" s="94"/>
      <c r="H439" s="144"/>
      <c r="I439" s="144"/>
    </row>
    <row r="440" spans="1:16" ht="12.75" customHeight="1" thickBot="1" x14ac:dyDescent="0.25">
      <c r="A440" s="254"/>
      <c r="B440" s="254"/>
      <c r="C440" s="94"/>
      <c r="D440" s="153"/>
      <c r="E440" s="94"/>
      <c r="F440" s="94"/>
      <c r="G440" s="94"/>
      <c r="H440" s="144"/>
      <c r="I440" s="144"/>
    </row>
    <row r="441" spans="1:16" ht="15" x14ac:dyDescent="0.2">
      <c r="A441" s="423" t="s">
        <v>299</v>
      </c>
      <c r="B441" s="424"/>
      <c r="C441" s="424"/>
      <c r="D441" s="425"/>
      <c r="E441" s="266"/>
      <c r="F441" s="266"/>
      <c r="G441" s="266"/>
      <c r="H441" s="266"/>
      <c r="I441" s="266"/>
    </row>
    <row r="442" spans="1:16" ht="15" x14ac:dyDescent="0.2">
      <c r="A442" s="369" t="s">
        <v>405</v>
      </c>
      <c r="B442" s="367"/>
      <c r="C442" s="367"/>
      <c r="D442" s="368"/>
      <c r="E442" s="266"/>
      <c r="F442" s="266"/>
      <c r="G442" s="266"/>
      <c r="H442" s="266"/>
      <c r="I442" s="266"/>
    </row>
    <row r="443" spans="1:16" ht="12.75" customHeight="1" x14ac:dyDescent="0.2">
      <c r="A443" s="389" t="s">
        <v>365</v>
      </c>
      <c r="B443" s="69"/>
      <c r="C443" s="69"/>
      <c r="D443" s="341">
        <v>-132745</v>
      </c>
      <c r="H443" s="144"/>
    </row>
    <row r="444" spans="1:16" ht="12.75" customHeight="1" x14ac:dyDescent="0.2">
      <c r="A444" s="389" t="s">
        <v>366</v>
      </c>
      <c r="B444" s="69"/>
      <c r="C444" s="69"/>
      <c r="D444" s="341">
        <v>-2266103</v>
      </c>
      <c r="H444" s="144"/>
    </row>
    <row r="445" spans="1:16" ht="12.75" customHeight="1" x14ac:dyDescent="0.2">
      <c r="A445" s="389" t="s">
        <v>295</v>
      </c>
      <c r="B445" s="69"/>
      <c r="C445" s="69"/>
      <c r="D445" s="365">
        <v>-496630.87</v>
      </c>
    </row>
    <row r="446" spans="1:16" ht="12.75" customHeight="1" x14ac:dyDescent="0.2">
      <c r="A446" s="389" t="s">
        <v>367</v>
      </c>
      <c r="B446" s="69"/>
      <c r="C446" s="69"/>
      <c r="D446" s="341">
        <v>-1034053</v>
      </c>
      <c r="H446" s="144"/>
    </row>
    <row r="447" spans="1:16" ht="12.75" customHeight="1" x14ac:dyDescent="0.2">
      <c r="A447" s="389" t="s">
        <v>396</v>
      </c>
      <c r="B447" s="69"/>
      <c r="C447" s="69"/>
      <c r="D447" s="341">
        <v>-1152333</v>
      </c>
      <c r="H447" s="144"/>
    </row>
    <row r="448" spans="1:16" ht="12.75" customHeight="1" x14ac:dyDescent="0.2">
      <c r="A448" s="389" t="s">
        <v>293</v>
      </c>
      <c r="B448" s="69"/>
      <c r="C448" s="69"/>
      <c r="D448" s="365">
        <v>-1002920.91</v>
      </c>
      <c r="H448" s="144"/>
    </row>
    <row r="449" spans="1:8" ht="12.75" customHeight="1" x14ac:dyDescent="0.2">
      <c r="A449" s="389" t="s">
        <v>296</v>
      </c>
      <c r="B449" s="69"/>
      <c r="C449" s="69"/>
      <c r="D449" s="365">
        <v>-652960.73</v>
      </c>
    </row>
    <row r="450" spans="1:8" ht="12.75" customHeight="1" x14ac:dyDescent="0.2">
      <c r="A450" s="389" t="s">
        <v>297</v>
      </c>
      <c r="B450" s="69"/>
      <c r="C450" s="69"/>
      <c r="D450" s="365">
        <v>-1324349.1599999999</v>
      </c>
    </row>
    <row r="451" spans="1:8" ht="12.75" customHeight="1" x14ac:dyDescent="0.2">
      <c r="A451" s="389" t="s">
        <v>364</v>
      </c>
      <c r="B451" s="69"/>
      <c r="C451" s="69"/>
      <c r="D451" s="341">
        <v>-3286798</v>
      </c>
      <c r="H451" s="144"/>
    </row>
    <row r="452" spans="1:8" ht="12.75" customHeight="1" x14ac:dyDescent="0.2">
      <c r="A452" s="389" t="s">
        <v>368</v>
      </c>
      <c r="B452" s="69"/>
      <c r="C452" s="69"/>
      <c r="D452" s="341">
        <v>-445815</v>
      </c>
      <c r="H452" s="144"/>
    </row>
    <row r="453" spans="1:8" ht="12.75" customHeight="1" x14ac:dyDescent="0.2">
      <c r="A453" s="389" t="s">
        <v>300</v>
      </c>
      <c r="B453" s="69"/>
      <c r="C453" s="69"/>
      <c r="D453" s="365">
        <v>-1216186</v>
      </c>
    </row>
    <row r="454" spans="1:8" ht="12.75" customHeight="1" x14ac:dyDescent="0.2">
      <c r="A454" s="389" t="s">
        <v>298</v>
      </c>
      <c r="B454" s="69"/>
      <c r="C454" s="69"/>
      <c r="D454" s="366">
        <v>-5477</v>
      </c>
    </row>
    <row r="455" spans="1:8" ht="12.75" customHeight="1" x14ac:dyDescent="0.2">
      <c r="A455" s="389" t="s">
        <v>298</v>
      </c>
      <c r="B455" s="69"/>
      <c r="C455" s="69"/>
      <c r="D455" s="341">
        <v>47227</v>
      </c>
      <c r="H455" s="144"/>
    </row>
    <row r="456" spans="1:8" ht="12.75" customHeight="1" x14ac:dyDescent="0.2">
      <c r="A456" s="389" t="s">
        <v>294</v>
      </c>
      <c r="B456" s="69"/>
      <c r="C456" s="69"/>
      <c r="D456" s="370">
        <v>-982505</v>
      </c>
      <c r="H456" s="144"/>
    </row>
    <row r="457" spans="1:8" ht="5.0999999999999996" customHeight="1" x14ac:dyDescent="0.2">
      <c r="A457" s="389"/>
      <c r="B457" s="69"/>
      <c r="C457" s="69"/>
      <c r="D457" s="365"/>
    </row>
    <row r="458" spans="1:8" ht="12.75" customHeight="1" x14ac:dyDescent="0.2">
      <c r="A458" s="390" t="s">
        <v>357</v>
      </c>
      <c r="B458" s="69"/>
      <c r="C458" s="69"/>
      <c r="D458" s="393">
        <f>SUM(D443:D457)</f>
        <v>-13951649.67</v>
      </c>
      <c r="H458" s="144"/>
    </row>
    <row r="459" spans="1:8" ht="12.75" customHeight="1" x14ac:dyDescent="0.2">
      <c r="A459" s="390"/>
      <c r="B459" s="69"/>
      <c r="C459" s="69"/>
      <c r="D459" s="341"/>
      <c r="H459" s="144"/>
    </row>
    <row r="460" spans="1:8" ht="12.75" customHeight="1" x14ac:dyDescent="0.2">
      <c r="A460" s="369" t="s">
        <v>397</v>
      </c>
      <c r="B460" s="69"/>
      <c r="C460" s="69"/>
      <c r="D460" s="341"/>
      <c r="H460" s="144"/>
    </row>
    <row r="461" spans="1:8" ht="12.75" customHeight="1" x14ac:dyDescent="0.2">
      <c r="A461" s="390" t="s">
        <v>398</v>
      </c>
      <c r="B461" s="69"/>
      <c r="C461" s="69"/>
      <c r="D461" s="341">
        <v>-81008</v>
      </c>
      <c r="H461" s="144"/>
    </row>
    <row r="462" spans="1:8" ht="12.75" customHeight="1" x14ac:dyDescent="0.2">
      <c r="A462" s="390" t="s">
        <v>400</v>
      </c>
      <c r="B462" s="69"/>
      <c r="C462" s="69"/>
      <c r="D462" s="341">
        <v>-30711</v>
      </c>
      <c r="H462" s="144"/>
    </row>
    <row r="463" spans="1:8" ht="12.75" customHeight="1" x14ac:dyDescent="0.2">
      <c r="A463" s="390" t="s">
        <v>399</v>
      </c>
      <c r="B463" s="69"/>
      <c r="C463" s="69"/>
      <c r="D463" s="341">
        <f>-426366-301367-707454</f>
        <v>-1435187</v>
      </c>
      <c r="H463" s="144"/>
    </row>
    <row r="464" spans="1:8" ht="12.75" customHeight="1" x14ac:dyDescent="0.2">
      <c r="A464" s="390" t="s">
        <v>404</v>
      </c>
      <c r="B464" s="69"/>
      <c r="C464" s="69"/>
      <c r="D464" s="370">
        <v>-183065</v>
      </c>
      <c r="H464" s="144"/>
    </row>
    <row r="465" spans="1:8" ht="5.0999999999999996" customHeight="1" x14ac:dyDescent="0.2">
      <c r="A465" s="390"/>
      <c r="B465" s="69"/>
      <c r="C465" s="69"/>
      <c r="D465" s="341"/>
      <c r="H465" s="144"/>
    </row>
    <row r="466" spans="1:8" ht="12.75" customHeight="1" x14ac:dyDescent="0.2">
      <c r="A466" s="390"/>
      <c r="B466" s="69"/>
      <c r="C466" s="69"/>
      <c r="D466" s="393">
        <f>SUM(D461:D465)</f>
        <v>-1729971</v>
      </c>
      <c r="H466" s="144"/>
    </row>
    <row r="467" spans="1:8" ht="12.75" customHeight="1" x14ac:dyDescent="0.2">
      <c r="A467" s="369" t="s">
        <v>401</v>
      </c>
      <c r="B467" s="69"/>
      <c r="C467" s="69"/>
      <c r="D467" s="341"/>
      <c r="H467" s="144"/>
    </row>
    <row r="468" spans="1:8" ht="12.75" customHeight="1" x14ac:dyDescent="0.2">
      <c r="A468" s="391" t="s">
        <v>402</v>
      </c>
      <c r="B468" s="69"/>
      <c r="C468" s="69"/>
      <c r="D468" s="393">
        <v>-1046000</v>
      </c>
      <c r="H468" s="144"/>
    </row>
    <row r="469" spans="1:8" ht="12.75" customHeight="1" x14ac:dyDescent="0.2">
      <c r="A469" s="391"/>
      <c r="B469" s="69"/>
      <c r="C469" s="69"/>
      <c r="D469" s="341"/>
      <c r="H469" s="144"/>
    </row>
    <row r="470" spans="1:8" ht="12.75" customHeight="1" thickBot="1" x14ac:dyDescent="0.25">
      <c r="A470" s="392" t="s">
        <v>403</v>
      </c>
      <c r="B470" s="342"/>
      <c r="C470" s="342"/>
      <c r="D470" s="394">
        <f>+D468+D466+D458</f>
        <v>-16727620.67</v>
      </c>
      <c r="F470" s="371"/>
      <c r="H470" s="144"/>
    </row>
    <row r="471" spans="1:8" ht="12.75" customHeight="1" x14ac:dyDescent="0.2">
      <c r="A471" s="388"/>
      <c r="B471" s="69"/>
      <c r="C471" s="69"/>
      <c r="D471" s="316"/>
      <c r="H471" s="144"/>
    </row>
    <row r="472" spans="1:8" ht="12.75" customHeight="1" x14ac:dyDescent="0.2">
      <c r="A472" s="387"/>
      <c r="B472" s="69"/>
      <c r="C472" s="69"/>
      <c r="D472" s="316"/>
      <c r="H472" s="144"/>
    </row>
    <row r="473" spans="1:8" ht="12.75" customHeight="1" x14ac:dyDescent="0.2">
      <c r="A473" s="315"/>
      <c r="B473" s="69"/>
      <c r="C473" s="69"/>
      <c r="D473" s="316"/>
      <c r="H473" s="144"/>
    </row>
    <row r="474" spans="1:8" ht="12.75" customHeight="1" x14ac:dyDescent="0.2">
      <c r="A474" s="315"/>
      <c r="B474" s="69"/>
      <c r="C474" s="69"/>
      <c r="D474" s="316"/>
      <c r="H474" s="144"/>
    </row>
    <row r="475" spans="1:8" ht="12.75" customHeight="1" x14ac:dyDescent="0.2">
      <c r="A475" s="265"/>
      <c r="H475" s="144"/>
    </row>
    <row r="476" spans="1:8" ht="12.75" customHeight="1" x14ac:dyDescent="0.2">
      <c r="H476" s="144"/>
    </row>
    <row r="477" spans="1:8" ht="12.75" customHeight="1" x14ac:dyDescent="0.2">
      <c r="C477" s="314"/>
      <c r="H477" s="144"/>
    </row>
    <row r="478" spans="1:8" ht="12.75" customHeight="1" x14ac:dyDescent="0.2">
      <c r="C478" s="314"/>
      <c r="H478" s="144"/>
    </row>
    <row r="479" spans="1:8" ht="12.75" customHeight="1" x14ac:dyDescent="0.2">
      <c r="C479" s="314"/>
      <c r="H479" s="144"/>
    </row>
    <row r="480" spans="1:8" ht="12.75" customHeight="1" x14ac:dyDescent="0.2">
      <c r="C480" s="314"/>
      <c r="H480" s="144"/>
    </row>
    <row r="481" spans="3:8" ht="12.75" customHeight="1" x14ac:dyDescent="0.2">
      <c r="C481" s="314"/>
      <c r="H481" s="144"/>
    </row>
    <row r="482" spans="3:8" ht="12.75" customHeight="1" x14ac:dyDescent="0.2">
      <c r="C482" s="314"/>
      <c r="H482" s="144"/>
    </row>
    <row r="483" spans="3:8" ht="12.75" customHeight="1" x14ac:dyDescent="0.2">
      <c r="C483" s="314"/>
      <c r="H483" s="144"/>
    </row>
    <row r="484" spans="3:8" ht="12.75" customHeight="1" x14ac:dyDescent="0.2">
      <c r="C484" s="314"/>
      <c r="H484" s="144"/>
    </row>
    <row r="485" spans="3:8" ht="12.75" customHeight="1" x14ac:dyDescent="0.2">
      <c r="C485" s="314"/>
      <c r="H485" s="144"/>
    </row>
    <row r="486" spans="3:8" ht="12.75" customHeight="1" x14ac:dyDescent="0.2">
      <c r="C486" s="314"/>
      <c r="H486" s="144"/>
    </row>
    <row r="487" spans="3:8" ht="12.75" customHeight="1" x14ac:dyDescent="0.2">
      <c r="C487" s="314"/>
      <c r="H487" s="144"/>
    </row>
    <row r="488" spans="3:8" ht="12.75" customHeight="1" x14ac:dyDescent="0.2">
      <c r="C488" s="314"/>
      <c r="H488" s="144"/>
    </row>
    <row r="489" spans="3:8" ht="12.75" customHeight="1" x14ac:dyDescent="0.2">
      <c r="C489" s="314"/>
      <c r="H489" s="144"/>
    </row>
    <row r="490" spans="3:8" ht="12.75" customHeight="1" x14ac:dyDescent="0.2">
      <c r="C490" s="314"/>
      <c r="H490" s="144"/>
    </row>
    <row r="491" spans="3:8" ht="12.75" customHeight="1" x14ac:dyDescent="0.2">
      <c r="C491" s="314"/>
      <c r="H491" s="144"/>
    </row>
    <row r="492" spans="3:8" ht="12.75" customHeight="1" x14ac:dyDescent="0.2">
      <c r="C492" s="314"/>
      <c r="H492" s="144"/>
    </row>
    <row r="493" spans="3:8" ht="12.75" customHeight="1" x14ac:dyDescent="0.2">
      <c r="C493" s="314"/>
      <c r="H493" s="144"/>
    </row>
    <row r="494" spans="3:8" ht="12.75" customHeight="1" x14ac:dyDescent="0.2">
      <c r="C494" s="314"/>
      <c r="H494" s="144"/>
    </row>
    <row r="495" spans="3:8" ht="12.75" customHeight="1" x14ac:dyDescent="0.2">
      <c r="C495" s="314"/>
      <c r="H495" s="144"/>
    </row>
    <row r="496" spans="3:8" ht="12.75" customHeight="1" x14ac:dyDescent="0.2">
      <c r="C496" s="314"/>
      <c r="H496" s="144"/>
    </row>
    <row r="497" spans="3:8" ht="12.75" customHeight="1" x14ac:dyDescent="0.2">
      <c r="C497" s="314"/>
      <c r="H497" s="144"/>
    </row>
    <row r="498" spans="3:8" ht="12.75" customHeight="1" x14ac:dyDescent="0.2">
      <c r="C498" s="314"/>
      <c r="H498" s="144"/>
    </row>
    <row r="499" spans="3:8" ht="12.75" customHeight="1" x14ac:dyDescent="0.2">
      <c r="C499" s="314"/>
      <c r="H499" s="144"/>
    </row>
    <row r="500" spans="3:8" ht="12.75" customHeight="1" x14ac:dyDescent="0.2">
      <c r="C500" s="314"/>
      <c r="H500" s="144"/>
    </row>
    <row r="501" spans="3:8" ht="12.75" customHeight="1" x14ac:dyDescent="0.2">
      <c r="C501" s="314"/>
      <c r="H501" s="144"/>
    </row>
    <row r="502" spans="3:8" ht="12.75" customHeight="1" x14ac:dyDescent="0.2">
      <c r="C502" s="314"/>
      <c r="H502" s="144"/>
    </row>
    <row r="503" spans="3:8" ht="12.75" customHeight="1" x14ac:dyDescent="0.2">
      <c r="C503" s="314"/>
      <c r="H503" s="144"/>
    </row>
    <row r="504" spans="3:8" ht="12.75" customHeight="1" x14ac:dyDescent="0.2">
      <c r="C504" s="314"/>
      <c r="H504" s="144"/>
    </row>
    <row r="505" spans="3:8" ht="12.75" customHeight="1" x14ac:dyDescent="0.2">
      <c r="C505" s="314"/>
      <c r="H505" s="144"/>
    </row>
    <row r="506" spans="3:8" ht="12.75" customHeight="1" x14ac:dyDescent="0.2">
      <c r="C506" s="314"/>
      <c r="H506" s="144"/>
    </row>
    <row r="507" spans="3:8" ht="12.75" customHeight="1" x14ac:dyDescent="0.2">
      <c r="C507" s="314"/>
      <c r="H507" s="144"/>
    </row>
    <row r="508" spans="3:8" ht="12.75" customHeight="1" x14ac:dyDescent="0.2">
      <c r="C508" s="314"/>
      <c r="H508" s="144"/>
    </row>
    <row r="509" spans="3:8" ht="12.75" customHeight="1" x14ac:dyDescent="0.2">
      <c r="C509" s="314"/>
      <c r="H509" s="144"/>
    </row>
    <row r="510" spans="3:8" ht="12.75" customHeight="1" x14ac:dyDescent="0.2">
      <c r="C510" s="314"/>
      <c r="H510" s="144"/>
    </row>
    <row r="511" spans="3:8" ht="12.75" customHeight="1" x14ac:dyDescent="0.2">
      <c r="C511" s="314"/>
      <c r="H511" s="144"/>
    </row>
    <row r="512" spans="3:8" ht="12.75" customHeight="1" x14ac:dyDescent="0.2">
      <c r="C512" s="314"/>
      <c r="H512" s="144"/>
    </row>
    <row r="513" spans="3:8" ht="12.75" customHeight="1" x14ac:dyDescent="0.2">
      <c r="C513" s="314"/>
      <c r="H513" s="144"/>
    </row>
    <row r="514" spans="3:8" ht="12.75" customHeight="1" x14ac:dyDescent="0.2">
      <c r="C514" s="314"/>
      <c r="H514" s="144"/>
    </row>
    <row r="515" spans="3:8" ht="12.75" customHeight="1" x14ac:dyDescent="0.2">
      <c r="C515" s="314"/>
      <c r="H515" s="144"/>
    </row>
    <row r="516" spans="3:8" ht="12.75" customHeight="1" x14ac:dyDescent="0.2">
      <c r="C516" s="314"/>
      <c r="H516" s="144"/>
    </row>
    <row r="517" spans="3:8" ht="12.75" customHeight="1" x14ac:dyDescent="0.2">
      <c r="C517" s="314"/>
      <c r="H517" s="144"/>
    </row>
    <row r="518" spans="3:8" ht="12.75" customHeight="1" x14ac:dyDescent="0.2">
      <c r="C518" s="314"/>
      <c r="H518" s="144"/>
    </row>
    <row r="519" spans="3:8" ht="12.75" customHeight="1" x14ac:dyDescent="0.2">
      <c r="C519" s="314"/>
      <c r="H519" s="144"/>
    </row>
    <row r="520" spans="3:8" ht="12.75" customHeight="1" x14ac:dyDescent="0.2">
      <c r="C520" s="314"/>
      <c r="H520" s="144"/>
    </row>
    <row r="521" spans="3:8" ht="12.75" customHeight="1" x14ac:dyDescent="0.2">
      <c r="C521" s="314"/>
      <c r="H521" s="144"/>
    </row>
    <row r="522" spans="3:8" ht="12.75" customHeight="1" x14ac:dyDescent="0.2">
      <c r="C522" s="314"/>
      <c r="H522" s="144"/>
    </row>
    <row r="523" spans="3:8" ht="12.75" customHeight="1" x14ac:dyDescent="0.2">
      <c r="C523" s="314"/>
      <c r="H523" s="144"/>
    </row>
    <row r="524" spans="3:8" ht="12.75" customHeight="1" x14ac:dyDescent="0.2">
      <c r="C524" s="314"/>
      <c r="H524" s="144"/>
    </row>
    <row r="525" spans="3:8" ht="12.75" customHeight="1" x14ac:dyDescent="0.2">
      <c r="C525" s="314"/>
      <c r="H525" s="144"/>
    </row>
    <row r="526" spans="3:8" ht="12.75" customHeight="1" x14ac:dyDescent="0.2">
      <c r="C526" s="314"/>
      <c r="H526" s="144"/>
    </row>
    <row r="527" spans="3:8" ht="12.75" customHeight="1" x14ac:dyDescent="0.2">
      <c r="C527" s="314"/>
      <c r="H527" s="144"/>
    </row>
    <row r="528" spans="3:8" ht="12.75" customHeight="1" x14ac:dyDescent="0.2">
      <c r="C528" s="314"/>
      <c r="H528" s="144"/>
    </row>
    <row r="529" spans="3:8" ht="12.75" customHeight="1" x14ac:dyDescent="0.2">
      <c r="C529" s="314"/>
      <c r="H529" s="144"/>
    </row>
    <row r="530" spans="3:8" ht="12.75" customHeight="1" x14ac:dyDescent="0.2">
      <c r="C530" s="314"/>
      <c r="H530" s="144"/>
    </row>
    <row r="531" spans="3:8" ht="12.75" customHeight="1" x14ac:dyDescent="0.2">
      <c r="H531" s="144"/>
    </row>
    <row r="532" spans="3:8" ht="12.75" customHeight="1" x14ac:dyDescent="0.2">
      <c r="H532" s="144"/>
    </row>
    <row r="533" spans="3:8" ht="12.75" customHeight="1" x14ac:dyDescent="0.2">
      <c r="H533" s="144"/>
    </row>
    <row r="534" spans="3:8" ht="12.75" customHeight="1" x14ac:dyDescent="0.2">
      <c r="H534" s="144"/>
    </row>
    <row r="535" spans="3:8" ht="12.75" customHeight="1" x14ac:dyDescent="0.2">
      <c r="H535" s="144"/>
    </row>
    <row r="536" spans="3:8" ht="12.75" customHeight="1" x14ac:dyDescent="0.2">
      <c r="H536" s="144"/>
    </row>
    <row r="537" spans="3:8" ht="12.75" customHeight="1" x14ac:dyDescent="0.2">
      <c r="H537" s="144"/>
    </row>
    <row r="538" spans="3:8" ht="12.75" customHeight="1" x14ac:dyDescent="0.2">
      <c r="H538" s="144"/>
    </row>
    <row r="539" spans="3:8" ht="12.75" customHeight="1" x14ac:dyDescent="0.2">
      <c r="H539" s="144"/>
    </row>
    <row r="540" spans="3:8" ht="12.75" customHeight="1" x14ac:dyDescent="0.2">
      <c r="H540" s="144"/>
    </row>
    <row r="541" spans="3:8" ht="12.75" customHeight="1" x14ac:dyDescent="0.2">
      <c r="H541" s="144"/>
    </row>
    <row r="542" spans="3:8" ht="12.75" customHeight="1" x14ac:dyDescent="0.2">
      <c r="H542" s="144"/>
    </row>
    <row r="543" spans="3:8" ht="12.75" customHeight="1" x14ac:dyDescent="0.2">
      <c r="H543" s="144"/>
    </row>
    <row r="544" spans="3:8" ht="12.75" customHeight="1" x14ac:dyDescent="0.2">
      <c r="H544" s="144"/>
    </row>
    <row r="545" spans="8:8" ht="12.75" customHeight="1" x14ac:dyDescent="0.2">
      <c r="H545" s="144"/>
    </row>
    <row r="546" spans="8:8" ht="12.75" customHeight="1" x14ac:dyDescent="0.2">
      <c r="H546" s="144"/>
    </row>
    <row r="547" spans="8:8" ht="12.75" customHeight="1" x14ac:dyDescent="0.2">
      <c r="H547" s="144"/>
    </row>
    <row r="548" spans="8:8" ht="12.75" customHeight="1" x14ac:dyDescent="0.2">
      <c r="H548" s="144"/>
    </row>
    <row r="549" spans="8:8" ht="12.75" customHeight="1" x14ac:dyDescent="0.2">
      <c r="H549" s="144"/>
    </row>
    <row r="550" spans="8:8" ht="12.75" customHeight="1" x14ac:dyDescent="0.2">
      <c r="H550" s="144"/>
    </row>
    <row r="551" spans="8:8" ht="12.75" customHeight="1" x14ac:dyDescent="0.2">
      <c r="H551" s="144"/>
    </row>
    <row r="552" spans="8:8" ht="12.75" customHeight="1" x14ac:dyDescent="0.2">
      <c r="H552" s="144"/>
    </row>
    <row r="553" spans="8:8" ht="12.75" customHeight="1" x14ac:dyDescent="0.2">
      <c r="H553" s="144"/>
    </row>
    <row r="554" spans="8:8" ht="12.75" customHeight="1" x14ac:dyDescent="0.2">
      <c r="H554" s="144"/>
    </row>
    <row r="555" spans="8:8" ht="12.75" customHeight="1" x14ac:dyDescent="0.2">
      <c r="H555" s="144"/>
    </row>
    <row r="556" spans="8:8" ht="12.75" customHeight="1" x14ac:dyDescent="0.2">
      <c r="H556" s="144"/>
    </row>
    <row r="557" spans="8:8" ht="12.75" customHeight="1" x14ac:dyDescent="0.2">
      <c r="H557" s="144"/>
    </row>
    <row r="558" spans="8:8" ht="12.75" customHeight="1" x14ac:dyDescent="0.2">
      <c r="H558" s="144"/>
    </row>
    <row r="559" spans="8:8" ht="12.75" customHeight="1" x14ac:dyDescent="0.2">
      <c r="H559" s="144"/>
    </row>
    <row r="560" spans="8:8" ht="12.75" customHeight="1" x14ac:dyDescent="0.2">
      <c r="H560" s="144"/>
    </row>
    <row r="561" spans="8:8" ht="12.75" customHeight="1" x14ac:dyDescent="0.2">
      <c r="H561" s="144"/>
    </row>
    <row r="562" spans="8:8" ht="12.75" customHeight="1" x14ac:dyDescent="0.2">
      <c r="H562" s="144"/>
    </row>
    <row r="563" spans="8:8" ht="12.75" customHeight="1" x14ac:dyDescent="0.2">
      <c r="H563" s="144"/>
    </row>
    <row r="564" spans="8:8" ht="12.75" customHeight="1" x14ac:dyDescent="0.2">
      <c r="H564" s="144"/>
    </row>
    <row r="565" spans="8:8" ht="12.75" customHeight="1" x14ac:dyDescent="0.2">
      <c r="H565" s="144"/>
    </row>
    <row r="566" spans="8:8" ht="12.75" customHeight="1" x14ac:dyDescent="0.2">
      <c r="H566" s="144"/>
    </row>
    <row r="567" spans="8:8" ht="12.75" customHeight="1" x14ac:dyDescent="0.2">
      <c r="H567" s="144"/>
    </row>
    <row r="568" spans="8:8" ht="12.75" customHeight="1" x14ac:dyDescent="0.2">
      <c r="H568" s="144"/>
    </row>
    <row r="569" spans="8:8" ht="12.75" customHeight="1" x14ac:dyDescent="0.2">
      <c r="H569" s="144"/>
    </row>
    <row r="570" spans="8:8" ht="12.75" customHeight="1" x14ac:dyDescent="0.2">
      <c r="H570" s="144"/>
    </row>
    <row r="571" spans="8:8" ht="12.75" customHeight="1" x14ac:dyDescent="0.2">
      <c r="H571" s="144"/>
    </row>
    <row r="572" spans="8:8" ht="12.75" customHeight="1" x14ac:dyDescent="0.2">
      <c r="H572" s="144"/>
    </row>
    <row r="573" spans="8:8" ht="12.75" customHeight="1" x14ac:dyDescent="0.2">
      <c r="H573" s="144"/>
    </row>
    <row r="574" spans="8:8" ht="12.75" customHeight="1" x14ac:dyDescent="0.2">
      <c r="H574" s="144"/>
    </row>
    <row r="575" spans="8:8" ht="12.75" customHeight="1" x14ac:dyDescent="0.2">
      <c r="H575" s="144"/>
    </row>
    <row r="576" spans="8:8" ht="12.75" customHeight="1" x14ac:dyDescent="0.2">
      <c r="H576" s="144"/>
    </row>
    <row r="577" spans="8:8" ht="12.75" customHeight="1" x14ac:dyDescent="0.2">
      <c r="H577" s="144"/>
    </row>
    <row r="578" spans="8:8" ht="12.75" customHeight="1" x14ac:dyDescent="0.2">
      <c r="H578" s="144"/>
    </row>
    <row r="579" spans="8:8" ht="12.75" customHeight="1" x14ac:dyDescent="0.2">
      <c r="H579" s="144"/>
    </row>
    <row r="580" spans="8:8" ht="12.75" customHeight="1" x14ac:dyDescent="0.2">
      <c r="H580" s="144"/>
    </row>
    <row r="581" spans="8:8" ht="12.75" customHeight="1" x14ac:dyDescent="0.2">
      <c r="H581" s="144"/>
    </row>
    <row r="582" spans="8:8" ht="12.75" customHeight="1" x14ac:dyDescent="0.2">
      <c r="H582" s="144"/>
    </row>
    <row r="583" spans="8:8" ht="12.75" customHeight="1" x14ac:dyDescent="0.2">
      <c r="H583" s="144"/>
    </row>
    <row r="584" spans="8:8" ht="12.75" customHeight="1" x14ac:dyDescent="0.2">
      <c r="H584" s="144"/>
    </row>
    <row r="585" spans="8:8" ht="12.75" customHeight="1" x14ac:dyDescent="0.2">
      <c r="H585" s="144"/>
    </row>
    <row r="586" spans="8:8" ht="12.75" customHeight="1" x14ac:dyDescent="0.2">
      <c r="H586" s="144"/>
    </row>
    <row r="587" spans="8:8" ht="12.75" customHeight="1" x14ac:dyDescent="0.2">
      <c r="H587" s="144"/>
    </row>
    <row r="588" spans="8:8" ht="12.75" customHeight="1" x14ac:dyDescent="0.2">
      <c r="H588" s="144"/>
    </row>
    <row r="589" spans="8:8" ht="12.75" customHeight="1" x14ac:dyDescent="0.2">
      <c r="H589" s="144"/>
    </row>
    <row r="590" spans="8:8" ht="12.75" customHeight="1" x14ac:dyDescent="0.2">
      <c r="H590" s="144"/>
    </row>
    <row r="591" spans="8:8" ht="12.75" customHeight="1" x14ac:dyDescent="0.2">
      <c r="H591" s="144"/>
    </row>
    <row r="592" spans="8:8" ht="12.75" customHeight="1" x14ac:dyDescent="0.2">
      <c r="H592" s="144"/>
    </row>
    <row r="593" spans="8:8" ht="12.75" customHeight="1" x14ac:dyDescent="0.2">
      <c r="H593" s="144"/>
    </row>
    <row r="594" spans="8:8" ht="12.75" customHeight="1" x14ac:dyDescent="0.2">
      <c r="H594" s="144"/>
    </row>
    <row r="595" spans="8:8" ht="12.75" customHeight="1" x14ac:dyDescent="0.2">
      <c r="H595" s="144"/>
    </row>
    <row r="596" spans="8:8" ht="12.75" customHeight="1" x14ac:dyDescent="0.2">
      <c r="H596" s="144"/>
    </row>
    <row r="597" spans="8:8" ht="12.75" customHeight="1" x14ac:dyDescent="0.2">
      <c r="H597" s="144"/>
    </row>
    <row r="598" spans="8:8" ht="12.75" customHeight="1" x14ac:dyDescent="0.2">
      <c r="H598" s="144"/>
    </row>
    <row r="599" spans="8:8" ht="12.75" customHeight="1" x14ac:dyDescent="0.2">
      <c r="H599" s="144"/>
    </row>
    <row r="600" spans="8:8" ht="12.75" customHeight="1" x14ac:dyDescent="0.2">
      <c r="H600" s="144"/>
    </row>
    <row r="601" spans="8:8" ht="12.75" customHeight="1" x14ac:dyDescent="0.2">
      <c r="H601" s="144"/>
    </row>
    <row r="602" spans="8:8" ht="12.75" customHeight="1" x14ac:dyDescent="0.2">
      <c r="H602" s="144"/>
    </row>
    <row r="603" spans="8:8" ht="12.75" customHeight="1" x14ac:dyDescent="0.2">
      <c r="H603" s="144"/>
    </row>
    <row r="604" spans="8:8" ht="12.75" customHeight="1" x14ac:dyDescent="0.2">
      <c r="H604" s="144"/>
    </row>
    <row r="605" spans="8:8" ht="12.75" customHeight="1" x14ac:dyDescent="0.2">
      <c r="H605" s="144"/>
    </row>
    <row r="606" spans="8:8" ht="12.75" customHeight="1" x14ac:dyDescent="0.2">
      <c r="H606" s="144"/>
    </row>
    <row r="607" spans="8:8" ht="12.75" customHeight="1" x14ac:dyDescent="0.2">
      <c r="H607" s="144"/>
    </row>
    <row r="608" spans="8:8" ht="12.75" customHeight="1" x14ac:dyDescent="0.2">
      <c r="H608" s="144"/>
    </row>
    <row r="609" spans="8:8" ht="12.75" customHeight="1" x14ac:dyDescent="0.2">
      <c r="H609" s="144"/>
    </row>
    <row r="610" spans="8:8" ht="12.75" customHeight="1" x14ac:dyDescent="0.2">
      <c r="H610" s="144"/>
    </row>
    <row r="611" spans="8:8" ht="12.75" customHeight="1" x14ac:dyDescent="0.2">
      <c r="H611" s="144"/>
    </row>
    <row r="612" spans="8:8" ht="12.75" customHeight="1" x14ac:dyDescent="0.2">
      <c r="H612" s="144"/>
    </row>
    <row r="613" spans="8:8" ht="12.75" customHeight="1" x14ac:dyDescent="0.2">
      <c r="H613" s="144"/>
    </row>
    <row r="614" spans="8:8" ht="12.75" customHeight="1" x14ac:dyDescent="0.2">
      <c r="H614" s="144"/>
    </row>
    <row r="615" spans="8:8" ht="12.75" customHeight="1" x14ac:dyDescent="0.2">
      <c r="H615" s="144"/>
    </row>
    <row r="616" spans="8:8" ht="12.75" customHeight="1" x14ac:dyDescent="0.2">
      <c r="H616" s="144"/>
    </row>
    <row r="617" spans="8:8" ht="12.75" customHeight="1" x14ac:dyDescent="0.2">
      <c r="H617" s="144"/>
    </row>
    <row r="618" spans="8:8" ht="12.75" customHeight="1" x14ac:dyDescent="0.2">
      <c r="H618" s="144"/>
    </row>
    <row r="619" spans="8:8" ht="12.75" customHeight="1" x14ac:dyDescent="0.2">
      <c r="H619" s="144"/>
    </row>
    <row r="620" spans="8:8" ht="12.75" customHeight="1" x14ac:dyDescent="0.2">
      <c r="H620" s="144"/>
    </row>
    <row r="621" spans="8:8" ht="12.75" customHeight="1" x14ac:dyDescent="0.2">
      <c r="H621" s="144"/>
    </row>
    <row r="622" spans="8:8" ht="12.75" customHeight="1" x14ac:dyDescent="0.2">
      <c r="H622" s="144"/>
    </row>
    <row r="623" spans="8:8" ht="12.75" customHeight="1" x14ac:dyDescent="0.2">
      <c r="H623" s="144"/>
    </row>
    <row r="624" spans="8:8" ht="12.75" customHeight="1" x14ac:dyDescent="0.2">
      <c r="H624" s="144"/>
    </row>
    <row r="625" spans="8:8" ht="12.75" customHeight="1" x14ac:dyDescent="0.2">
      <c r="H625" s="144"/>
    </row>
    <row r="626" spans="8:8" ht="12.75" customHeight="1" x14ac:dyDescent="0.2">
      <c r="H626" s="144"/>
    </row>
    <row r="627" spans="8:8" ht="12.75" customHeight="1" x14ac:dyDescent="0.2">
      <c r="H627" s="144"/>
    </row>
    <row r="628" spans="8:8" ht="12.75" customHeight="1" x14ac:dyDescent="0.2">
      <c r="H628" s="144"/>
    </row>
    <row r="629" spans="8:8" ht="12.75" customHeight="1" x14ac:dyDescent="0.2">
      <c r="H629" s="144"/>
    </row>
    <row r="630" spans="8:8" ht="12.75" customHeight="1" x14ac:dyDescent="0.2">
      <c r="H630" s="144"/>
    </row>
    <row r="631" spans="8:8" ht="12.75" customHeight="1" x14ac:dyDescent="0.2">
      <c r="H631" s="144"/>
    </row>
    <row r="632" spans="8:8" ht="12.75" customHeight="1" x14ac:dyDescent="0.2">
      <c r="H632" s="144"/>
    </row>
    <row r="633" spans="8:8" ht="12.75" customHeight="1" x14ac:dyDescent="0.2">
      <c r="H633" s="144"/>
    </row>
    <row r="634" spans="8:8" ht="12.75" customHeight="1" x14ac:dyDescent="0.2">
      <c r="H634" s="144"/>
    </row>
    <row r="635" spans="8:8" ht="12.75" customHeight="1" x14ac:dyDescent="0.2">
      <c r="H635" s="144"/>
    </row>
    <row r="636" spans="8:8" ht="12.75" customHeight="1" x14ac:dyDescent="0.2">
      <c r="H636" s="144"/>
    </row>
    <row r="637" spans="8:8" ht="12.75" customHeight="1" x14ac:dyDescent="0.2">
      <c r="H637" s="144"/>
    </row>
    <row r="638" spans="8:8" ht="12.75" customHeight="1" x14ac:dyDescent="0.2">
      <c r="H638" s="144"/>
    </row>
    <row r="639" spans="8:8" ht="12.75" customHeight="1" x14ac:dyDescent="0.2">
      <c r="H639" s="144"/>
    </row>
    <row r="640" spans="8:8" ht="12.75" customHeight="1" x14ac:dyDescent="0.2">
      <c r="H640" s="144"/>
    </row>
    <row r="641" spans="8:8" ht="12.75" customHeight="1" x14ac:dyDescent="0.2">
      <c r="H641" s="144"/>
    </row>
    <row r="642" spans="8:8" ht="12.75" customHeight="1" x14ac:dyDescent="0.2">
      <c r="H642" s="144"/>
    </row>
    <row r="643" spans="8:8" ht="12.75" customHeight="1" x14ac:dyDescent="0.2">
      <c r="H643" s="144"/>
    </row>
    <row r="644" spans="8:8" ht="12.75" customHeight="1" x14ac:dyDescent="0.2">
      <c r="H644" s="144"/>
    </row>
    <row r="645" spans="8:8" ht="12.75" customHeight="1" x14ac:dyDescent="0.2">
      <c r="H645" s="144"/>
    </row>
    <row r="646" spans="8:8" ht="12.75" customHeight="1" x14ac:dyDescent="0.2">
      <c r="H646" s="144"/>
    </row>
    <row r="647" spans="8:8" ht="12.75" customHeight="1" x14ac:dyDescent="0.2">
      <c r="H647" s="144"/>
    </row>
    <row r="648" spans="8:8" ht="12.75" customHeight="1" x14ac:dyDescent="0.2">
      <c r="H648" s="144"/>
    </row>
    <row r="649" spans="8:8" ht="12.75" customHeight="1" x14ac:dyDescent="0.2">
      <c r="H649" s="144"/>
    </row>
    <row r="650" spans="8:8" ht="12.75" customHeight="1" x14ac:dyDescent="0.2">
      <c r="H650" s="144"/>
    </row>
    <row r="651" spans="8:8" ht="12.75" customHeight="1" x14ac:dyDescent="0.2">
      <c r="H651" s="144"/>
    </row>
    <row r="652" spans="8:8" ht="12.75" customHeight="1" x14ac:dyDescent="0.2">
      <c r="H652" s="144"/>
    </row>
    <row r="653" spans="8:8" ht="12.75" customHeight="1" x14ac:dyDescent="0.2">
      <c r="H653" s="144"/>
    </row>
    <row r="654" spans="8:8" ht="12.75" customHeight="1" x14ac:dyDescent="0.2">
      <c r="H654" s="144"/>
    </row>
    <row r="655" spans="8:8" ht="12.75" customHeight="1" x14ac:dyDescent="0.2">
      <c r="H655" s="144"/>
    </row>
    <row r="656" spans="8:8" ht="12.75" customHeight="1" x14ac:dyDescent="0.2">
      <c r="H656" s="144"/>
    </row>
    <row r="657" spans="8:8" ht="12.75" customHeight="1" x14ac:dyDescent="0.2">
      <c r="H657" s="144"/>
    </row>
    <row r="658" spans="8:8" ht="12.75" customHeight="1" x14ac:dyDescent="0.2">
      <c r="H658" s="144"/>
    </row>
    <row r="659" spans="8:8" ht="12.75" customHeight="1" x14ac:dyDescent="0.2">
      <c r="H659" s="144"/>
    </row>
    <row r="660" spans="8:8" ht="12.75" customHeight="1" x14ac:dyDescent="0.2">
      <c r="H660" s="144"/>
    </row>
    <row r="661" spans="8:8" ht="12.75" customHeight="1" x14ac:dyDescent="0.2">
      <c r="H661" s="144"/>
    </row>
    <row r="662" spans="8:8" ht="12.75" customHeight="1" x14ac:dyDescent="0.2">
      <c r="H662" s="144"/>
    </row>
    <row r="663" spans="8:8" ht="12.75" customHeight="1" x14ac:dyDescent="0.2">
      <c r="H663" s="144"/>
    </row>
    <row r="664" spans="8:8" ht="12.75" customHeight="1" x14ac:dyDescent="0.2">
      <c r="H664" s="144"/>
    </row>
    <row r="665" spans="8:8" ht="12.75" customHeight="1" x14ac:dyDescent="0.2">
      <c r="H665" s="144"/>
    </row>
    <row r="666" spans="8:8" ht="12.75" customHeight="1" x14ac:dyDescent="0.2">
      <c r="H666" s="144"/>
    </row>
    <row r="667" spans="8:8" ht="12.75" customHeight="1" x14ac:dyDescent="0.2">
      <c r="H667" s="144"/>
    </row>
    <row r="668" spans="8:8" ht="12.75" customHeight="1" x14ac:dyDescent="0.2">
      <c r="H668" s="144"/>
    </row>
    <row r="669" spans="8:8" ht="12.75" customHeight="1" x14ac:dyDescent="0.2">
      <c r="H669" s="144"/>
    </row>
    <row r="670" spans="8:8" ht="12.75" customHeight="1" x14ac:dyDescent="0.2">
      <c r="H670" s="144"/>
    </row>
    <row r="671" spans="8:8" ht="12.75" customHeight="1" x14ac:dyDescent="0.2">
      <c r="H671" s="144"/>
    </row>
    <row r="672" spans="8:8" ht="12.75" customHeight="1" x14ac:dyDescent="0.2">
      <c r="H672" s="144"/>
    </row>
    <row r="673" spans="8:8" ht="12.75" customHeight="1" x14ac:dyDescent="0.2">
      <c r="H673" s="144"/>
    </row>
    <row r="674" spans="8:8" ht="12.75" customHeight="1" x14ac:dyDescent="0.2">
      <c r="H674" s="144"/>
    </row>
    <row r="675" spans="8:8" ht="12.75" customHeight="1" x14ac:dyDescent="0.2">
      <c r="H675" s="144"/>
    </row>
    <row r="676" spans="8:8" ht="12.75" customHeight="1" x14ac:dyDescent="0.2">
      <c r="H676" s="144"/>
    </row>
    <row r="677" spans="8:8" ht="12.75" customHeight="1" x14ac:dyDescent="0.2">
      <c r="H677" s="144"/>
    </row>
    <row r="678" spans="8:8" ht="12.75" customHeight="1" x14ac:dyDescent="0.2">
      <c r="H678" s="144"/>
    </row>
    <row r="679" spans="8:8" ht="12.75" customHeight="1" x14ac:dyDescent="0.2">
      <c r="H679" s="144"/>
    </row>
    <row r="680" spans="8:8" ht="12.75" customHeight="1" x14ac:dyDescent="0.2">
      <c r="H680" s="144"/>
    </row>
    <row r="681" spans="8:8" ht="12.75" customHeight="1" x14ac:dyDescent="0.2">
      <c r="H681" s="144"/>
    </row>
    <row r="682" spans="8:8" ht="12.75" customHeight="1" x14ac:dyDescent="0.2">
      <c r="H682" s="144"/>
    </row>
    <row r="683" spans="8:8" ht="12.75" customHeight="1" x14ac:dyDescent="0.2">
      <c r="H683" s="144"/>
    </row>
    <row r="684" spans="8:8" ht="12.75" customHeight="1" x14ac:dyDescent="0.2">
      <c r="H684" s="144"/>
    </row>
    <row r="685" spans="8:8" ht="12.75" customHeight="1" x14ac:dyDescent="0.2">
      <c r="H685" s="144"/>
    </row>
    <row r="686" spans="8:8" ht="12.75" customHeight="1" x14ac:dyDescent="0.2">
      <c r="H686" s="144"/>
    </row>
    <row r="687" spans="8:8" ht="12.75" customHeight="1" x14ac:dyDescent="0.2">
      <c r="H687" s="144"/>
    </row>
    <row r="688" spans="8:8" ht="12.75" customHeight="1" x14ac:dyDescent="0.2">
      <c r="H688" s="144"/>
    </row>
    <row r="689" spans="8:8" ht="12.75" customHeight="1" x14ac:dyDescent="0.2">
      <c r="H689" s="144"/>
    </row>
    <row r="690" spans="8:8" ht="12.75" customHeight="1" x14ac:dyDescent="0.2">
      <c r="H690" s="144"/>
    </row>
    <row r="691" spans="8:8" ht="12.75" customHeight="1" x14ac:dyDescent="0.2">
      <c r="H691" s="144"/>
    </row>
    <row r="692" spans="8:8" ht="12.75" customHeight="1" x14ac:dyDescent="0.2">
      <c r="H692" s="144"/>
    </row>
    <row r="693" spans="8:8" ht="12.75" customHeight="1" x14ac:dyDescent="0.2">
      <c r="H693" s="144"/>
    </row>
    <row r="694" spans="8:8" ht="12.75" customHeight="1" x14ac:dyDescent="0.2">
      <c r="H694" s="144"/>
    </row>
    <row r="695" spans="8:8" ht="12.75" customHeight="1" x14ac:dyDescent="0.2">
      <c r="H695" s="144"/>
    </row>
    <row r="696" spans="8:8" ht="12.75" customHeight="1" x14ac:dyDescent="0.2">
      <c r="H696" s="144"/>
    </row>
    <row r="697" spans="8:8" ht="12.75" customHeight="1" x14ac:dyDescent="0.2">
      <c r="H697" s="144"/>
    </row>
    <row r="698" spans="8:8" ht="12.75" customHeight="1" x14ac:dyDescent="0.2">
      <c r="H698" s="144"/>
    </row>
    <row r="699" spans="8:8" ht="12.75" customHeight="1" x14ac:dyDescent="0.2">
      <c r="H699" s="144"/>
    </row>
    <row r="700" spans="8:8" ht="12.75" customHeight="1" x14ac:dyDescent="0.2">
      <c r="H700" s="144"/>
    </row>
    <row r="701" spans="8:8" ht="12.75" customHeight="1" x14ac:dyDescent="0.2">
      <c r="H701" s="144"/>
    </row>
    <row r="702" spans="8:8" ht="12.75" customHeight="1" x14ac:dyDescent="0.2">
      <c r="H702" s="144"/>
    </row>
    <row r="703" spans="8:8" ht="12.75" customHeight="1" x14ac:dyDescent="0.2">
      <c r="H703" s="144"/>
    </row>
    <row r="704" spans="8:8" ht="12.75" customHeight="1" x14ac:dyDescent="0.2">
      <c r="H704" s="144"/>
    </row>
    <row r="705" spans="8:8" ht="12.75" customHeight="1" x14ac:dyDescent="0.2">
      <c r="H705" s="144"/>
    </row>
    <row r="706" spans="8:8" ht="12.75" customHeight="1" x14ac:dyDescent="0.2">
      <c r="H706" s="144"/>
    </row>
    <row r="707" spans="8:8" ht="12.75" customHeight="1" x14ac:dyDescent="0.2">
      <c r="H707" s="144"/>
    </row>
    <row r="708" spans="8:8" ht="12.75" customHeight="1" x14ac:dyDescent="0.2">
      <c r="H708" s="144"/>
    </row>
    <row r="709" spans="8:8" ht="12.75" customHeight="1" x14ac:dyDescent="0.2">
      <c r="H709" s="144"/>
    </row>
    <row r="710" spans="8:8" ht="12.75" customHeight="1" x14ac:dyDescent="0.2">
      <c r="H710" s="144"/>
    </row>
    <row r="711" spans="8:8" ht="12.75" customHeight="1" x14ac:dyDescent="0.2">
      <c r="H711" s="144"/>
    </row>
    <row r="712" spans="8:8" ht="12.75" customHeight="1" x14ac:dyDescent="0.2">
      <c r="H712" s="144"/>
    </row>
    <row r="713" spans="8:8" ht="12.75" customHeight="1" x14ac:dyDescent="0.2">
      <c r="H713" s="144"/>
    </row>
    <row r="714" spans="8:8" ht="12.75" customHeight="1" x14ac:dyDescent="0.2">
      <c r="H714" s="144"/>
    </row>
    <row r="715" spans="8:8" ht="12.75" customHeight="1" x14ac:dyDescent="0.2">
      <c r="H715" s="144"/>
    </row>
    <row r="716" spans="8:8" ht="12.75" customHeight="1" x14ac:dyDescent="0.2">
      <c r="H716" s="144"/>
    </row>
    <row r="717" spans="8:8" ht="12.75" customHeight="1" x14ac:dyDescent="0.2">
      <c r="H717" s="144"/>
    </row>
    <row r="718" spans="8:8" ht="12.75" customHeight="1" x14ac:dyDescent="0.2">
      <c r="H718" s="144"/>
    </row>
    <row r="719" spans="8:8" ht="12.75" customHeight="1" x14ac:dyDescent="0.2">
      <c r="H719" s="144"/>
    </row>
    <row r="720" spans="8:8" ht="12.75" customHeight="1" x14ac:dyDescent="0.2">
      <c r="H720" s="144"/>
    </row>
    <row r="721" spans="8:8" ht="12.75" customHeight="1" x14ac:dyDescent="0.2">
      <c r="H721" s="144"/>
    </row>
    <row r="722" spans="8:8" ht="12.75" customHeight="1" x14ac:dyDescent="0.2">
      <c r="H722" s="144"/>
    </row>
    <row r="723" spans="8:8" ht="12.75" customHeight="1" x14ac:dyDescent="0.2">
      <c r="H723" s="144"/>
    </row>
    <row r="724" spans="8:8" ht="12.75" customHeight="1" x14ac:dyDescent="0.2">
      <c r="H724" s="144"/>
    </row>
    <row r="725" spans="8:8" ht="12.75" customHeight="1" x14ac:dyDescent="0.2">
      <c r="H725" s="144"/>
    </row>
    <row r="726" spans="8:8" ht="12.75" customHeight="1" x14ac:dyDescent="0.2">
      <c r="H726" s="144"/>
    </row>
    <row r="727" spans="8:8" ht="12.75" customHeight="1" x14ac:dyDescent="0.2">
      <c r="H727" s="144"/>
    </row>
    <row r="728" spans="8:8" ht="12.75" customHeight="1" x14ac:dyDescent="0.2">
      <c r="H728" s="144"/>
    </row>
    <row r="729" spans="8:8" ht="12.75" customHeight="1" x14ac:dyDescent="0.2">
      <c r="H729" s="144"/>
    </row>
    <row r="730" spans="8:8" ht="12.75" customHeight="1" x14ac:dyDescent="0.2">
      <c r="H730" s="144"/>
    </row>
    <row r="731" spans="8:8" ht="12.75" customHeight="1" x14ac:dyDescent="0.2">
      <c r="H731" s="144"/>
    </row>
    <row r="732" spans="8:8" ht="12.75" customHeight="1" x14ac:dyDescent="0.2">
      <c r="H732" s="144"/>
    </row>
    <row r="733" spans="8:8" ht="12.75" customHeight="1" x14ac:dyDescent="0.2">
      <c r="H733" s="144"/>
    </row>
    <row r="734" spans="8:8" ht="12.75" customHeight="1" x14ac:dyDescent="0.2">
      <c r="H734" s="144"/>
    </row>
    <row r="735" spans="8:8" ht="12.75" customHeight="1" x14ac:dyDescent="0.2">
      <c r="H735" s="144"/>
    </row>
    <row r="736" spans="8:8" ht="12.75" customHeight="1" x14ac:dyDescent="0.2">
      <c r="H736" s="144"/>
    </row>
    <row r="737" spans="8:8" ht="12.75" customHeight="1" x14ac:dyDescent="0.2">
      <c r="H737" s="144"/>
    </row>
    <row r="738" spans="8:8" ht="12.75" customHeight="1" x14ac:dyDescent="0.2">
      <c r="H738" s="144"/>
    </row>
    <row r="739" spans="8:8" ht="12.75" customHeight="1" x14ac:dyDescent="0.2">
      <c r="H739" s="144"/>
    </row>
    <row r="740" spans="8:8" ht="12.75" customHeight="1" x14ac:dyDescent="0.2">
      <c r="H740" s="144"/>
    </row>
    <row r="741" spans="8:8" ht="12.75" customHeight="1" x14ac:dyDescent="0.2">
      <c r="H741" s="144"/>
    </row>
    <row r="742" spans="8:8" ht="12.75" customHeight="1" x14ac:dyDescent="0.2">
      <c r="H742" s="144"/>
    </row>
    <row r="743" spans="8:8" ht="12.75" customHeight="1" x14ac:dyDescent="0.2">
      <c r="H743" s="144"/>
    </row>
    <row r="744" spans="8:8" ht="12.75" customHeight="1" x14ac:dyDescent="0.2">
      <c r="H744" s="144"/>
    </row>
    <row r="745" spans="8:8" ht="12.75" customHeight="1" x14ac:dyDescent="0.2">
      <c r="H745" s="144"/>
    </row>
    <row r="746" spans="8:8" ht="12.75" customHeight="1" x14ac:dyDescent="0.2">
      <c r="H746" s="144"/>
    </row>
    <row r="747" spans="8:8" ht="12.75" customHeight="1" x14ac:dyDescent="0.2">
      <c r="H747" s="144"/>
    </row>
    <row r="748" spans="8:8" ht="12.75" customHeight="1" x14ac:dyDescent="0.2">
      <c r="H748" s="144"/>
    </row>
    <row r="749" spans="8:8" ht="12.75" customHeight="1" x14ac:dyDescent="0.2">
      <c r="H749" s="144"/>
    </row>
    <row r="750" spans="8:8" ht="12.75" customHeight="1" x14ac:dyDescent="0.2">
      <c r="H750" s="144"/>
    </row>
    <row r="751" spans="8:8" ht="12.75" customHeight="1" x14ac:dyDescent="0.2">
      <c r="H751" s="144"/>
    </row>
    <row r="752" spans="8:8" ht="12.75" customHeight="1" x14ac:dyDescent="0.2">
      <c r="H752" s="144"/>
    </row>
    <row r="753" spans="8:8" ht="12.75" customHeight="1" x14ac:dyDescent="0.2">
      <c r="H753" s="144"/>
    </row>
    <row r="754" spans="8:8" ht="12.75" customHeight="1" x14ac:dyDescent="0.2">
      <c r="H754" s="144"/>
    </row>
    <row r="755" spans="8:8" ht="12.75" customHeight="1" x14ac:dyDescent="0.2">
      <c r="H755" s="144"/>
    </row>
    <row r="756" spans="8:8" ht="12.75" customHeight="1" x14ac:dyDescent="0.2">
      <c r="H756" s="144"/>
    </row>
    <row r="757" spans="8:8" ht="12.75" customHeight="1" x14ac:dyDescent="0.2">
      <c r="H757" s="144"/>
    </row>
    <row r="758" spans="8:8" ht="12.75" customHeight="1" x14ac:dyDescent="0.2">
      <c r="H758" s="144"/>
    </row>
    <row r="759" spans="8:8" ht="12.75" customHeight="1" x14ac:dyDescent="0.2">
      <c r="H759" s="144"/>
    </row>
    <row r="760" spans="8:8" ht="12.75" customHeight="1" x14ac:dyDescent="0.2">
      <c r="H760" s="144"/>
    </row>
    <row r="761" spans="8:8" ht="12.75" customHeight="1" x14ac:dyDescent="0.2">
      <c r="H761" s="144"/>
    </row>
    <row r="762" spans="8:8" ht="12.75" customHeight="1" x14ac:dyDescent="0.2">
      <c r="H762" s="144"/>
    </row>
    <row r="763" spans="8:8" ht="12.75" customHeight="1" x14ac:dyDescent="0.2">
      <c r="H763" s="144"/>
    </row>
    <row r="764" spans="8:8" ht="12.75" customHeight="1" x14ac:dyDescent="0.2">
      <c r="H764" s="144"/>
    </row>
    <row r="765" spans="8:8" ht="12.75" customHeight="1" x14ac:dyDescent="0.2">
      <c r="H765" s="144"/>
    </row>
    <row r="766" spans="8:8" ht="12.75" customHeight="1" x14ac:dyDescent="0.2">
      <c r="H766" s="144"/>
    </row>
    <row r="767" spans="8:8" ht="12.75" customHeight="1" x14ac:dyDescent="0.2">
      <c r="H767" s="144"/>
    </row>
    <row r="768" spans="8:8" ht="12.75" customHeight="1" x14ac:dyDescent="0.2">
      <c r="H768" s="144"/>
    </row>
    <row r="769" spans="8:8" ht="12.75" customHeight="1" x14ac:dyDescent="0.2">
      <c r="H769" s="144"/>
    </row>
    <row r="770" spans="8:8" ht="12.75" customHeight="1" x14ac:dyDescent="0.2">
      <c r="H770" s="144"/>
    </row>
    <row r="771" spans="8:8" ht="12.75" customHeight="1" x14ac:dyDescent="0.2">
      <c r="H771" s="144"/>
    </row>
    <row r="772" spans="8:8" ht="12.75" customHeight="1" x14ac:dyDescent="0.2">
      <c r="H772" s="144"/>
    </row>
    <row r="773" spans="8:8" ht="12.75" customHeight="1" x14ac:dyDescent="0.2">
      <c r="H773" s="144"/>
    </row>
    <row r="774" spans="8:8" ht="12.75" customHeight="1" x14ac:dyDescent="0.2">
      <c r="H774" s="144"/>
    </row>
    <row r="775" spans="8:8" ht="12.75" customHeight="1" x14ac:dyDescent="0.2">
      <c r="H775" s="144"/>
    </row>
    <row r="776" spans="8:8" ht="12.75" customHeight="1" x14ac:dyDescent="0.2">
      <c r="H776" s="144"/>
    </row>
    <row r="777" spans="8:8" ht="12.75" customHeight="1" x14ac:dyDescent="0.2">
      <c r="H777" s="144"/>
    </row>
    <row r="778" spans="8:8" ht="12.75" customHeight="1" x14ac:dyDescent="0.2">
      <c r="H778" s="144"/>
    </row>
    <row r="779" spans="8:8" ht="12.75" customHeight="1" x14ac:dyDescent="0.2">
      <c r="H779" s="144"/>
    </row>
    <row r="780" spans="8:8" ht="12.75" customHeight="1" x14ac:dyDescent="0.2">
      <c r="H780" s="144"/>
    </row>
    <row r="781" spans="8:8" ht="12.75" customHeight="1" x14ac:dyDescent="0.2">
      <c r="H781" s="144"/>
    </row>
    <row r="782" spans="8:8" ht="12.75" customHeight="1" x14ac:dyDescent="0.2">
      <c r="H782" s="144"/>
    </row>
    <row r="783" spans="8:8" ht="12.75" customHeight="1" x14ac:dyDescent="0.2">
      <c r="H783" s="144"/>
    </row>
    <row r="784" spans="8:8" ht="12.75" customHeight="1" x14ac:dyDescent="0.2">
      <c r="H784" s="144"/>
    </row>
    <row r="785" spans="8:8" ht="12.75" customHeight="1" x14ac:dyDescent="0.2">
      <c r="H785" s="144"/>
    </row>
    <row r="786" spans="8:8" ht="12.75" customHeight="1" x14ac:dyDescent="0.2">
      <c r="H786" s="144"/>
    </row>
    <row r="787" spans="8:8" ht="12.75" customHeight="1" x14ac:dyDescent="0.2">
      <c r="H787" s="144"/>
    </row>
    <row r="788" spans="8:8" ht="12.75" customHeight="1" x14ac:dyDescent="0.2">
      <c r="H788" s="144"/>
    </row>
    <row r="789" spans="8:8" ht="12.75" customHeight="1" x14ac:dyDescent="0.2">
      <c r="H789" s="144"/>
    </row>
    <row r="790" spans="8:8" ht="12.75" customHeight="1" x14ac:dyDescent="0.2">
      <c r="H790" s="144"/>
    </row>
    <row r="791" spans="8:8" ht="12.75" customHeight="1" x14ac:dyDescent="0.2">
      <c r="H791" s="144"/>
    </row>
    <row r="792" spans="8:8" ht="12.75" customHeight="1" x14ac:dyDescent="0.2">
      <c r="H792" s="144"/>
    </row>
    <row r="793" spans="8:8" ht="12.75" customHeight="1" x14ac:dyDescent="0.2">
      <c r="H793" s="144"/>
    </row>
    <row r="794" spans="8:8" ht="12.75" customHeight="1" x14ac:dyDescent="0.2">
      <c r="H794" s="144"/>
    </row>
    <row r="795" spans="8:8" ht="12.75" customHeight="1" x14ac:dyDescent="0.2">
      <c r="H795" s="144"/>
    </row>
    <row r="796" spans="8:8" ht="12.75" customHeight="1" x14ac:dyDescent="0.2">
      <c r="H796" s="144"/>
    </row>
    <row r="797" spans="8:8" ht="12.75" customHeight="1" x14ac:dyDescent="0.2">
      <c r="H797" s="144"/>
    </row>
    <row r="798" spans="8:8" ht="12.75" customHeight="1" x14ac:dyDescent="0.2">
      <c r="H798" s="144"/>
    </row>
    <row r="799" spans="8:8" ht="12.75" customHeight="1" x14ac:dyDescent="0.2">
      <c r="H799" s="144"/>
    </row>
    <row r="800" spans="8:8" ht="12.75" customHeight="1" x14ac:dyDescent="0.2">
      <c r="H800" s="144"/>
    </row>
    <row r="801" spans="8:8" ht="12.75" customHeight="1" x14ac:dyDescent="0.2">
      <c r="H801" s="144"/>
    </row>
    <row r="802" spans="8:8" ht="12.75" customHeight="1" x14ac:dyDescent="0.2">
      <c r="H802" s="144"/>
    </row>
    <row r="803" spans="8:8" ht="12.75" customHeight="1" x14ac:dyDescent="0.2">
      <c r="H803" s="144"/>
    </row>
    <row r="804" spans="8:8" ht="12.75" customHeight="1" x14ac:dyDescent="0.2">
      <c r="H804" s="144"/>
    </row>
    <row r="805" spans="8:8" ht="12.75" customHeight="1" x14ac:dyDescent="0.2">
      <c r="H805" s="144"/>
    </row>
    <row r="806" spans="8:8" ht="12.75" customHeight="1" x14ac:dyDescent="0.2">
      <c r="H806" s="144"/>
    </row>
    <row r="807" spans="8:8" ht="12.75" customHeight="1" x14ac:dyDescent="0.2">
      <c r="H807" s="144"/>
    </row>
    <row r="808" spans="8:8" ht="12.75" customHeight="1" x14ac:dyDescent="0.2">
      <c r="H808" s="144"/>
    </row>
    <row r="809" spans="8:8" ht="12.75" customHeight="1" x14ac:dyDescent="0.2">
      <c r="H809" s="144"/>
    </row>
    <row r="810" spans="8:8" ht="12.75" customHeight="1" x14ac:dyDescent="0.2">
      <c r="H810" s="144"/>
    </row>
    <row r="811" spans="8:8" ht="12.75" customHeight="1" x14ac:dyDescent="0.2">
      <c r="H811" s="144"/>
    </row>
    <row r="812" spans="8:8" ht="12.75" customHeight="1" x14ac:dyDescent="0.2">
      <c r="H812" s="144"/>
    </row>
    <row r="813" spans="8:8" ht="12.75" customHeight="1" x14ac:dyDescent="0.2">
      <c r="H813" s="144"/>
    </row>
    <row r="814" spans="8:8" ht="12.75" customHeight="1" x14ac:dyDescent="0.2">
      <c r="H814" s="144"/>
    </row>
    <row r="815" spans="8:8" ht="12.75" customHeight="1" x14ac:dyDescent="0.2">
      <c r="H815" s="144"/>
    </row>
    <row r="816" spans="8:8" ht="12.75" customHeight="1" x14ac:dyDescent="0.2">
      <c r="H816" s="144"/>
    </row>
    <row r="817" spans="8:8" ht="12.75" customHeight="1" x14ac:dyDescent="0.2">
      <c r="H817" s="144"/>
    </row>
    <row r="818" spans="8:8" ht="12.75" customHeight="1" x14ac:dyDescent="0.2">
      <c r="H818" s="144"/>
    </row>
    <row r="819" spans="8:8" ht="12.75" customHeight="1" x14ac:dyDescent="0.2">
      <c r="H819" s="144"/>
    </row>
    <row r="820" spans="8:8" ht="12.75" customHeight="1" x14ac:dyDescent="0.2">
      <c r="H820" s="144"/>
    </row>
    <row r="821" spans="8:8" ht="12.75" customHeight="1" x14ac:dyDescent="0.2">
      <c r="H821" s="144"/>
    </row>
    <row r="822" spans="8:8" ht="12.75" customHeight="1" x14ac:dyDescent="0.2">
      <c r="H822" s="144"/>
    </row>
    <row r="823" spans="8:8" ht="12.75" customHeight="1" x14ac:dyDescent="0.2">
      <c r="H823" s="144"/>
    </row>
    <row r="824" spans="8:8" ht="12.75" customHeight="1" x14ac:dyDescent="0.2">
      <c r="H824" s="144"/>
    </row>
    <row r="825" spans="8:8" ht="12.75" customHeight="1" x14ac:dyDescent="0.2">
      <c r="H825" s="144"/>
    </row>
    <row r="826" spans="8:8" ht="12.75" customHeight="1" x14ac:dyDescent="0.2">
      <c r="H826" s="144"/>
    </row>
    <row r="827" spans="8:8" ht="12.75" customHeight="1" x14ac:dyDescent="0.2">
      <c r="H827" s="144"/>
    </row>
    <row r="828" spans="8:8" ht="12.75" customHeight="1" x14ac:dyDescent="0.2">
      <c r="H828" s="144"/>
    </row>
    <row r="829" spans="8:8" ht="12.75" customHeight="1" x14ac:dyDescent="0.2">
      <c r="H829" s="144"/>
    </row>
    <row r="830" spans="8:8" ht="12.75" customHeight="1" x14ac:dyDescent="0.2">
      <c r="H830" s="144"/>
    </row>
    <row r="831" spans="8:8" ht="12.75" customHeight="1" x14ac:dyDescent="0.2">
      <c r="H831" s="144"/>
    </row>
    <row r="832" spans="8:8" ht="12.75" customHeight="1" x14ac:dyDescent="0.2">
      <c r="H832" s="144"/>
    </row>
    <row r="833" spans="8:8" ht="12.75" customHeight="1" x14ac:dyDescent="0.2">
      <c r="H833" s="144"/>
    </row>
    <row r="834" spans="8:8" ht="12.75" customHeight="1" x14ac:dyDescent="0.2">
      <c r="H834" s="144"/>
    </row>
    <row r="835" spans="8:8" ht="12.75" customHeight="1" x14ac:dyDescent="0.2">
      <c r="H835" s="144"/>
    </row>
    <row r="836" spans="8:8" ht="12.75" customHeight="1" x14ac:dyDescent="0.2">
      <c r="H836" s="144"/>
    </row>
    <row r="837" spans="8:8" ht="12.75" customHeight="1" x14ac:dyDescent="0.2">
      <c r="H837" s="144"/>
    </row>
    <row r="838" spans="8:8" ht="12.75" customHeight="1" x14ac:dyDescent="0.2">
      <c r="H838" s="144"/>
    </row>
    <row r="839" spans="8:8" ht="12.75" customHeight="1" x14ac:dyDescent="0.2">
      <c r="H839" s="144"/>
    </row>
    <row r="840" spans="8:8" ht="12.75" customHeight="1" x14ac:dyDescent="0.2">
      <c r="H840" s="144"/>
    </row>
    <row r="841" spans="8:8" ht="12.75" customHeight="1" x14ac:dyDescent="0.2">
      <c r="H841" s="144"/>
    </row>
    <row r="842" spans="8:8" ht="12.75" customHeight="1" x14ac:dyDescent="0.2">
      <c r="H842" s="144"/>
    </row>
    <row r="843" spans="8:8" ht="12.75" customHeight="1" x14ac:dyDescent="0.2">
      <c r="H843" s="144"/>
    </row>
    <row r="844" spans="8:8" ht="12.75" customHeight="1" x14ac:dyDescent="0.2">
      <c r="H844" s="144"/>
    </row>
    <row r="845" spans="8:8" ht="12.75" customHeight="1" x14ac:dyDescent="0.2">
      <c r="H845" s="144"/>
    </row>
    <row r="846" spans="8:8" ht="12.75" customHeight="1" x14ac:dyDescent="0.2">
      <c r="H846" s="144"/>
    </row>
    <row r="847" spans="8:8" ht="12.75" customHeight="1" x14ac:dyDescent="0.2">
      <c r="H847" s="144"/>
    </row>
    <row r="848" spans="8:8" ht="12.75" customHeight="1" x14ac:dyDescent="0.2">
      <c r="H848" s="144"/>
    </row>
    <row r="849" spans="8:8" ht="12.75" customHeight="1" x14ac:dyDescent="0.2">
      <c r="H849" s="144"/>
    </row>
    <row r="850" spans="8:8" ht="12.75" customHeight="1" x14ac:dyDescent="0.2">
      <c r="H850" s="144"/>
    </row>
    <row r="851" spans="8:8" ht="12.75" customHeight="1" x14ac:dyDescent="0.2">
      <c r="H851" s="144"/>
    </row>
    <row r="852" spans="8:8" ht="12.75" customHeight="1" x14ac:dyDescent="0.2">
      <c r="H852" s="144"/>
    </row>
    <row r="853" spans="8:8" ht="12.75" customHeight="1" x14ac:dyDescent="0.2">
      <c r="H853" s="144"/>
    </row>
    <row r="854" spans="8:8" ht="12.75" customHeight="1" x14ac:dyDescent="0.2">
      <c r="H854" s="144"/>
    </row>
    <row r="855" spans="8:8" ht="12.75" customHeight="1" x14ac:dyDescent="0.2">
      <c r="H855" s="144"/>
    </row>
    <row r="856" spans="8:8" ht="12.75" customHeight="1" x14ac:dyDescent="0.2">
      <c r="H856" s="144"/>
    </row>
    <row r="857" spans="8:8" ht="12.75" customHeight="1" x14ac:dyDescent="0.2">
      <c r="H857" s="144"/>
    </row>
    <row r="858" spans="8:8" ht="12.75" customHeight="1" x14ac:dyDescent="0.2">
      <c r="H858" s="144"/>
    </row>
    <row r="859" spans="8:8" ht="12.75" customHeight="1" x14ac:dyDescent="0.2">
      <c r="H859" s="144"/>
    </row>
    <row r="860" spans="8:8" ht="12.75" customHeight="1" x14ac:dyDescent="0.2">
      <c r="H860" s="144"/>
    </row>
    <row r="861" spans="8:8" ht="12.75" customHeight="1" x14ac:dyDescent="0.2">
      <c r="H861" s="144"/>
    </row>
    <row r="862" spans="8:8" ht="12.75" customHeight="1" x14ac:dyDescent="0.2">
      <c r="H862" s="144"/>
    </row>
    <row r="863" spans="8:8" ht="12.75" customHeight="1" x14ac:dyDescent="0.2">
      <c r="H863" s="144"/>
    </row>
    <row r="864" spans="8:8" ht="12.75" customHeight="1" x14ac:dyDescent="0.2">
      <c r="H864" s="69"/>
    </row>
    <row r="865" spans="8:8" ht="12.75" customHeight="1" x14ac:dyDescent="0.2">
      <c r="H865" s="69"/>
    </row>
    <row r="866" spans="8:8" ht="12.75" customHeight="1" x14ac:dyDescent="0.2">
      <c r="H866" s="69"/>
    </row>
    <row r="867" spans="8:8" ht="12.75" customHeight="1" x14ac:dyDescent="0.2">
      <c r="H867" s="69"/>
    </row>
    <row r="868" spans="8:8" ht="12.75" customHeight="1" x14ac:dyDescent="0.2">
      <c r="H868" s="69"/>
    </row>
    <row r="869" spans="8:8" ht="12.75" customHeight="1" x14ac:dyDescent="0.2">
      <c r="H869" s="69"/>
    </row>
    <row r="870" spans="8:8" ht="12.75" customHeight="1" x14ac:dyDescent="0.2">
      <c r="H870" s="69"/>
    </row>
    <row r="871" spans="8:8" ht="12.75" customHeight="1" x14ac:dyDescent="0.2">
      <c r="H871" s="69"/>
    </row>
    <row r="872" spans="8:8" ht="12.75" customHeight="1" x14ac:dyDescent="0.2">
      <c r="H872" s="69"/>
    </row>
    <row r="873" spans="8:8" ht="12.75" customHeight="1" x14ac:dyDescent="0.2">
      <c r="H873" s="69"/>
    </row>
    <row r="874" spans="8:8" ht="12.75" customHeight="1" x14ac:dyDescent="0.2">
      <c r="H874" s="69"/>
    </row>
    <row r="875" spans="8:8" ht="12.75" customHeight="1" x14ac:dyDescent="0.2">
      <c r="H875" s="69"/>
    </row>
    <row r="876" spans="8:8" ht="12.75" customHeight="1" x14ac:dyDescent="0.2">
      <c r="H876" s="69"/>
    </row>
    <row r="877" spans="8:8" ht="12.75" customHeight="1" x14ac:dyDescent="0.2">
      <c r="H877" s="69"/>
    </row>
    <row r="878" spans="8:8" ht="12.75" customHeight="1" x14ac:dyDescent="0.2">
      <c r="H878" s="69"/>
    </row>
    <row r="879" spans="8:8" ht="12.75" customHeight="1" x14ac:dyDescent="0.2">
      <c r="H879" s="69"/>
    </row>
    <row r="880" spans="8:8" ht="12.75" customHeight="1" x14ac:dyDescent="0.2">
      <c r="H880" s="69"/>
    </row>
    <row r="881" spans="8:8" ht="12.75" customHeight="1" x14ac:dyDescent="0.2">
      <c r="H881" s="69"/>
    </row>
    <row r="882" spans="8:8" ht="12.75" customHeight="1" x14ac:dyDescent="0.2">
      <c r="H882" s="69"/>
    </row>
    <row r="883" spans="8:8" ht="12.75" customHeight="1" x14ac:dyDescent="0.2">
      <c r="H883" s="69"/>
    </row>
    <row r="884" spans="8:8" ht="12.75" customHeight="1" x14ac:dyDescent="0.2">
      <c r="H884" s="69"/>
    </row>
    <row r="885" spans="8:8" ht="12.75" customHeight="1" x14ac:dyDescent="0.2">
      <c r="H885" s="69"/>
    </row>
    <row r="886" spans="8:8" ht="12.75" customHeight="1" x14ac:dyDescent="0.2">
      <c r="H886" s="69"/>
    </row>
    <row r="887" spans="8:8" ht="12.75" customHeight="1" x14ac:dyDescent="0.2">
      <c r="H887" s="69"/>
    </row>
    <row r="888" spans="8:8" ht="12.75" customHeight="1" x14ac:dyDescent="0.2">
      <c r="H888" s="69"/>
    </row>
    <row r="889" spans="8:8" ht="12.75" customHeight="1" x14ac:dyDescent="0.2">
      <c r="H889" s="69"/>
    </row>
    <row r="890" spans="8:8" ht="12.75" customHeight="1" x14ac:dyDescent="0.2">
      <c r="H890" s="69"/>
    </row>
    <row r="891" spans="8:8" ht="12.75" customHeight="1" x14ac:dyDescent="0.2">
      <c r="H891" s="69"/>
    </row>
    <row r="892" spans="8:8" ht="12.75" customHeight="1" x14ac:dyDescent="0.2">
      <c r="H892" s="69"/>
    </row>
    <row r="893" spans="8:8" ht="12.75" customHeight="1" x14ac:dyDescent="0.2">
      <c r="H893" s="69"/>
    </row>
    <row r="894" spans="8:8" ht="12.75" customHeight="1" x14ac:dyDescent="0.2">
      <c r="H894" s="69"/>
    </row>
    <row r="895" spans="8:8" ht="12.75" customHeight="1" x14ac:dyDescent="0.2">
      <c r="H895" s="69"/>
    </row>
    <row r="896" spans="8:8" ht="12.75" customHeight="1" x14ac:dyDescent="0.2">
      <c r="H896" s="69"/>
    </row>
    <row r="897" spans="8:8" ht="12.75" customHeight="1" x14ac:dyDescent="0.2">
      <c r="H897" s="69"/>
    </row>
    <row r="898" spans="8:8" ht="12.75" customHeight="1" x14ac:dyDescent="0.2">
      <c r="H898" s="69"/>
    </row>
    <row r="899" spans="8:8" ht="12.75" customHeight="1" x14ac:dyDescent="0.2">
      <c r="H899" s="69"/>
    </row>
    <row r="900" spans="8:8" ht="12.75" customHeight="1" x14ac:dyDescent="0.2">
      <c r="H900" s="69"/>
    </row>
    <row r="901" spans="8:8" ht="12.75" customHeight="1" x14ac:dyDescent="0.2">
      <c r="H901" s="69"/>
    </row>
    <row r="902" spans="8:8" ht="12.75" customHeight="1" x14ac:dyDescent="0.2">
      <c r="H902" s="69"/>
    </row>
    <row r="903" spans="8:8" ht="12.75" customHeight="1" x14ac:dyDescent="0.2">
      <c r="H903" s="69"/>
    </row>
    <row r="904" spans="8:8" ht="12.75" customHeight="1" x14ac:dyDescent="0.2">
      <c r="H904" s="69"/>
    </row>
    <row r="905" spans="8:8" ht="12.75" customHeight="1" x14ac:dyDescent="0.2">
      <c r="H905" s="69"/>
    </row>
    <row r="906" spans="8:8" ht="12.75" customHeight="1" x14ac:dyDescent="0.2">
      <c r="H906" s="69"/>
    </row>
    <row r="907" spans="8:8" ht="12.75" customHeight="1" x14ac:dyDescent="0.2">
      <c r="H907" s="69"/>
    </row>
    <row r="908" spans="8:8" ht="12.75" customHeight="1" x14ac:dyDescent="0.2">
      <c r="H908" s="69"/>
    </row>
    <row r="909" spans="8:8" ht="12.75" customHeight="1" x14ac:dyDescent="0.2">
      <c r="H909" s="69"/>
    </row>
    <row r="910" spans="8:8" ht="12.75" customHeight="1" x14ac:dyDescent="0.2">
      <c r="H910" s="69"/>
    </row>
    <row r="911" spans="8:8" ht="12.75" customHeight="1" x14ac:dyDescent="0.2">
      <c r="H911" s="69"/>
    </row>
    <row r="912" spans="8:8" ht="12.75" customHeight="1" x14ac:dyDescent="0.2">
      <c r="H912" s="69"/>
    </row>
    <row r="913" spans="8:8" ht="12.75" customHeight="1" x14ac:dyDescent="0.2">
      <c r="H913" s="69"/>
    </row>
    <row r="914" spans="8:8" ht="12.75" customHeight="1" x14ac:dyDescent="0.2">
      <c r="H914" s="69"/>
    </row>
    <row r="915" spans="8:8" ht="12.75" customHeight="1" x14ac:dyDescent="0.2">
      <c r="H915" s="69"/>
    </row>
    <row r="916" spans="8:8" ht="12.75" customHeight="1" x14ac:dyDescent="0.2">
      <c r="H916" s="69"/>
    </row>
    <row r="917" spans="8:8" ht="12.75" customHeight="1" x14ac:dyDescent="0.2">
      <c r="H917" s="69"/>
    </row>
    <row r="918" spans="8:8" ht="12.75" customHeight="1" x14ac:dyDescent="0.2">
      <c r="H918" s="69"/>
    </row>
    <row r="919" spans="8:8" ht="12.75" customHeight="1" x14ac:dyDescent="0.2">
      <c r="H919" s="69"/>
    </row>
    <row r="920" spans="8:8" ht="12.75" customHeight="1" x14ac:dyDescent="0.2">
      <c r="H920" s="69"/>
    </row>
    <row r="921" spans="8:8" ht="12.75" customHeight="1" x14ac:dyDescent="0.2">
      <c r="H921" s="69"/>
    </row>
    <row r="922" spans="8:8" ht="12.75" customHeight="1" x14ac:dyDescent="0.2">
      <c r="H922" s="69"/>
    </row>
    <row r="923" spans="8:8" ht="12.75" customHeight="1" x14ac:dyDescent="0.2">
      <c r="H923" s="69"/>
    </row>
    <row r="924" spans="8:8" ht="12.75" customHeight="1" x14ac:dyDescent="0.2">
      <c r="H924" s="69"/>
    </row>
    <row r="925" spans="8:8" ht="12.75" customHeight="1" x14ac:dyDescent="0.2">
      <c r="H925" s="69"/>
    </row>
    <row r="926" spans="8:8" ht="12.75" customHeight="1" x14ac:dyDescent="0.2">
      <c r="H926" s="69"/>
    </row>
    <row r="927" spans="8:8" ht="12.75" customHeight="1" x14ac:dyDescent="0.2">
      <c r="H927" s="69"/>
    </row>
    <row r="928" spans="8:8" ht="12.75" customHeight="1" x14ac:dyDescent="0.2">
      <c r="H928" s="69"/>
    </row>
    <row r="929" spans="8:8" ht="12.75" customHeight="1" x14ac:dyDescent="0.2">
      <c r="H929" s="69"/>
    </row>
    <row r="930" spans="8:8" ht="12.75" customHeight="1" x14ac:dyDescent="0.2">
      <c r="H930" s="69"/>
    </row>
    <row r="931" spans="8:8" ht="12.75" customHeight="1" x14ac:dyDescent="0.2">
      <c r="H931" s="69"/>
    </row>
    <row r="932" spans="8:8" ht="12.75" customHeight="1" x14ac:dyDescent="0.2">
      <c r="H932" s="69"/>
    </row>
    <row r="933" spans="8:8" ht="12.75" customHeight="1" x14ac:dyDescent="0.2">
      <c r="H933" s="69"/>
    </row>
    <row r="934" spans="8:8" ht="12.75" customHeight="1" x14ac:dyDescent="0.2">
      <c r="H934" s="69"/>
    </row>
    <row r="935" spans="8:8" ht="12.75" customHeight="1" x14ac:dyDescent="0.2">
      <c r="H935" s="69"/>
    </row>
    <row r="936" spans="8:8" ht="12.75" customHeight="1" x14ac:dyDescent="0.2">
      <c r="H936" s="69"/>
    </row>
    <row r="937" spans="8:8" ht="12.75" customHeight="1" x14ac:dyDescent="0.2">
      <c r="H937" s="69"/>
    </row>
    <row r="938" spans="8:8" ht="12.75" customHeight="1" x14ac:dyDescent="0.2">
      <c r="H938" s="69"/>
    </row>
    <row r="939" spans="8:8" ht="12.75" customHeight="1" x14ac:dyDescent="0.2">
      <c r="H939" s="69"/>
    </row>
    <row r="940" spans="8:8" ht="12.75" customHeight="1" x14ac:dyDescent="0.2">
      <c r="H940" s="69"/>
    </row>
    <row r="941" spans="8:8" ht="12.75" customHeight="1" x14ac:dyDescent="0.2">
      <c r="H941" s="69"/>
    </row>
    <row r="942" spans="8:8" ht="12.75" customHeight="1" x14ac:dyDescent="0.2">
      <c r="H942" s="69"/>
    </row>
    <row r="943" spans="8:8" ht="12.75" customHeight="1" x14ac:dyDescent="0.2">
      <c r="H943" s="69"/>
    </row>
    <row r="944" spans="8:8" ht="12.75" customHeight="1" x14ac:dyDescent="0.2">
      <c r="H944" s="69"/>
    </row>
    <row r="945" spans="8:8" ht="12.75" customHeight="1" x14ac:dyDescent="0.2">
      <c r="H945" s="69"/>
    </row>
    <row r="946" spans="8:8" ht="12.75" customHeight="1" x14ac:dyDescent="0.2">
      <c r="H946" s="69"/>
    </row>
    <row r="947" spans="8:8" ht="12.75" customHeight="1" x14ac:dyDescent="0.2">
      <c r="H947" s="69"/>
    </row>
    <row r="948" spans="8:8" ht="12.75" customHeight="1" x14ac:dyDescent="0.2">
      <c r="H948" s="69"/>
    </row>
    <row r="949" spans="8:8" ht="12.75" customHeight="1" x14ac:dyDescent="0.2">
      <c r="H949" s="69"/>
    </row>
    <row r="950" spans="8:8" ht="12.75" customHeight="1" x14ac:dyDescent="0.2">
      <c r="H950" s="69"/>
    </row>
    <row r="951" spans="8:8" ht="12.75" customHeight="1" x14ac:dyDescent="0.2">
      <c r="H951" s="69"/>
    </row>
    <row r="952" spans="8:8" ht="12.75" customHeight="1" x14ac:dyDescent="0.2">
      <c r="H952" s="69"/>
    </row>
    <row r="953" spans="8:8" ht="12.75" customHeight="1" x14ac:dyDescent="0.2">
      <c r="H953" s="69"/>
    </row>
    <row r="954" spans="8:8" ht="12.75" customHeight="1" x14ac:dyDescent="0.2">
      <c r="H954" s="69"/>
    </row>
    <row r="955" spans="8:8" ht="12.75" customHeight="1" x14ac:dyDescent="0.2">
      <c r="H955" s="69"/>
    </row>
    <row r="956" spans="8:8" ht="12.75" customHeight="1" x14ac:dyDescent="0.2">
      <c r="H956" s="69"/>
    </row>
    <row r="957" spans="8:8" ht="12.75" customHeight="1" x14ac:dyDescent="0.2">
      <c r="H957" s="69"/>
    </row>
    <row r="958" spans="8:8" ht="12.75" customHeight="1" x14ac:dyDescent="0.2">
      <c r="H958" s="69"/>
    </row>
    <row r="959" spans="8:8" ht="12.75" customHeight="1" x14ac:dyDescent="0.2">
      <c r="H959" s="69"/>
    </row>
    <row r="960" spans="8:8" ht="12.75" customHeight="1" x14ac:dyDescent="0.2">
      <c r="H960" s="69"/>
    </row>
    <row r="961" spans="8:8" ht="12.75" customHeight="1" x14ac:dyDescent="0.2">
      <c r="H961" s="69"/>
    </row>
    <row r="962" spans="8:8" ht="12.75" customHeight="1" x14ac:dyDescent="0.2">
      <c r="H962" s="69"/>
    </row>
    <row r="963" spans="8:8" ht="12.75" customHeight="1" x14ac:dyDescent="0.2">
      <c r="H963" s="69"/>
    </row>
    <row r="964" spans="8:8" ht="12.75" customHeight="1" x14ac:dyDescent="0.2">
      <c r="H964" s="69"/>
    </row>
    <row r="965" spans="8:8" ht="12.75" customHeight="1" x14ac:dyDescent="0.2">
      <c r="H965" s="69"/>
    </row>
    <row r="966" spans="8:8" ht="12.75" customHeight="1" x14ac:dyDescent="0.2">
      <c r="H966" s="69"/>
    </row>
    <row r="967" spans="8:8" ht="12.75" customHeight="1" x14ac:dyDescent="0.2">
      <c r="H967" s="69"/>
    </row>
    <row r="968" spans="8:8" ht="12.75" customHeight="1" x14ac:dyDescent="0.2">
      <c r="H968" s="69"/>
    </row>
    <row r="969" spans="8:8" ht="12.75" customHeight="1" x14ac:dyDescent="0.2">
      <c r="H969" s="69"/>
    </row>
    <row r="970" spans="8:8" ht="12.75" customHeight="1" x14ac:dyDescent="0.2">
      <c r="H970" s="69"/>
    </row>
    <row r="971" spans="8:8" ht="12.75" customHeight="1" x14ac:dyDescent="0.2">
      <c r="H971" s="69"/>
    </row>
    <row r="972" spans="8:8" ht="12.75" customHeight="1" x14ac:dyDescent="0.2">
      <c r="H972" s="69"/>
    </row>
    <row r="973" spans="8:8" ht="12.75" customHeight="1" x14ac:dyDescent="0.2">
      <c r="H973" s="69"/>
    </row>
    <row r="974" spans="8:8" ht="12.75" customHeight="1" x14ac:dyDescent="0.2">
      <c r="H974" s="69"/>
    </row>
    <row r="975" spans="8:8" ht="12.75" customHeight="1" x14ac:dyDescent="0.2">
      <c r="H975" s="69"/>
    </row>
    <row r="976" spans="8:8" ht="12.75" customHeight="1" x14ac:dyDescent="0.2">
      <c r="H976" s="69"/>
    </row>
    <row r="977" spans="8:8" ht="12.75" customHeight="1" x14ac:dyDescent="0.2">
      <c r="H977" s="69"/>
    </row>
    <row r="978" spans="8:8" ht="12.75" customHeight="1" x14ac:dyDescent="0.2">
      <c r="H978" s="69"/>
    </row>
    <row r="979" spans="8:8" ht="12.75" customHeight="1" x14ac:dyDescent="0.2">
      <c r="H979" s="69"/>
    </row>
    <row r="980" spans="8:8" ht="12.75" customHeight="1" x14ac:dyDescent="0.2">
      <c r="H980" s="69"/>
    </row>
    <row r="981" spans="8:8" ht="12.75" customHeight="1" x14ac:dyDescent="0.2">
      <c r="H981" s="69"/>
    </row>
    <row r="982" spans="8:8" ht="12.75" customHeight="1" x14ac:dyDescent="0.2">
      <c r="H982" s="69"/>
    </row>
    <row r="983" spans="8:8" ht="12.75" customHeight="1" x14ac:dyDescent="0.2">
      <c r="H983" s="69"/>
    </row>
    <row r="984" spans="8:8" ht="12.75" customHeight="1" x14ac:dyDescent="0.2">
      <c r="H984" s="69"/>
    </row>
    <row r="985" spans="8:8" ht="12.75" customHeight="1" x14ac:dyDescent="0.2">
      <c r="H985" s="69"/>
    </row>
    <row r="986" spans="8:8" ht="12.75" customHeight="1" x14ac:dyDescent="0.2">
      <c r="H986" s="69"/>
    </row>
    <row r="987" spans="8:8" ht="12.75" customHeight="1" x14ac:dyDescent="0.2">
      <c r="H987" s="69"/>
    </row>
    <row r="988" spans="8:8" ht="12.75" customHeight="1" x14ac:dyDescent="0.2">
      <c r="H988" s="69"/>
    </row>
    <row r="989" spans="8:8" ht="12.75" customHeight="1" x14ac:dyDescent="0.2">
      <c r="H989" s="69"/>
    </row>
    <row r="990" spans="8:8" ht="12.75" customHeight="1" x14ac:dyDescent="0.2">
      <c r="H990" s="69"/>
    </row>
    <row r="991" spans="8:8" ht="12.75" customHeight="1" x14ac:dyDescent="0.2">
      <c r="H991" s="69"/>
    </row>
    <row r="992" spans="8:8" ht="12.75" customHeight="1" x14ac:dyDescent="0.2">
      <c r="H992" s="69"/>
    </row>
    <row r="993" spans="8:8" ht="12.75" customHeight="1" x14ac:dyDescent="0.2">
      <c r="H993" s="69"/>
    </row>
    <row r="994" spans="8:8" ht="12.75" customHeight="1" x14ac:dyDescent="0.2">
      <c r="H994" s="69"/>
    </row>
    <row r="995" spans="8:8" ht="12.75" customHeight="1" x14ac:dyDescent="0.2">
      <c r="H995" s="69"/>
    </row>
    <row r="996" spans="8:8" ht="12.75" customHeight="1" x14ac:dyDescent="0.2">
      <c r="H996" s="69"/>
    </row>
    <row r="997" spans="8:8" ht="12.75" customHeight="1" x14ac:dyDescent="0.2">
      <c r="H997" s="69"/>
    </row>
    <row r="998" spans="8:8" ht="12.75" customHeight="1" x14ac:dyDescent="0.2">
      <c r="H998" s="69"/>
    </row>
    <row r="999" spans="8:8" ht="12.75" customHeight="1" x14ac:dyDescent="0.2">
      <c r="H999" s="69"/>
    </row>
    <row r="1000" spans="8:8" ht="12.75" customHeight="1" x14ac:dyDescent="0.2">
      <c r="H1000" s="69"/>
    </row>
    <row r="1001" spans="8:8" ht="12.75" customHeight="1" x14ac:dyDescent="0.2">
      <c r="H1001" s="69"/>
    </row>
    <row r="1002" spans="8:8" ht="12.75" customHeight="1" x14ac:dyDescent="0.2">
      <c r="H1002" s="69"/>
    </row>
    <row r="1003" spans="8:8" ht="12.75" customHeight="1" x14ac:dyDescent="0.2">
      <c r="H1003" s="69"/>
    </row>
    <row r="1004" spans="8:8" ht="12.75" customHeight="1" x14ac:dyDescent="0.2">
      <c r="H1004" s="69"/>
    </row>
    <row r="1005" spans="8:8" ht="12.75" customHeight="1" x14ac:dyDescent="0.2">
      <c r="H1005" s="69"/>
    </row>
    <row r="1006" spans="8:8" ht="12.75" customHeight="1" x14ac:dyDescent="0.2">
      <c r="H1006" s="69"/>
    </row>
    <row r="1007" spans="8:8" ht="12.75" customHeight="1" x14ac:dyDescent="0.2">
      <c r="H1007" s="69"/>
    </row>
    <row r="1008" spans="8:8" ht="12.75" customHeight="1" x14ac:dyDescent="0.2">
      <c r="H1008" s="69"/>
    </row>
    <row r="1009" spans="8:8" ht="12.75" customHeight="1" x14ac:dyDescent="0.2">
      <c r="H1009" s="69"/>
    </row>
    <row r="1010" spans="8:8" ht="12.75" customHeight="1" x14ac:dyDescent="0.2">
      <c r="H1010" s="69"/>
    </row>
    <row r="1011" spans="8:8" ht="12.75" customHeight="1" x14ac:dyDescent="0.2">
      <c r="H1011" s="69"/>
    </row>
    <row r="1012" spans="8:8" ht="12.75" customHeight="1" x14ac:dyDescent="0.2">
      <c r="H1012" s="69"/>
    </row>
    <row r="1013" spans="8:8" ht="12.75" customHeight="1" x14ac:dyDescent="0.2">
      <c r="H1013" s="69"/>
    </row>
    <row r="1014" spans="8:8" ht="12.75" customHeight="1" x14ac:dyDescent="0.2">
      <c r="H1014" s="69"/>
    </row>
    <row r="1015" spans="8:8" ht="12.75" customHeight="1" x14ac:dyDescent="0.2">
      <c r="H1015" s="69"/>
    </row>
    <row r="1016" spans="8:8" ht="12.75" customHeight="1" x14ac:dyDescent="0.2">
      <c r="H1016" s="69"/>
    </row>
    <row r="1017" spans="8:8" ht="12.75" customHeight="1" x14ac:dyDescent="0.2">
      <c r="H1017" s="69"/>
    </row>
    <row r="1018" spans="8:8" ht="12.75" customHeight="1" x14ac:dyDescent="0.2">
      <c r="H1018" s="69"/>
    </row>
    <row r="1019" spans="8:8" ht="12.75" customHeight="1" x14ac:dyDescent="0.2">
      <c r="H1019" s="69"/>
    </row>
    <row r="1020" spans="8:8" ht="12.75" customHeight="1" x14ac:dyDescent="0.2">
      <c r="H1020" s="69"/>
    </row>
    <row r="1021" spans="8:8" ht="12.75" customHeight="1" x14ac:dyDescent="0.2">
      <c r="H1021" s="69"/>
    </row>
    <row r="1022" spans="8:8" ht="12.75" customHeight="1" x14ac:dyDescent="0.2">
      <c r="H1022" s="69"/>
    </row>
    <row r="1023" spans="8:8" ht="12.75" customHeight="1" x14ac:dyDescent="0.2">
      <c r="H1023" s="69"/>
    </row>
    <row r="1024" spans="8:8" ht="12.75" customHeight="1" x14ac:dyDescent="0.2">
      <c r="H1024" s="69"/>
    </row>
    <row r="1025" spans="8:8" ht="12.75" customHeight="1" x14ac:dyDescent="0.2">
      <c r="H1025" s="69"/>
    </row>
    <row r="1026" spans="8:8" ht="12.75" customHeight="1" x14ac:dyDescent="0.2">
      <c r="H1026" s="69"/>
    </row>
    <row r="1027" spans="8:8" ht="12.75" customHeight="1" x14ac:dyDescent="0.2">
      <c r="H1027" s="69"/>
    </row>
    <row r="1028" spans="8:8" ht="12.75" customHeight="1" x14ac:dyDescent="0.2">
      <c r="H1028" s="69"/>
    </row>
    <row r="1029" spans="8:8" ht="12.75" customHeight="1" x14ac:dyDescent="0.2">
      <c r="H1029" s="69"/>
    </row>
    <row r="1030" spans="8:8" ht="12.75" customHeight="1" x14ac:dyDescent="0.2">
      <c r="H1030" s="69"/>
    </row>
    <row r="1031" spans="8:8" ht="12.75" customHeight="1" x14ac:dyDescent="0.2">
      <c r="H1031" s="69"/>
    </row>
    <row r="1032" spans="8:8" ht="12.75" customHeight="1" x14ac:dyDescent="0.2">
      <c r="H1032" s="69"/>
    </row>
    <row r="1033" spans="8:8" ht="12.75" customHeight="1" x14ac:dyDescent="0.2">
      <c r="H1033" s="69"/>
    </row>
    <row r="1034" spans="8:8" ht="12.75" customHeight="1" x14ac:dyDescent="0.2">
      <c r="H1034" s="69"/>
    </row>
    <row r="1035" spans="8:8" ht="12.75" customHeight="1" x14ac:dyDescent="0.2">
      <c r="H1035" s="69"/>
    </row>
    <row r="1036" spans="8:8" ht="12.75" customHeight="1" x14ac:dyDescent="0.2">
      <c r="H1036" s="69"/>
    </row>
    <row r="1037" spans="8:8" ht="12.75" customHeight="1" x14ac:dyDescent="0.2">
      <c r="H1037" s="69"/>
    </row>
    <row r="1038" spans="8:8" ht="12.75" customHeight="1" x14ac:dyDescent="0.2">
      <c r="H1038" s="69"/>
    </row>
    <row r="1039" spans="8:8" ht="12.75" customHeight="1" x14ac:dyDescent="0.2">
      <c r="H1039" s="69"/>
    </row>
    <row r="1040" spans="8:8" ht="12.75" customHeight="1" x14ac:dyDescent="0.2">
      <c r="H1040" s="69"/>
    </row>
    <row r="1041" spans="8:8" ht="12.75" customHeight="1" x14ac:dyDescent="0.2">
      <c r="H1041" s="69"/>
    </row>
    <row r="1042" spans="8:8" ht="12.75" customHeight="1" x14ac:dyDescent="0.2">
      <c r="H1042" s="69"/>
    </row>
    <row r="1043" spans="8:8" ht="12.75" customHeight="1" x14ac:dyDescent="0.2">
      <c r="H1043" s="69"/>
    </row>
    <row r="1044" spans="8:8" ht="12.75" customHeight="1" x14ac:dyDescent="0.2">
      <c r="H1044" s="69"/>
    </row>
    <row r="1045" spans="8:8" ht="12.75" customHeight="1" x14ac:dyDescent="0.2">
      <c r="H1045" s="69"/>
    </row>
    <row r="1046" spans="8:8" ht="12.75" customHeight="1" x14ac:dyDescent="0.2">
      <c r="H1046" s="69"/>
    </row>
    <row r="1047" spans="8:8" ht="12.75" customHeight="1" x14ac:dyDescent="0.2">
      <c r="H1047" s="69"/>
    </row>
    <row r="1048" spans="8:8" ht="12.75" customHeight="1" x14ac:dyDescent="0.2">
      <c r="H1048" s="69"/>
    </row>
    <row r="1049" spans="8:8" ht="12.75" customHeight="1" x14ac:dyDescent="0.2">
      <c r="H1049" s="69"/>
    </row>
    <row r="1050" spans="8:8" ht="12.75" customHeight="1" x14ac:dyDescent="0.2">
      <c r="H1050" s="69"/>
    </row>
    <row r="1051" spans="8:8" ht="12.75" customHeight="1" x14ac:dyDescent="0.2">
      <c r="H1051" s="69"/>
    </row>
    <row r="1052" spans="8:8" ht="12.75" customHeight="1" x14ac:dyDescent="0.2">
      <c r="H1052" s="69"/>
    </row>
    <row r="1053" spans="8:8" ht="12.75" customHeight="1" x14ac:dyDescent="0.2">
      <c r="H1053" s="69"/>
    </row>
    <row r="1054" spans="8:8" ht="12.75" customHeight="1" x14ac:dyDescent="0.2">
      <c r="H1054" s="69"/>
    </row>
    <row r="1055" spans="8:8" ht="12.75" customHeight="1" x14ac:dyDescent="0.2">
      <c r="H1055" s="69"/>
    </row>
    <row r="1056" spans="8:8" ht="12.75" customHeight="1" x14ac:dyDescent="0.2">
      <c r="H1056" s="69"/>
    </row>
    <row r="1057" spans="8:8" ht="12.75" customHeight="1" x14ac:dyDescent="0.2">
      <c r="H1057" s="69"/>
    </row>
    <row r="1058" spans="8:8" ht="12.75" customHeight="1" x14ac:dyDescent="0.2">
      <c r="H1058" s="69"/>
    </row>
    <row r="1059" spans="8:8" ht="12.75" customHeight="1" x14ac:dyDescent="0.2">
      <c r="H1059" s="69"/>
    </row>
    <row r="1060" spans="8:8" ht="12.75" customHeight="1" x14ac:dyDescent="0.2">
      <c r="H1060" s="69"/>
    </row>
    <row r="1061" spans="8:8" ht="12.75" customHeight="1" x14ac:dyDescent="0.2">
      <c r="H1061" s="69"/>
    </row>
    <row r="1062" spans="8:8" ht="12.75" customHeight="1" x14ac:dyDescent="0.2">
      <c r="H1062" s="69"/>
    </row>
    <row r="1063" spans="8:8" ht="12.75" customHeight="1" x14ac:dyDescent="0.2">
      <c r="H1063" s="69"/>
    </row>
    <row r="1064" spans="8:8" ht="12.75" customHeight="1" x14ac:dyDescent="0.2">
      <c r="H1064" s="69"/>
    </row>
    <row r="1065" spans="8:8" ht="12.75" customHeight="1" x14ac:dyDescent="0.2">
      <c r="H1065" s="69"/>
    </row>
    <row r="1066" spans="8:8" ht="12.75" customHeight="1" x14ac:dyDescent="0.2">
      <c r="H1066" s="69"/>
    </row>
    <row r="1067" spans="8:8" ht="12.75" customHeight="1" x14ac:dyDescent="0.2">
      <c r="H1067" s="69"/>
    </row>
    <row r="1068" spans="8:8" ht="12.75" customHeight="1" x14ac:dyDescent="0.2">
      <c r="H1068" s="69"/>
    </row>
    <row r="1069" spans="8:8" ht="12.75" customHeight="1" x14ac:dyDescent="0.2">
      <c r="H1069" s="69"/>
    </row>
    <row r="1070" spans="8:8" ht="12.75" customHeight="1" x14ac:dyDescent="0.2">
      <c r="H1070" s="69"/>
    </row>
    <row r="1071" spans="8:8" ht="12.75" customHeight="1" x14ac:dyDescent="0.2">
      <c r="H1071" s="69"/>
    </row>
    <row r="1072" spans="8:8" ht="12.75" customHeight="1" x14ac:dyDescent="0.2">
      <c r="H1072" s="69"/>
    </row>
    <row r="1073" spans="8:8" ht="12.75" customHeight="1" x14ac:dyDescent="0.2">
      <c r="H1073" s="69"/>
    </row>
    <row r="1074" spans="8:8" ht="12.75" customHeight="1" x14ac:dyDescent="0.2">
      <c r="H1074" s="69"/>
    </row>
    <row r="1075" spans="8:8" ht="12.75" customHeight="1" x14ac:dyDescent="0.2">
      <c r="H1075" s="69"/>
    </row>
    <row r="1076" spans="8:8" ht="12.75" customHeight="1" x14ac:dyDescent="0.2">
      <c r="H1076" s="69"/>
    </row>
    <row r="1077" spans="8:8" ht="12.75" customHeight="1" x14ac:dyDescent="0.2">
      <c r="H1077" s="69"/>
    </row>
    <row r="1078" spans="8:8" ht="12.75" customHeight="1" x14ac:dyDescent="0.2">
      <c r="H1078" s="69"/>
    </row>
    <row r="1079" spans="8:8" ht="12.75" customHeight="1" x14ac:dyDescent="0.2">
      <c r="H1079" s="69"/>
    </row>
    <row r="1080" spans="8:8" ht="12.75" customHeight="1" x14ac:dyDescent="0.2">
      <c r="H1080" s="69"/>
    </row>
    <row r="1081" spans="8:8" ht="12.75" customHeight="1" x14ac:dyDescent="0.2">
      <c r="H1081" s="69"/>
    </row>
    <row r="1082" spans="8:8" ht="12.75" customHeight="1" x14ac:dyDescent="0.2">
      <c r="H1082" s="69"/>
    </row>
    <row r="1083" spans="8:8" ht="12.75" customHeight="1" x14ac:dyDescent="0.2">
      <c r="H1083" s="69"/>
    </row>
    <row r="1084" spans="8:8" ht="12.75" customHeight="1" x14ac:dyDescent="0.2">
      <c r="H1084" s="69"/>
    </row>
    <row r="1085" spans="8:8" ht="12.75" customHeight="1" x14ac:dyDescent="0.2">
      <c r="H1085" s="69"/>
    </row>
    <row r="1086" spans="8:8" ht="12.75" customHeight="1" x14ac:dyDescent="0.2">
      <c r="H1086" s="69"/>
    </row>
    <row r="1087" spans="8:8" ht="12.75" customHeight="1" x14ac:dyDescent="0.2">
      <c r="H1087" s="69"/>
    </row>
    <row r="1088" spans="8:8" ht="12.75" customHeight="1" x14ac:dyDescent="0.2">
      <c r="H1088" s="69"/>
    </row>
    <row r="1089" spans="8:8" ht="12.75" customHeight="1" x14ac:dyDescent="0.2">
      <c r="H1089" s="69"/>
    </row>
    <row r="1090" spans="8:8" ht="12.75" customHeight="1" x14ac:dyDescent="0.2">
      <c r="H1090" s="69"/>
    </row>
    <row r="1091" spans="8:8" ht="12.75" customHeight="1" x14ac:dyDescent="0.2">
      <c r="H1091" s="69"/>
    </row>
    <row r="1092" spans="8:8" ht="12.75" customHeight="1" x14ac:dyDescent="0.2">
      <c r="H1092" s="69"/>
    </row>
    <row r="1093" spans="8:8" ht="12.75" customHeight="1" x14ac:dyDescent="0.2">
      <c r="H1093" s="69"/>
    </row>
    <row r="1094" spans="8:8" ht="12.75" customHeight="1" x14ac:dyDescent="0.2">
      <c r="H1094" s="69"/>
    </row>
    <row r="1095" spans="8:8" ht="12.75" customHeight="1" x14ac:dyDescent="0.2">
      <c r="H1095" s="69"/>
    </row>
    <row r="1096" spans="8:8" ht="12.75" customHeight="1" x14ac:dyDescent="0.2">
      <c r="H1096" s="69"/>
    </row>
    <row r="1097" spans="8:8" ht="12.75" customHeight="1" x14ac:dyDescent="0.2">
      <c r="H1097" s="69"/>
    </row>
    <row r="1098" spans="8:8" ht="12.75" customHeight="1" x14ac:dyDescent="0.2">
      <c r="H1098" s="69"/>
    </row>
    <row r="1099" spans="8:8" ht="12.75" customHeight="1" x14ac:dyDescent="0.2">
      <c r="H1099" s="69"/>
    </row>
    <row r="1100" spans="8:8" ht="12.75" customHeight="1" x14ac:dyDescent="0.2">
      <c r="H1100" s="69"/>
    </row>
    <row r="1101" spans="8:8" ht="12.75" customHeight="1" x14ac:dyDescent="0.2">
      <c r="H1101" s="69"/>
    </row>
    <row r="1102" spans="8:8" ht="12.75" customHeight="1" x14ac:dyDescent="0.2">
      <c r="H1102" s="69"/>
    </row>
    <row r="1103" spans="8:8" ht="12.75" customHeight="1" x14ac:dyDescent="0.2">
      <c r="H1103" s="69"/>
    </row>
    <row r="1104" spans="8:8" ht="12.75" customHeight="1" x14ac:dyDescent="0.2">
      <c r="H1104" s="69"/>
    </row>
    <row r="1105" spans="8:8" ht="12.75" customHeight="1" x14ac:dyDescent="0.2">
      <c r="H1105" s="69"/>
    </row>
    <row r="1106" spans="8:8" ht="12.75" customHeight="1" x14ac:dyDescent="0.2">
      <c r="H1106" s="69"/>
    </row>
    <row r="1107" spans="8:8" ht="12.75" customHeight="1" x14ac:dyDescent="0.2">
      <c r="H1107" s="69"/>
    </row>
    <row r="1108" spans="8:8" ht="12.75" customHeight="1" x14ac:dyDescent="0.2">
      <c r="H1108" s="69"/>
    </row>
    <row r="1109" spans="8:8" ht="12.75" customHeight="1" x14ac:dyDescent="0.2">
      <c r="H1109" s="69"/>
    </row>
    <row r="1110" spans="8:8" ht="12.75" customHeight="1" x14ac:dyDescent="0.2">
      <c r="H1110" s="69"/>
    </row>
    <row r="1111" spans="8:8" ht="12.75" customHeight="1" x14ac:dyDescent="0.2">
      <c r="H1111" s="69"/>
    </row>
    <row r="1112" spans="8:8" ht="12.75" customHeight="1" x14ac:dyDescent="0.2">
      <c r="H1112" s="69"/>
    </row>
    <row r="1113" spans="8:8" ht="12.75" customHeight="1" x14ac:dyDescent="0.2">
      <c r="H1113" s="69"/>
    </row>
    <row r="1114" spans="8:8" ht="12.75" customHeight="1" x14ac:dyDescent="0.2">
      <c r="H1114" s="69"/>
    </row>
    <row r="1115" spans="8:8" ht="12.75" customHeight="1" x14ac:dyDescent="0.2">
      <c r="H1115" s="69"/>
    </row>
    <row r="1116" spans="8:8" ht="12.75" customHeight="1" x14ac:dyDescent="0.2">
      <c r="H1116" s="69"/>
    </row>
    <row r="1117" spans="8:8" ht="12.75" customHeight="1" x14ac:dyDescent="0.2">
      <c r="H1117" s="69"/>
    </row>
    <row r="1118" spans="8:8" ht="12.75" customHeight="1" x14ac:dyDescent="0.2">
      <c r="H1118" s="69"/>
    </row>
    <row r="1119" spans="8:8" ht="12.75" customHeight="1" x14ac:dyDescent="0.2">
      <c r="H1119" s="69"/>
    </row>
    <row r="1120" spans="8:8" ht="12.75" customHeight="1" x14ac:dyDescent="0.2">
      <c r="H1120" s="69"/>
    </row>
    <row r="1121" spans="8:8" ht="12.75" customHeight="1" x14ac:dyDescent="0.2">
      <c r="H1121" s="69"/>
    </row>
    <row r="1122" spans="8:8" ht="12.75" customHeight="1" x14ac:dyDescent="0.2">
      <c r="H1122" s="69"/>
    </row>
    <row r="1123" spans="8:8" ht="12.75" customHeight="1" x14ac:dyDescent="0.2">
      <c r="H1123" s="69"/>
    </row>
    <row r="1124" spans="8:8" ht="12.75" customHeight="1" x14ac:dyDescent="0.2">
      <c r="H1124" s="69"/>
    </row>
    <row r="1125" spans="8:8" ht="12.75" customHeight="1" x14ac:dyDescent="0.2">
      <c r="H1125" s="69"/>
    </row>
    <row r="1126" spans="8:8" ht="12.75" customHeight="1" x14ac:dyDescent="0.2">
      <c r="H1126" s="69"/>
    </row>
    <row r="1127" spans="8:8" ht="12.75" customHeight="1" x14ac:dyDescent="0.2">
      <c r="H1127" s="69"/>
    </row>
    <row r="1128" spans="8:8" ht="12.75" customHeight="1" x14ac:dyDescent="0.2">
      <c r="H1128" s="69"/>
    </row>
    <row r="1129" spans="8:8" ht="12.75" customHeight="1" x14ac:dyDescent="0.2">
      <c r="H1129" s="69"/>
    </row>
    <row r="1130" spans="8:8" ht="12.75" customHeight="1" x14ac:dyDescent="0.2">
      <c r="H1130" s="69"/>
    </row>
    <row r="1131" spans="8:8" ht="12.75" customHeight="1" x14ac:dyDescent="0.2">
      <c r="H1131" s="69"/>
    </row>
    <row r="1132" spans="8:8" ht="12.75" customHeight="1" x14ac:dyDescent="0.2">
      <c r="H1132" s="69"/>
    </row>
    <row r="1133" spans="8:8" ht="12.75" customHeight="1" x14ac:dyDescent="0.2">
      <c r="H1133" s="69"/>
    </row>
    <row r="1134" spans="8:8" ht="12.75" customHeight="1" x14ac:dyDescent="0.2">
      <c r="H1134" s="69"/>
    </row>
    <row r="1135" spans="8:8" ht="12.75" customHeight="1" x14ac:dyDescent="0.2">
      <c r="H1135" s="69"/>
    </row>
    <row r="1136" spans="8:8" ht="12.75" customHeight="1" x14ac:dyDescent="0.2">
      <c r="H1136" s="69"/>
    </row>
    <row r="1137" spans="8:8" ht="12.75" customHeight="1" x14ac:dyDescent="0.2">
      <c r="H1137" s="69"/>
    </row>
    <row r="1138" spans="8:8" ht="12.75" customHeight="1" x14ac:dyDescent="0.2">
      <c r="H1138" s="69"/>
    </row>
    <row r="1139" spans="8:8" ht="12.75" customHeight="1" x14ac:dyDescent="0.2">
      <c r="H1139" s="69"/>
    </row>
    <row r="1140" spans="8:8" ht="12.75" customHeight="1" x14ac:dyDescent="0.2">
      <c r="H1140" s="69"/>
    </row>
    <row r="1141" spans="8:8" ht="12.75" customHeight="1" x14ac:dyDescent="0.2">
      <c r="H1141" s="69"/>
    </row>
    <row r="1142" spans="8:8" ht="12.75" customHeight="1" x14ac:dyDescent="0.2">
      <c r="H1142" s="69"/>
    </row>
    <row r="1143" spans="8:8" ht="12.75" customHeight="1" x14ac:dyDescent="0.2">
      <c r="H1143" s="69"/>
    </row>
    <row r="1144" spans="8:8" ht="12.75" customHeight="1" x14ac:dyDescent="0.2">
      <c r="H1144" s="69"/>
    </row>
    <row r="1145" spans="8:8" ht="12.75" customHeight="1" x14ac:dyDescent="0.2">
      <c r="H1145" s="69"/>
    </row>
    <row r="1146" spans="8:8" ht="12.75" customHeight="1" x14ac:dyDescent="0.2">
      <c r="H1146" s="69"/>
    </row>
    <row r="1147" spans="8:8" ht="12.75" customHeight="1" x14ac:dyDescent="0.2">
      <c r="H1147" s="69"/>
    </row>
    <row r="1148" spans="8:8" ht="12.75" customHeight="1" x14ac:dyDescent="0.2">
      <c r="H1148" s="69"/>
    </row>
    <row r="1149" spans="8:8" ht="12.75" customHeight="1" x14ac:dyDescent="0.2">
      <c r="H1149" s="69"/>
    </row>
    <row r="1150" spans="8:8" ht="12.75" customHeight="1" x14ac:dyDescent="0.2">
      <c r="H1150" s="69"/>
    </row>
    <row r="1151" spans="8:8" ht="12.75" customHeight="1" x14ac:dyDescent="0.2">
      <c r="H1151" s="69"/>
    </row>
    <row r="1152" spans="8:8" ht="12.75" customHeight="1" x14ac:dyDescent="0.2">
      <c r="H1152" s="69"/>
    </row>
    <row r="1153" spans="8:8" ht="12.75" customHeight="1" x14ac:dyDescent="0.2">
      <c r="H1153" s="69"/>
    </row>
    <row r="1154" spans="8:8" ht="12.75" customHeight="1" x14ac:dyDescent="0.2">
      <c r="H1154" s="69"/>
    </row>
    <row r="1155" spans="8:8" ht="12.75" customHeight="1" x14ac:dyDescent="0.2">
      <c r="H1155" s="69"/>
    </row>
    <row r="1156" spans="8:8" ht="12.75" customHeight="1" x14ac:dyDescent="0.2">
      <c r="H1156" s="69"/>
    </row>
    <row r="1157" spans="8:8" ht="12.75" customHeight="1" x14ac:dyDescent="0.2">
      <c r="H1157" s="69"/>
    </row>
    <row r="1158" spans="8:8" ht="12.75" customHeight="1" x14ac:dyDescent="0.2">
      <c r="H1158" s="69"/>
    </row>
    <row r="1159" spans="8:8" ht="12.75" customHeight="1" x14ac:dyDescent="0.2">
      <c r="H1159" s="69"/>
    </row>
    <row r="1160" spans="8:8" ht="12.75" customHeight="1" x14ac:dyDescent="0.2">
      <c r="H1160" s="69"/>
    </row>
    <row r="1161" spans="8:8" ht="12.75" customHeight="1" x14ac:dyDescent="0.2">
      <c r="H1161" s="69"/>
    </row>
    <row r="1162" spans="8:8" ht="12.75" customHeight="1" x14ac:dyDescent="0.2">
      <c r="H1162" s="69"/>
    </row>
    <row r="1163" spans="8:8" ht="12.75" customHeight="1" x14ac:dyDescent="0.2">
      <c r="H1163" s="69"/>
    </row>
    <row r="1164" spans="8:8" ht="12.75" customHeight="1" x14ac:dyDescent="0.2">
      <c r="H1164" s="69"/>
    </row>
    <row r="1165" spans="8:8" ht="12.75" customHeight="1" x14ac:dyDescent="0.2">
      <c r="H1165" s="69"/>
    </row>
    <row r="1166" spans="8:8" ht="12.75" customHeight="1" x14ac:dyDescent="0.2">
      <c r="H1166" s="69"/>
    </row>
    <row r="1167" spans="8:8" ht="12.75" customHeight="1" x14ac:dyDescent="0.2">
      <c r="H1167" s="69"/>
    </row>
    <row r="1168" spans="8:8" ht="12.75" customHeight="1" x14ac:dyDescent="0.2">
      <c r="H1168" s="69"/>
    </row>
    <row r="1169" spans="8:8" ht="12.75" customHeight="1" x14ac:dyDescent="0.2">
      <c r="H1169" s="69"/>
    </row>
    <row r="1170" spans="8:8" ht="12.75" customHeight="1" x14ac:dyDescent="0.2">
      <c r="H1170" s="69"/>
    </row>
    <row r="1171" spans="8:8" ht="12.75" customHeight="1" x14ac:dyDescent="0.2">
      <c r="H1171" s="69"/>
    </row>
    <row r="1172" spans="8:8" ht="12.75" customHeight="1" x14ac:dyDescent="0.2">
      <c r="H1172" s="69"/>
    </row>
    <row r="1173" spans="8:8" ht="12.75" customHeight="1" x14ac:dyDescent="0.2">
      <c r="H1173" s="69"/>
    </row>
    <row r="1174" spans="8:8" ht="12.75" customHeight="1" x14ac:dyDescent="0.2">
      <c r="H1174" s="69"/>
    </row>
    <row r="1175" spans="8:8" ht="12.75" customHeight="1" x14ac:dyDescent="0.2">
      <c r="H1175" s="69"/>
    </row>
    <row r="1176" spans="8:8" ht="12.75" customHeight="1" x14ac:dyDescent="0.2">
      <c r="H1176" s="69"/>
    </row>
    <row r="1177" spans="8:8" ht="12.75" customHeight="1" x14ac:dyDescent="0.2">
      <c r="H1177" s="69"/>
    </row>
    <row r="1178" spans="8:8" ht="12.75" customHeight="1" x14ac:dyDescent="0.2">
      <c r="H1178" s="69"/>
    </row>
    <row r="1179" spans="8:8" ht="12.75" customHeight="1" x14ac:dyDescent="0.2">
      <c r="H1179" s="69"/>
    </row>
    <row r="1180" spans="8:8" ht="12.75" customHeight="1" x14ac:dyDescent="0.2">
      <c r="H1180" s="69"/>
    </row>
    <row r="1181" spans="8:8" ht="12.75" customHeight="1" x14ac:dyDescent="0.2">
      <c r="H1181" s="69"/>
    </row>
    <row r="1182" spans="8:8" ht="12.75" customHeight="1" x14ac:dyDescent="0.2">
      <c r="H1182" s="69"/>
    </row>
    <row r="1183" spans="8:8" ht="12.75" customHeight="1" x14ac:dyDescent="0.2">
      <c r="H1183" s="69"/>
    </row>
    <row r="1184" spans="8:8" ht="12.75" customHeight="1" x14ac:dyDescent="0.2">
      <c r="H1184" s="69"/>
    </row>
    <row r="1185" spans="8:8" ht="12.75" customHeight="1" x14ac:dyDescent="0.2">
      <c r="H1185" s="69"/>
    </row>
    <row r="1186" spans="8:8" ht="12.75" customHeight="1" x14ac:dyDescent="0.2">
      <c r="H1186" s="69"/>
    </row>
    <row r="1187" spans="8:8" ht="12.75" customHeight="1" x14ac:dyDescent="0.2">
      <c r="H1187" s="69"/>
    </row>
    <row r="1188" spans="8:8" ht="12.75" customHeight="1" x14ac:dyDescent="0.2">
      <c r="H1188" s="69"/>
    </row>
    <row r="1189" spans="8:8" ht="12.75" customHeight="1" x14ac:dyDescent="0.2">
      <c r="H1189" s="69"/>
    </row>
    <row r="1190" spans="8:8" ht="12.75" customHeight="1" x14ac:dyDescent="0.2">
      <c r="H1190" s="69"/>
    </row>
    <row r="1191" spans="8:8" ht="12.75" customHeight="1" x14ac:dyDescent="0.2">
      <c r="H1191" s="69"/>
    </row>
    <row r="1192" spans="8:8" ht="12.75" customHeight="1" x14ac:dyDescent="0.2">
      <c r="H1192" s="69"/>
    </row>
    <row r="1193" spans="8:8" ht="12.75" customHeight="1" x14ac:dyDescent="0.2">
      <c r="H1193" s="69"/>
    </row>
    <row r="1194" spans="8:8" ht="12.75" customHeight="1" x14ac:dyDescent="0.2">
      <c r="H1194" s="69"/>
    </row>
    <row r="1195" spans="8:8" ht="12.75" customHeight="1" x14ac:dyDescent="0.2">
      <c r="H1195" s="69"/>
    </row>
    <row r="1196" spans="8:8" ht="12.75" customHeight="1" x14ac:dyDescent="0.2">
      <c r="H1196" s="69"/>
    </row>
    <row r="1197" spans="8:8" ht="12.75" customHeight="1" x14ac:dyDescent="0.2">
      <c r="H1197" s="69"/>
    </row>
    <row r="1198" spans="8:8" ht="12.75" customHeight="1" x14ac:dyDescent="0.2">
      <c r="H1198" s="69"/>
    </row>
    <row r="1199" spans="8:8" ht="12.75" customHeight="1" x14ac:dyDescent="0.2">
      <c r="H1199" s="69"/>
    </row>
    <row r="1200" spans="8:8" ht="12.75" customHeight="1" x14ac:dyDescent="0.2">
      <c r="H1200" s="69"/>
    </row>
    <row r="1201" spans="8:8" ht="12.75" customHeight="1" x14ac:dyDescent="0.2">
      <c r="H1201" s="69"/>
    </row>
    <row r="1202" spans="8:8" ht="12.75" customHeight="1" x14ac:dyDescent="0.2">
      <c r="H1202" s="69"/>
    </row>
    <row r="1203" spans="8:8" ht="12.75" customHeight="1" x14ac:dyDescent="0.2">
      <c r="H1203" s="69"/>
    </row>
    <row r="1204" spans="8:8" ht="12.75" customHeight="1" x14ac:dyDescent="0.2">
      <c r="H1204" s="69"/>
    </row>
    <row r="1205" spans="8:8" ht="12.75" customHeight="1" x14ac:dyDescent="0.2">
      <c r="H1205" s="69"/>
    </row>
    <row r="1206" spans="8:8" ht="12.75" customHeight="1" x14ac:dyDescent="0.2">
      <c r="H1206" s="69"/>
    </row>
    <row r="1207" spans="8:8" ht="12.75" customHeight="1" x14ac:dyDescent="0.2">
      <c r="H1207" s="69"/>
    </row>
    <row r="1208" spans="8:8" ht="12.75" customHeight="1" x14ac:dyDescent="0.2">
      <c r="H1208" s="69"/>
    </row>
    <row r="1209" spans="8:8" ht="12.75" customHeight="1" x14ac:dyDescent="0.2">
      <c r="H1209" s="69"/>
    </row>
    <row r="1210" spans="8:8" ht="12.75" customHeight="1" x14ac:dyDescent="0.2">
      <c r="H1210" s="69"/>
    </row>
    <row r="1211" spans="8:8" ht="12.75" customHeight="1" x14ac:dyDescent="0.2">
      <c r="H1211" s="69"/>
    </row>
    <row r="1212" spans="8:8" ht="12.75" customHeight="1" x14ac:dyDescent="0.2">
      <c r="H1212" s="69"/>
    </row>
    <row r="1213" spans="8:8" ht="12.75" customHeight="1" x14ac:dyDescent="0.2">
      <c r="H1213" s="69"/>
    </row>
    <row r="1214" spans="8:8" ht="12.75" customHeight="1" x14ac:dyDescent="0.2">
      <c r="H1214" s="69"/>
    </row>
    <row r="1215" spans="8:8" ht="12.75" customHeight="1" x14ac:dyDescent="0.2">
      <c r="H1215" s="69"/>
    </row>
    <row r="1216" spans="8:8" ht="12.75" customHeight="1" x14ac:dyDescent="0.2">
      <c r="H1216" s="69"/>
    </row>
    <row r="1217" spans="8:8" ht="12.75" customHeight="1" x14ac:dyDescent="0.2">
      <c r="H1217" s="69"/>
    </row>
    <row r="1218" spans="8:8" ht="12.75" customHeight="1" x14ac:dyDescent="0.2">
      <c r="H1218" s="69"/>
    </row>
    <row r="1219" spans="8:8" ht="12.75" customHeight="1" x14ac:dyDescent="0.2">
      <c r="H1219" s="69"/>
    </row>
    <row r="1220" spans="8:8" ht="12.75" customHeight="1" x14ac:dyDescent="0.2">
      <c r="H1220" s="69"/>
    </row>
    <row r="1221" spans="8:8" ht="12.75" customHeight="1" x14ac:dyDescent="0.2">
      <c r="H1221" s="69"/>
    </row>
    <row r="1222" spans="8:8" ht="12.75" customHeight="1" x14ac:dyDescent="0.2">
      <c r="H1222" s="69"/>
    </row>
    <row r="1223" spans="8:8" ht="12.75" customHeight="1" x14ac:dyDescent="0.2">
      <c r="H1223" s="69"/>
    </row>
    <row r="1224" spans="8:8" ht="12.75" customHeight="1" x14ac:dyDescent="0.2">
      <c r="H1224" s="69"/>
    </row>
    <row r="1225" spans="8:8" ht="12.75" customHeight="1" x14ac:dyDescent="0.2">
      <c r="H1225" s="69"/>
    </row>
    <row r="1226" spans="8:8" ht="12.75" customHeight="1" x14ac:dyDescent="0.2">
      <c r="H1226" s="69"/>
    </row>
    <row r="1227" spans="8:8" ht="12.75" customHeight="1" x14ac:dyDescent="0.2">
      <c r="H1227" s="69"/>
    </row>
    <row r="1228" spans="8:8" ht="12.75" customHeight="1" x14ac:dyDescent="0.2">
      <c r="H1228" s="69"/>
    </row>
    <row r="1229" spans="8:8" ht="12.75" customHeight="1" x14ac:dyDescent="0.2">
      <c r="H1229" s="69"/>
    </row>
    <row r="1230" spans="8:8" ht="12.75" customHeight="1" x14ac:dyDescent="0.2">
      <c r="H1230" s="69"/>
    </row>
    <row r="1231" spans="8:8" ht="12.75" customHeight="1" x14ac:dyDescent="0.2">
      <c r="H1231" s="69"/>
    </row>
    <row r="1232" spans="8:8" ht="12.75" customHeight="1" x14ac:dyDescent="0.2">
      <c r="H1232" s="69"/>
    </row>
    <row r="1233" spans="8:8" ht="12.75" customHeight="1" x14ac:dyDescent="0.2">
      <c r="H1233" s="69"/>
    </row>
    <row r="1234" spans="8:8" ht="12.75" customHeight="1" x14ac:dyDescent="0.2">
      <c r="H1234" s="69"/>
    </row>
    <row r="1235" spans="8:8" ht="12.75" customHeight="1" x14ac:dyDescent="0.2">
      <c r="H1235" s="69"/>
    </row>
    <row r="1236" spans="8:8" ht="12.75" customHeight="1" x14ac:dyDescent="0.2">
      <c r="H1236" s="69"/>
    </row>
    <row r="1237" spans="8:8" ht="12.75" customHeight="1" x14ac:dyDescent="0.2">
      <c r="H1237" s="69"/>
    </row>
    <row r="1238" spans="8:8" ht="12.75" customHeight="1" x14ac:dyDescent="0.2">
      <c r="H1238" s="69"/>
    </row>
    <row r="1239" spans="8:8" ht="12.75" customHeight="1" x14ac:dyDescent="0.2">
      <c r="H1239" s="69"/>
    </row>
    <row r="1240" spans="8:8" ht="12.75" customHeight="1" x14ac:dyDescent="0.2">
      <c r="H1240" s="69"/>
    </row>
    <row r="1241" spans="8:8" ht="12.75" customHeight="1" x14ac:dyDescent="0.2">
      <c r="H1241" s="69"/>
    </row>
    <row r="1242" spans="8:8" ht="12.75" customHeight="1" x14ac:dyDescent="0.2">
      <c r="H1242" s="69"/>
    </row>
    <row r="1243" spans="8:8" ht="12.75" customHeight="1" x14ac:dyDescent="0.2">
      <c r="H1243" s="69"/>
    </row>
    <row r="1244" spans="8:8" ht="12.75" customHeight="1" x14ac:dyDescent="0.2">
      <c r="H1244" s="69"/>
    </row>
    <row r="1245" spans="8:8" ht="12.75" customHeight="1" x14ac:dyDescent="0.2">
      <c r="H1245" s="69"/>
    </row>
    <row r="1246" spans="8:8" ht="12.75" customHeight="1" x14ac:dyDescent="0.2">
      <c r="H1246" s="69"/>
    </row>
    <row r="1247" spans="8:8" ht="12.75" customHeight="1" x14ac:dyDescent="0.2">
      <c r="H1247" s="69"/>
    </row>
    <row r="1248" spans="8:8" ht="12.75" customHeight="1" x14ac:dyDescent="0.2">
      <c r="H1248" s="69"/>
    </row>
    <row r="1249" spans="8:8" ht="12.75" customHeight="1" x14ac:dyDescent="0.2">
      <c r="H1249" s="69"/>
    </row>
    <row r="1250" spans="8:8" ht="12.75" customHeight="1" x14ac:dyDescent="0.2">
      <c r="H1250" s="69"/>
    </row>
    <row r="1251" spans="8:8" ht="12.75" customHeight="1" x14ac:dyDescent="0.2">
      <c r="H1251" s="69"/>
    </row>
    <row r="1252" spans="8:8" ht="12.75" customHeight="1" x14ac:dyDescent="0.2">
      <c r="H1252" s="69"/>
    </row>
    <row r="1253" spans="8:8" ht="12.75" customHeight="1" x14ac:dyDescent="0.2">
      <c r="H1253" s="69"/>
    </row>
    <row r="1254" spans="8:8" ht="12.75" customHeight="1" x14ac:dyDescent="0.2">
      <c r="H1254" s="69"/>
    </row>
    <row r="1255" spans="8:8" ht="12.75" customHeight="1" x14ac:dyDescent="0.2">
      <c r="H1255" s="69"/>
    </row>
    <row r="1256" spans="8:8" ht="12.75" customHeight="1" x14ac:dyDescent="0.2">
      <c r="H1256" s="69"/>
    </row>
    <row r="1257" spans="8:8" ht="12.75" customHeight="1" x14ac:dyDescent="0.2">
      <c r="H1257" s="69"/>
    </row>
    <row r="1258" spans="8:8" ht="12.75" customHeight="1" x14ac:dyDescent="0.2">
      <c r="H1258" s="69"/>
    </row>
    <row r="1259" spans="8:8" ht="12.75" customHeight="1" x14ac:dyDescent="0.2">
      <c r="H1259" s="69"/>
    </row>
    <row r="1260" spans="8:8" ht="12.75" customHeight="1" x14ac:dyDescent="0.2">
      <c r="H1260" s="69"/>
    </row>
    <row r="1261" spans="8:8" ht="12.75" customHeight="1" x14ac:dyDescent="0.2">
      <c r="H1261" s="69"/>
    </row>
    <row r="1262" spans="8:8" ht="12.75" customHeight="1" x14ac:dyDescent="0.2">
      <c r="H1262" s="69"/>
    </row>
    <row r="1263" spans="8:8" ht="12.75" customHeight="1" x14ac:dyDescent="0.2">
      <c r="H1263" s="69"/>
    </row>
    <row r="1264" spans="8:8" ht="12.75" customHeight="1" x14ac:dyDescent="0.2">
      <c r="H1264" s="69"/>
    </row>
    <row r="1265" spans="8:8" ht="12.75" customHeight="1" x14ac:dyDescent="0.2">
      <c r="H1265" s="69"/>
    </row>
    <row r="1266" spans="8:8" ht="12.75" customHeight="1" x14ac:dyDescent="0.2">
      <c r="H1266" s="69"/>
    </row>
    <row r="1267" spans="8:8" ht="12.75" customHeight="1" x14ac:dyDescent="0.2">
      <c r="H1267" s="69"/>
    </row>
    <row r="1268" spans="8:8" ht="12.75" customHeight="1" x14ac:dyDescent="0.2">
      <c r="H1268" s="69"/>
    </row>
    <row r="1269" spans="8:8" ht="12.75" customHeight="1" x14ac:dyDescent="0.2">
      <c r="H1269" s="69"/>
    </row>
    <row r="1270" spans="8:8" ht="12.75" customHeight="1" x14ac:dyDescent="0.2">
      <c r="H1270" s="69"/>
    </row>
    <row r="1271" spans="8:8" ht="12.75" customHeight="1" x14ac:dyDescent="0.2">
      <c r="H1271" s="69"/>
    </row>
    <row r="1272" spans="8:8" ht="12.75" customHeight="1" x14ac:dyDescent="0.2">
      <c r="H1272" s="69"/>
    </row>
    <row r="1273" spans="8:8" ht="12.75" customHeight="1" x14ac:dyDescent="0.2">
      <c r="H1273" s="69"/>
    </row>
    <row r="1274" spans="8:8" ht="12.75" customHeight="1" x14ac:dyDescent="0.2">
      <c r="H1274" s="69"/>
    </row>
    <row r="1275" spans="8:8" ht="12.75" customHeight="1" x14ac:dyDescent="0.2">
      <c r="H1275" s="69"/>
    </row>
    <row r="1276" spans="8:8" ht="12.75" customHeight="1" x14ac:dyDescent="0.2">
      <c r="H1276" s="69"/>
    </row>
    <row r="1277" spans="8:8" ht="12.75" customHeight="1" x14ac:dyDescent="0.2">
      <c r="H1277" s="69"/>
    </row>
    <row r="1278" spans="8:8" ht="12.75" customHeight="1" x14ac:dyDescent="0.2">
      <c r="H1278" s="69"/>
    </row>
    <row r="1279" spans="8:8" ht="12.75" customHeight="1" x14ac:dyDescent="0.2">
      <c r="H1279" s="69"/>
    </row>
    <row r="1280" spans="8:8" ht="12.75" customHeight="1" x14ac:dyDescent="0.2">
      <c r="H1280" s="69"/>
    </row>
    <row r="1281" spans="8:8" ht="12.75" customHeight="1" x14ac:dyDescent="0.2">
      <c r="H1281" s="69"/>
    </row>
    <row r="1282" spans="8:8" ht="12.75" customHeight="1" x14ac:dyDescent="0.2">
      <c r="H1282" s="69"/>
    </row>
    <row r="1283" spans="8:8" ht="12.75" customHeight="1" x14ac:dyDescent="0.2">
      <c r="H1283" s="69"/>
    </row>
    <row r="1284" spans="8:8" ht="12.75" customHeight="1" x14ac:dyDescent="0.2">
      <c r="H1284" s="69"/>
    </row>
    <row r="1285" spans="8:8" ht="12.75" customHeight="1" x14ac:dyDescent="0.2">
      <c r="H1285" s="69"/>
    </row>
    <row r="1286" spans="8:8" ht="12.75" customHeight="1" x14ac:dyDescent="0.2">
      <c r="H1286" s="69"/>
    </row>
    <row r="1287" spans="8:8" ht="12.75" customHeight="1" x14ac:dyDescent="0.2">
      <c r="H1287" s="69"/>
    </row>
    <row r="1288" spans="8:8" ht="12.75" customHeight="1" x14ac:dyDescent="0.2">
      <c r="H1288" s="69"/>
    </row>
    <row r="1289" spans="8:8" ht="12.75" customHeight="1" x14ac:dyDescent="0.2">
      <c r="H1289" s="69"/>
    </row>
    <row r="1290" spans="8:8" ht="12.75" customHeight="1" x14ac:dyDescent="0.2">
      <c r="H1290" s="69"/>
    </row>
    <row r="1291" spans="8:8" ht="12.75" customHeight="1" x14ac:dyDescent="0.2">
      <c r="H1291" s="69"/>
    </row>
    <row r="1292" spans="8:8" ht="12.75" customHeight="1" x14ac:dyDescent="0.2">
      <c r="H1292" s="69"/>
    </row>
    <row r="1293" spans="8:8" ht="12.75" customHeight="1" x14ac:dyDescent="0.2">
      <c r="H1293" s="69"/>
    </row>
    <row r="1294" spans="8:8" ht="12.75" customHeight="1" x14ac:dyDescent="0.2">
      <c r="H1294" s="69"/>
    </row>
    <row r="1295" spans="8:8" ht="12.75" customHeight="1" x14ac:dyDescent="0.2">
      <c r="H1295" s="69"/>
    </row>
    <row r="1296" spans="8:8" ht="12.75" customHeight="1" x14ac:dyDescent="0.2">
      <c r="H1296" s="69"/>
    </row>
    <row r="1297" spans="8:8" ht="12.75" customHeight="1" x14ac:dyDescent="0.2">
      <c r="H1297" s="69"/>
    </row>
    <row r="1298" spans="8:8" ht="12.75" customHeight="1" x14ac:dyDescent="0.2">
      <c r="H1298" s="69"/>
    </row>
    <row r="1299" spans="8:8" ht="12.75" customHeight="1" x14ac:dyDescent="0.2">
      <c r="H1299" s="69"/>
    </row>
    <row r="1300" spans="8:8" ht="12.75" customHeight="1" x14ac:dyDescent="0.2">
      <c r="H1300" s="69"/>
    </row>
    <row r="1301" spans="8:8" ht="12.75" customHeight="1" x14ac:dyDescent="0.2">
      <c r="H1301" s="69"/>
    </row>
    <row r="1302" spans="8:8" ht="12.75" customHeight="1" x14ac:dyDescent="0.2">
      <c r="H1302" s="69"/>
    </row>
    <row r="1303" spans="8:8" ht="12.75" customHeight="1" x14ac:dyDescent="0.2">
      <c r="H1303" s="69"/>
    </row>
    <row r="1304" spans="8:8" ht="12.75" customHeight="1" x14ac:dyDescent="0.2">
      <c r="H1304" s="69"/>
    </row>
    <row r="1305" spans="8:8" ht="12.75" customHeight="1" x14ac:dyDescent="0.2">
      <c r="H1305" s="69"/>
    </row>
    <row r="1306" spans="8:8" ht="12.75" customHeight="1" x14ac:dyDescent="0.2">
      <c r="H1306" s="69"/>
    </row>
    <row r="1307" spans="8:8" ht="12.75" customHeight="1" x14ac:dyDescent="0.2">
      <c r="H1307" s="69"/>
    </row>
    <row r="1308" spans="8:8" ht="12.75" customHeight="1" x14ac:dyDescent="0.2">
      <c r="H1308" s="69"/>
    </row>
    <row r="1309" spans="8:8" ht="12.75" customHeight="1" x14ac:dyDescent="0.2">
      <c r="H1309" s="69"/>
    </row>
    <row r="1310" spans="8:8" ht="12.75" customHeight="1" x14ac:dyDescent="0.2">
      <c r="H1310" s="69"/>
    </row>
    <row r="1311" spans="8:8" ht="12.75" customHeight="1" x14ac:dyDescent="0.2">
      <c r="H1311" s="69"/>
    </row>
    <row r="1312" spans="8:8" ht="12.75" customHeight="1" x14ac:dyDescent="0.2">
      <c r="H1312" s="69"/>
    </row>
    <row r="1313" spans="8:8" ht="12.75" customHeight="1" x14ac:dyDescent="0.2">
      <c r="H1313" s="69"/>
    </row>
    <row r="1314" spans="8:8" ht="12.75" customHeight="1" x14ac:dyDescent="0.2">
      <c r="H1314" s="69"/>
    </row>
    <row r="1315" spans="8:8" ht="12.75" customHeight="1" x14ac:dyDescent="0.2">
      <c r="H1315" s="69"/>
    </row>
    <row r="1316" spans="8:8" ht="12.75" customHeight="1" x14ac:dyDescent="0.2">
      <c r="H1316" s="69"/>
    </row>
    <row r="1317" spans="8:8" ht="12.75" customHeight="1" x14ac:dyDescent="0.2">
      <c r="H1317" s="69"/>
    </row>
    <row r="1318" spans="8:8" ht="12.75" customHeight="1" x14ac:dyDescent="0.2">
      <c r="H1318" s="69"/>
    </row>
    <row r="1319" spans="8:8" ht="12.75" customHeight="1" x14ac:dyDescent="0.2">
      <c r="H1319" s="69"/>
    </row>
    <row r="1320" spans="8:8" ht="12.75" customHeight="1" x14ac:dyDescent="0.2">
      <c r="H1320" s="69"/>
    </row>
    <row r="1321" spans="8:8" ht="12.75" customHeight="1" x14ac:dyDescent="0.2">
      <c r="H1321" s="69"/>
    </row>
    <row r="1322" spans="8:8" ht="12.75" customHeight="1" x14ac:dyDescent="0.2">
      <c r="H1322" s="69"/>
    </row>
    <row r="1323" spans="8:8" ht="12.75" customHeight="1" x14ac:dyDescent="0.2">
      <c r="H1323" s="69"/>
    </row>
    <row r="1324" spans="8:8" ht="12.75" customHeight="1" x14ac:dyDescent="0.2">
      <c r="H1324" s="69"/>
    </row>
    <row r="1325" spans="8:8" ht="12.75" customHeight="1" x14ac:dyDescent="0.2">
      <c r="H1325" s="69"/>
    </row>
    <row r="1326" spans="8:8" ht="12.75" customHeight="1" x14ac:dyDescent="0.2">
      <c r="H1326" s="69"/>
    </row>
    <row r="1327" spans="8:8" ht="12.75" customHeight="1" x14ac:dyDescent="0.2">
      <c r="H1327" s="69"/>
    </row>
    <row r="1328" spans="8:8" ht="12.75" customHeight="1" x14ac:dyDescent="0.2">
      <c r="H1328" s="69"/>
    </row>
    <row r="1329" spans="8:8" ht="12.75" customHeight="1" x14ac:dyDescent="0.2">
      <c r="H1329" s="69"/>
    </row>
    <row r="1330" spans="8:8" ht="12.75" customHeight="1" x14ac:dyDescent="0.2">
      <c r="H1330" s="69"/>
    </row>
    <row r="1331" spans="8:8" ht="12.75" customHeight="1" x14ac:dyDescent="0.2">
      <c r="H1331" s="69"/>
    </row>
    <row r="1332" spans="8:8" ht="12.75" customHeight="1" x14ac:dyDescent="0.2">
      <c r="H1332" s="69"/>
    </row>
    <row r="1333" spans="8:8" ht="12.75" customHeight="1" x14ac:dyDescent="0.2">
      <c r="H1333" s="69"/>
    </row>
    <row r="1334" spans="8:8" ht="12.75" customHeight="1" x14ac:dyDescent="0.2">
      <c r="H1334" s="69"/>
    </row>
    <row r="1335" spans="8:8" ht="12.75" customHeight="1" x14ac:dyDescent="0.2">
      <c r="H1335" s="69"/>
    </row>
    <row r="1336" spans="8:8" ht="12.75" customHeight="1" x14ac:dyDescent="0.2">
      <c r="H1336" s="69"/>
    </row>
    <row r="1337" spans="8:8" ht="12.75" customHeight="1" x14ac:dyDescent="0.2">
      <c r="H1337" s="69"/>
    </row>
    <row r="1338" spans="8:8" ht="12.75" customHeight="1" x14ac:dyDescent="0.2">
      <c r="H1338" s="69"/>
    </row>
    <row r="1339" spans="8:8" ht="12.75" customHeight="1" x14ac:dyDescent="0.2">
      <c r="H1339" s="69"/>
    </row>
    <row r="1340" spans="8:8" ht="12.75" customHeight="1" x14ac:dyDescent="0.2">
      <c r="H1340" s="69"/>
    </row>
    <row r="1341" spans="8:8" ht="12.75" customHeight="1" x14ac:dyDescent="0.2">
      <c r="H1341" s="69"/>
    </row>
    <row r="1342" spans="8:8" ht="12.75" customHeight="1" x14ac:dyDescent="0.2">
      <c r="H1342" s="69"/>
    </row>
    <row r="1343" spans="8:8" ht="12.75" customHeight="1" x14ac:dyDescent="0.2">
      <c r="H1343" s="69"/>
    </row>
    <row r="1344" spans="8:8" ht="12.75" customHeight="1" x14ac:dyDescent="0.2">
      <c r="H1344" s="69"/>
    </row>
    <row r="1345" spans="8:8" ht="12.75" customHeight="1" x14ac:dyDescent="0.2">
      <c r="H1345" s="69"/>
    </row>
    <row r="1346" spans="8:8" ht="12.75" customHeight="1" x14ac:dyDescent="0.2">
      <c r="H1346" s="69"/>
    </row>
    <row r="1347" spans="8:8" ht="12.75" customHeight="1" x14ac:dyDescent="0.2">
      <c r="H1347" s="69"/>
    </row>
    <row r="1348" spans="8:8" ht="12.75" customHeight="1" x14ac:dyDescent="0.2">
      <c r="H1348" s="69"/>
    </row>
    <row r="1349" spans="8:8" ht="12.75" customHeight="1" x14ac:dyDescent="0.2">
      <c r="H1349" s="69"/>
    </row>
    <row r="1350" spans="8:8" ht="12.75" customHeight="1" x14ac:dyDescent="0.2">
      <c r="H1350" s="69"/>
    </row>
    <row r="1351" spans="8:8" ht="12.75" customHeight="1" x14ac:dyDescent="0.2">
      <c r="H1351" s="69"/>
    </row>
    <row r="1352" spans="8:8" ht="12.75" customHeight="1" x14ac:dyDescent="0.2">
      <c r="H1352" s="69"/>
    </row>
    <row r="1353" spans="8:8" ht="12.75" customHeight="1" x14ac:dyDescent="0.2">
      <c r="H1353" s="69"/>
    </row>
    <row r="1354" spans="8:8" ht="12.75" customHeight="1" x14ac:dyDescent="0.2">
      <c r="H1354" s="69"/>
    </row>
    <row r="1355" spans="8:8" ht="12.75" customHeight="1" x14ac:dyDescent="0.2">
      <c r="H1355" s="69"/>
    </row>
    <row r="1356" spans="8:8" ht="12.75" customHeight="1" x14ac:dyDescent="0.2">
      <c r="H1356" s="69"/>
    </row>
    <row r="1357" spans="8:8" ht="12.75" customHeight="1" x14ac:dyDescent="0.2">
      <c r="H1357" s="69"/>
    </row>
    <row r="1358" spans="8:8" ht="12.75" customHeight="1" x14ac:dyDescent="0.2">
      <c r="H1358" s="69"/>
    </row>
    <row r="1359" spans="8:8" ht="12.75" customHeight="1" x14ac:dyDescent="0.2">
      <c r="H1359" s="69"/>
    </row>
    <row r="1360" spans="8:8" ht="12.75" customHeight="1" x14ac:dyDescent="0.2">
      <c r="H1360" s="69"/>
    </row>
    <row r="1361" spans="8:8" ht="12.75" customHeight="1" x14ac:dyDescent="0.2">
      <c r="H1361" s="69"/>
    </row>
    <row r="1362" spans="8:8" ht="12.75" customHeight="1" x14ac:dyDescent="0.2">
      <c r="H1362" s="69"/>
    </row>
    <row r="1363" spans="8:8" ht="12.75" customHeight="1" x14ac:dyDescent="0.2">
      <c r="H1363" s="69"/>
    </row>
    <row r="1364" spans="8:8" ht="12.75" customHeight="1" x14ac:dyDescent="0.2">
      <c r="H1364" s="69"/>
    </row>
    <row r="1365" spans="8:8" ht="12.75" customHeight="1" x14ac:dyDescent="0.2">
      <c r="H1365" s="69"/>
    </row>
    <row r="1366" spans="8:8" ht="12.75" customHeight="1" x14ac:dyDescent="0.2">
      <c r="H1366" s="69"/>
    </row>
    <row r="1367" spans="8:8" ht="12.75" customHeight="1" x14ac:dyDescent="0.2">
      <c r="H1367" s="69"/>
    </row>
    <row r="1368" spans="8:8" ht="12.75" customHeight="1" x14ac:dyDescent="0.2">
      <c r="H1368" s="69"/>
    </row>
    <row r="1369" spans="8:8" ht="12.75" customHeight="1" x14ac:dyDescent="0.2">
      <c r="H1369" s="69"/>
    </row>
    <row r="1370" spans="8:8" ht="12.75" customHeight="1" x14ac:dyDescent="0.2">
      <c r="H1370" s="69"/>
    </row>
    <row r="1371" spans="8:8" ht="12.75" customHeight="1" x14ac:dyDescent="0.2">
      <c r="H1371" s="69"/>
    </row>
    <row r="1372" spans="8:8" ht="12.75" customHeight="1" x14ac:dyDescent="0.2">
      <c r="H1372" s="69"/>
    </row>
    <row r="1373" spans="8:8" ht="12.75" customHeight="1" x14ac:dyDescent="0.2">
      <c r="H1373" s="69"/>
    </row>
    <row r="1374" spans="8:8" ht="12.75" customHeight="1" x14ac:dyDescent="0.2">
      <c r="H1374" s="69"/>
    </row>
    <row r="1375" spans="8:8" ht="12.75" customHeight="1" x14ac:dyDescent="0.2">
      <c r="H1375" s="69"/>
    </row>
    <row r="1376" spans="8:8" ht="12.75" customHeight="1" x14ac:dyDescent="0.2">
      <c r="H1376" s="69"/>
    </row>
    <row r="1377" spans="8:8" ht="12.75" customHeight="1" x14ac:dyDescent="0.2">
      <c r="H1377" s="69"/>
    </row>
    <row r="1378" spans="8:8" ht="12.75" customHeight="1" x14ac:dyDescent="0.2">
      <c r="H1378" s="69"/>
    </row>
    <row r="1379" spans="8:8" ht="12.75" customHeight="1" x14ac:dyDescent="0.2">
      <c r="H1379" s="69"/>
    </row>
    <row r="1380" spans="8:8" ht="12.75" customHeight="1" x14ac:dyDescent="0.2">
      <c r="H1380" s="69"/>
    </row>
    <row r="1381" spans="8:8" ht="12.75" customHeight="1" x14ac:dyDescent="0.2">
      <c r="H1381" s="69"/>
    </row>
    <row r="1382" spans="8:8" ht="12.75" customHeight="1" x14ac:dyDescent="0.2">
      <c r="H1382" s="69"/>
    </row>
    <row r="1383" spans="8:8" ht="12.75" customHeight="1" x14ac:dyDescent="0.2">
      <c r="H1383" s="69"/>
    </row>
    <row r="1384" spans="8:8" ht="12.75" customHeight="1" x14ac:dyDescent="0.2">
      <c r="H1384" s="69"/>
    </row>
    <row r="1385" spans="8:8" ht="12.75" customHeight="1" x14ac:dyDescent="0.2">
      <c r="H1385" s="69"/>
    </row>
    <row r="1386" spans="8:8" ht="12.75" customHeight="1" x14ac:dyDescent="0.2">
      <c r="H1386" s="69"/>
    </row>
    <row r="1387" spans="8:8" ht="12.75" customHeight="1" x14ac:dyDescent="0.2">
      <c r="H1387" s="69"/>
    </row>
    <row r="1388" spans="8:8" ht="12.75" customHeight="1" x14ac:dyDescent="0.2">
      <c r="H1388" s="69"/>
    </row>
    <row r="1389" spans="8:8" ht="12.75" customHeight="1" x14ac:dyDescent="0.2">
      <c r="H1389" s="69"/>
    </row>
    <row r="1390" spans="8:8" ht="12.75" customHeight="1" x14ac:dyDescent="0.2">
      <c r="H1390" s="69"/>
    </row>
    <row r="1391" spans="8:8" ht="12.75" customHeight="1" x14ac:dyDescent="0.2">
      <c r="H1391" s="69"/>
    </row>
    <row r="1392" spans="8:8" ht="12.75" customHeight="1" x14ac:dyDescent="0.2">
      <c r="H1392" s="69"/>
    </row>
    <row r="1393" spans="8:8" ht="12.75" customHeight="1" x14ac:dyDescent="0.2">
      <c r="H1393" s="69"/>
    </row>
    <row r="1394" spans="8:8" ht="12.75" customHeight="1" x14ac:dyDescent="0.2">
      <c r="H1394" s="69"/>
    </row>
    <row r="1395" spans="8:8" ht="12.75" customHeight="1" x14ac:dyDescent="0.2">
      <c r="H1395" s="69"/>
    </row>
    <row r="1396" spans="8:8" ht="12.75" customHeight="1" x14ac:dyDescent="0.2">
      <c r="H1396" s="69"/>
    </row>
    <row r="1397" spans="8:8" ht="12.75" customHeight="1" x14ac:dyDescent="0.2">
      <c r="H1397" s="69"/>
    </row>
    <row r="1398" spans="8:8" ht="12.75" customHeight="1" x14ac:dyDescent="0.2">
      <c r="H1398" s="69"/>
    </row>
    <row r="1399" spans="8:8" ht="12.75" customHeight="1" x14ac:dyDescent="0.2">
      <c r="H1399" s="69"/>
    </row>
    <row r="1400" spans="8:8" ht="12.75" customHeight="1" x14ac:dyDescent="0.2">
      <c r="H1400" s="69"/>
    </row>
    <row r="1401" spans="8:8" ht="12.75" customHeight="1" x14ac:dyDescent="0.2">
      <c r="H1401" s="69"/>
    </row>
    <row r="1402" spans="8:8" ht="12.75" customHeight="1" x14ac:dyDescent="0.2">
      <c r="H1402" s="69"/>
    </row>
    <row r="1403" spans="8:8" ht="12.75" customHeight="1" x14ac:dyDescent="0.2">
      <c r="H1403" s="69"/>
    </row>
    <row r="1404" spans="8:8" ht="12.75" customHeight="1" x14ac:dyDescent="0.2">
      <c r="H1404" s="69"/>
    </row>
    <row r="1405" spans="8:8" ht="12.75" customHeight="1" x14ac:dyDescent="0.2">
      <c r="H1405" s="69"/>
    </row>
    <row r="1406" spans="8:8" ht="12.75" customHeight="1" x14ac:dyDescent="0.2">
      <c r="H1406" s="69"/>
    </row>
    <row r="1407" spans="8:8" ht="12.75" customHeight="1" x14ac:dyDescent="0.2">
      <c r="H1407" s="69"/>
    </row>
    <row r="1408" spans="8:8" ht="12.75" customHeight="1" x14ac:dyDescent="0.2">
      <c r="H1408" s="69"/>
    </row>
    <row r="1409" spans="8:8" ht="12.75" customHeight="1" x14ac:dyDescent="0.2">
      <c r="H1409" s="69"/>
    </row>
    <row r="1410" spans="8:8" ht="12.75" customHeight="1" x14ac:dyDescent="0.2">
      <c r="H1410" s="69"/>
    </row>
    <row r="1411" spans="8:8" ht="12.75" customHeight="1" x14ac:dyDescent="0.2">
      <c r="H1411" s="69"/>
    </row>
    <row r="1412" spans="8:8" ht="12.75" customHeight="1" x14ac:dyDescent="0.2">
      <c r="H1412" s="69"/>
    </row>
    <row r="1413" spans="8:8" ht="12.75" customHeight="1" x14ac:dyDescent="0.2">
      <c r="H1413" s="69"/>
    </row>
    <row r="1414" spans="8:8" ht="12.75" customHeight="1" x14ac:dyDescent="0.2">
      <c r="H1414" s="69"/>
    </row>
    <row r="1415" spans="8:8" ht="12.75" customHeight="1" x14ac:dyDescent="0.2">
      <c r="H1415" s="69"/>
    </row>
    <row r="1416" spans="8:8" ht="12.75" customHeight="1" x14ac:dyDescent="0.2">
      <c r="H1416" s="69"/>
    </row>
    <row r="1417" spans="8:8" ht="12.75" customHeight="1" x14ac:dyDescent="0.2">
      <c r="H1417" s="69"/>
    </row>
    <row r="1418" spans="8:8" ht="12.75" customHeight="1" x14ac:dyDescent="0.2">
      <c r="H1418" s="69"/>
    </row>
    <row r="1419" spans="8:8" ht="12.75" customHeight="1" x14ac:dyDescent="0.2">
      <c r="H1419" s="69"/>
    </row>
    <row r="1420" spans="8:8" ht="12.75" customHeight="1" x14ac:dyDescent="0.2">
      <c r="H1420" s="69"/>
    </row>
    <row r="1421" spans="8:8" ht="12.75" customHeight="1" x14ac:dyDescent="0.2">
      <c r="H1421" s="69"/>
    </row>
    <row r="1422" spans="8:8" ht="12.75" customHeight="1" x14ac:dyDescent="0.2">
      <c r="H1422" s="69"/>
    </row>
    <row r="1423" spans="8:8" ht="12.75" customHeight="1" x14ac:dyDescent="0.2">
      <c r="H1423" s="69"/>
    </row>
    <row r="1424" spans="8:8" ht="12.75" customHeight="1" x14ac:dyDescent="0.2">
      <c r="H1424" s="69"/>
    </row>
    <row r="1425" spans="8:8" ht="12.75" customHeight="1" x14ac:dyDescent="0.2">
      <c r="H1425" s="69"/>
    </row>
    <row r="1426" spans="8:8" ht="12.75" customHeight="1" x14ac:dyDescent="0.2">
      <c r="H1426" s="69"/>
    </row>
    <row r="1427" spans="8:8" ht="12.75" customHeight="1" x14ac:dyDescent="0.2">
      <c r="H1427" s="69"/>
    </row>
    <row r="1428" spans="8:8" ht="12.75" customHeight="1" x14ac:dyDescent="0.2">
      <c r="H1428" s="69"/>
    </row>
    <row r="1429" spans="8:8" ht="12.75" customHeight="1" x14ac:dyDescent="0.2">
      <c r="H1429" s="69"/>
    </row>
    <row r="1430" spans="8:8" ht="12.75" customHeight="1" x14ac:dyDescent="0.2">
      <c r="H1430" s="69"/>
    </row>
    <row r="1431" spans="8:8" ht="12.75" customHeight="1" x14ac:dyDescent="0.2">
      <c r="H1431" s="69"/>
    </row>
    <row r="1432" spans="8:8" ht="12.75" customHeight="1" x14ac:dyDescent="0.2">
      <c r="H1432" s="69"/>
    </row>
    <row r="1433" spans="8:8" ht="12.75" customHeight="1" x14ac:dyDescent="0.2">
      <c r="H1433" s="69"/>
    </row>
    <row r="1434" spans="8:8" ht="12.75" customHeight="1" x14ac:dyDescent="0.2">
      <c r="H1434" s="69"/>
    </row>
    <row r="1435" spans="8:8" ht="12.75" customHeight="1" x14ac:dyDescent="0.2">
      <c r="H1435" s="69"/>
    </row>
    <row r="1436" spans="8:8" ht="12.75" customHeight="1" x14ac:dyDescent="0.2">
      <c r="H1436" s="69"/>
    </row>
    <row r="1437" spans="8:8" ht="12.75" customHeight="1" x14ac:dyDescent="0.2">
      <c r="H1437" s="69"/>
    </row>
    <row r="1438" spans="8:8" ht="12.75" customHeight="1" x14ac:dyDescent="0.2">
      <c r="H1438" s="69"/>
    </row>
    <row r="1439" spans="8:8" ht="12.75" customHeight="1" x14ac:dyDescent="0.2">
      <c r="H1439" s="69"/>
    </row>
    <row r="1440" spans="8:8" ht="12.75" customHeight="1" x14ac:dyDescent="0.2">
      <c r="H1440" s="69"/>
    </row>
    <row r="1441" spans="8:8" ht="12.75" customHeight="1" x14ac:dyDescent="0.2">
      <c r="H1441" s="69"/>
    </row>
    <row r="1442" spans="8:8" ht="12.75" customHeight="1" x14ac:dyDescent="0.2">
      <c r="H1442" s="69"/>
    </row>
    <row r="1443" spans="8:8" ht="12.75" customHeight="1" x14ac:dyDescent="0.2">
      <c r="H1443" s="69"/>
    </row>
    <row r="1444" spans="8:8" ht="12.75" customHeight="1" x14ac:dyDescent="0.2">
      <c r="H1444" s="69"/>
    </row>
    <row r="1445" spans="8:8" ht="12.75" customHeight="1" x14ac:dyDescent="0.2">
      <c r="H1445" s="69"/>
    </row>
    <row r="1446" spans="8:8" ht="12.75" customHeight="1" x14ac:dyDescent="0.2">
      <c r="H1446" s="69"/>
    </row>
    <row r="1447" spans="8:8" ht="12.75" customHeight="1" x14ac:dyDescent="0.2">
      <c r="H1447" s="69"/>
    </row>
    <row r="1448" spans="8:8" ht="12.75" customHeight="1" x14ac:dyDescent="0.2">
      <c r="H1448" s="69"/>
    </row>
    <row r="1449" spans="8:8" ht="12.75" customHeight="1" x14ac:dyDescent="0.2">
      <c r="H1449" s="69"/>
    </row>
    <row r="1450" spans="8:8" ht="12.75" customHeight="1" x14ac:dyDescent="0.2">
      <c r="H1450" s="69"/>
    </row>
    <row r="1451" spans="8:8" ht="12.75" customHeight="1" x14ac:dyDescent="0.2">
      <c r="H1451" s="69"/>
    </row>
    <row r="1452" spans="8:8" ht="12.75" customHeight="1" x14ac:dyDescent="0.2">
      <c r="H1452" s="69"/>
    </row>
    <row r="1453" spans="8:8" ht="12.75" customHeight="1" x14ac:dyDescent="0.2">
      <c r="H1453" s="69"/>
    </row>
    <row r="1454" spans="8:8" ht="12.75" customHeight="1" x14ac:dyDescent="0.2">
      <c r="H1454" s="69"/>
    </row>
    <row r="1455" spans="8:8" ht="12.75" customHeight="1" x14ac:dyDescent="0.2">
      <c r="H1455" s="69"/>
    </row>
    <row r="1456" spans="8:8" ht="12.75" customHeight="1" x14ac:dyDescent="0.2">
      <c r="H1456" s="69"/>
    </row>
    <row r="1457" spans="8:8" ht="12.75" customHeight="1" x14ac:dyDescent="0.2">
      <c r="H1457" s="69"/>
    </row>
    <row r="1458" spans="8:8" ht="12.75" customHeight="1" x14ac:dyDescent="0.2">
      <c r="H1458" s="69"/>
    </row>
    <row r="1459" spans="8:8" ht="12.75" customHeight="1" x14ac:dyDescent="0.2">
      <c r="H1459" s="69"/>
    </row>
    <row r="1460" spans="8:8" ht="12.75" customHeight="1" x14ac:dyDescent="0.2">
      <c r="H1460" s="69"/>
    </row>
    <row r="1461" spans="8:8" ht="12.75" customHeight="1" x14ac:dyDescent="0.2">
      <c r="H1461" s="69"/>
    </row>
    <row r="1462" spans="8:8" ht="12.75" customHeight="1" x14ac:dyDescent="0.2">
      <c r="H1462" s="69"/>
    </row>
    <row r="1463" spans="8:8" ht="12.75" customHeight="1" x14ac:dyDescent="0.2">
      <c r="H1463" s="69"/>
    </row>
    <row r="1464" spans="8:8" ht="12.75" customHeight="1" x14ac:dyDescent="0.2">
      <c r="H1464" s="69"/>
    </row>
    <row r="1465" spans="8:8" ht="12.75" customHeight="1" x14ac:dyDescent="0.2">
      <c r="H1465" s="69"/>
    </row>
    <row r="1466" spans="8:8" ht="12.75" customHeight="1" x14ac:dyDescent="0.2">
      <c r="H1466" s="69"/>
    </row>
    <row r="1467" spans="8:8" ht="12.75" customHeight="1" x14ac:dyDescent="0.2">
      <c r="H1467" s="69"/>
    </row>
    <row r="1468" spans="8:8" ht="12.75" customHeight="1" x14ac:dyDescent="0.2">
      <c r="H1468" s="69"/>
    </row>
    <row r="1469" spans="8:8" ht="12.75" customHeight="1" x14ac:dyDescent="0.2">
      <c r="H1469" s="69"/>
    </row>
    <row r="1470" spans="8:8" ht="12.75" customHeight="1" x14ac:dyDescent="0.2">
      <c r="H1470" s="69"/>
    </row>
    <row r="1471" spans="8:8" ht="12.75" customHeight="1" x14ac:dyDescent="0.2">
      <c r="H1471" s="69"/>
    </row>
    <row r="1472" spans="8:8" ht="12.75" customHeight="1" x14ac:dyDescent="0.2">
      <c r="H1472" s="69"/>
    </row>
    <row r="1473" spans="8:8" ht="12.75" customHeight="1" x14ac:dyDescent="0.2">
      <c r="H1473" s="69"/>
    </row>
    <row r="1474" spans="8:8" ht="12.75" customHeight="1" x14ac:dyDescent="0.2">
      <c r="H1474" s="69"/>
    </row>
    <row r="1475" spans="8:8" ht="12.75" customHeight="1" x14ac:dyDescent="0.2">
      <c r="H1475" s="69"/>
    </row>
    <row r="1476" spans="8:8" ht="12.75" customHeight="1" x14ac:dyDescent="0.2">
      <c r="H1476" s="69"/>
    </row>
    <row r="1477" spans="8:8" ht="12.75" customHeight="1" x14ac:dyDescent="0.2">
      <c r="H1477" s="69"/>
    </row>
    <row r="1478" spans="8:8" ht="12.75" customHeight="1" x14ac:dyDescent="0.2">
      <c r="H1478" s="69"/>
    </row>
    <row r="1479" spans="8:8" ht="12.75" customHeight="1" x14ac:dyDescent="0.2">
      <c r="H1479" s="69"/>
    </row>
    <row r="1480" spans="8:8" ht="12.75" customHeight="1" x14ac:dyDescent="0.2">
      <c r="H1480" s="69"/>
    </row>
    <row r="1481" spans="8:8" ht="12.75" customHeight="1" x14ac:dyDescent="0.2">
      <c r="H1481" s="69"/>
    </row>
    <row r="1482" spans="8:8" ht="12.75" customHeight="1" x14ac:dyDescent="0.2">
      <c r="H1482" s="69"/>
    </row>
    <row r="1483" spans="8:8" ht="12.75" customHeight="1" x14ac:dyDescent="0.2">
      <c r="H1483" s="69"/>
    </row>
    <row r="1484" spans="8:8" ht="12.75" customHeight="1" x14ac:dyDescent="0.2">
      <c r="H1484" s="69"/>
    </row>
    <row r="1485" spans="8:8" ht="12.75" customHeight="1" x14ac:dyDescent="0.2">
      <c r="H1485" s="69"/>
    </row>
    <row r="1486" spans="8:8" ht="12.75" customHeight="1" x14ac:dyDescent="0.2">
      <c r="H1486" s="69"/>
    </row>
    <row r="1487" spans="8:8" ht="12.75" customHeight="1" x14ac:dyDescent="0.2">
      <c r="H1487" s="69"/>
    </row>
    <row r="1488" spans="8:8" ht="12.75" customHeight="1" x14ac:dyDescent="0.2">
      <c r="H1488" s="69"/>
    </row>
    <row r="1489" spans="8:8" ht="12.75" customHeight="1" x14ac:dyDescent="0.2">
      <c r="H1489" s="69"/>
    </row>
    <row r="1490" spans="8:8" ht="12.75" customHeight="1" x14ac:dyDescent="0.2">
      <c r="H1490" s="69"/>
    </row>
    <row r="1491" spans="8:8" ht="12.75" customHeight="1" x14ac:dyDescent="0.2">
      <c r="H1491" s="69"/>
    </row>
    <row r="1492" spans="8:8" ht="12.75" customHeight="1" x14ac:dyDescent="0.2">
      <c r="H1492" s="69"/>
    </row>
    <row r="1493" spans="8:8" ht="12.75" customHeight="1" x14ac:dyDescent="0.2">
      <c r="H1493" s="69"/>
    </row>
    <row r="1494" spans="8:8" ht="12.75" customHeight="1" x14ac:dyDescent="0.2">
      <c r="H1494" s="69"/>
    </row>
    <row r="1495" spans="8:8" ht="12.75" customHeight="1" x14ac:dyDescent="0.2">
      <c r="H1495" s="69"/>
    </row>
    <row r="1496" spans="8:8" ht="12.75" customHeight="1" x14ac:dyDescent="0.2">
      <c r="H1496" s="69"/>
    </row>
    <row r="1497" spans="8:8" ht="12.75" customHeight="1" x14ac:dyDescent="0.2">
      <c r="H1497" s="69"/>
    </row>
    <row r="1498" spans="8:8" ht="12.75" customHeight="1" x14ac:dyDescent="0.2">
      <c r="H1498" s="69"/>
    </row>
    <row r="1499" spans="8:8" ht="12.75" customHeight="1" x14ac:dyDescent="0.2">
      <c r="H1499" s="69"/>
    </row>
    <row r="1500" spans="8:8" ht="12.75" customHeight="1" x14ac:dyDescent="0.2">
      <c r="H1500" s="69"/>
    </row>
    <row r="1501" spans="8:8" ht="12.75" customHeight="1" x14ac:dyDescent="0.2">
      <c r="H1501" s="69"/>
    </row>
    <row r="1502" spans="8:8" ht="12.75" customHeight="1" x14ac:dyDescent="0.2">
      <c r="H1502" s="69"/>
    </row>
    <row r="1503" spans="8:8" ht="12.75" customHeight="1" x14ac:dyDescent="0.2">
      <c r="H1503" s="69"/>
    </row>
    <row r="1504" spans="8:8" ht="12.75" customHeight="1" x14ac:dyDescent="0.2">
      <c r="H1504" s="69"/>
    </row>
    <row r="1505" spans="8:8" ht="12.75" customHeight="1" x14ac:dyDescent="0.2">
      <c r="H1505" s="69"/>
    </row>
    <row r="1506" spans="8:8" ht="12.75" customHeight="1" x14ac:dyDescent="0.2">
      <c r="H1506" s="69"/>
    </row>
    <row r="1507" spans="8:8" ht="12.75" customHeight="1" x14ac:dyDescent="0.2">
      <c r="H1507" s="69"/>
    </row>
    <row r="1508" spans="8:8" ht="12.75" customHeight="1" x14ac:dyDescent="0.2">
      <c r="H1508" s="69"/>
    </row>
    <row r="1509" spans="8:8" ht="12.75" customHeight="1" x14ac:dyDescent="0.2">
      <c r="H1509" s="69"/>
    </row>
    <row r="1510" spans="8:8" ht="12.75" customHeight="1" x14ac:dyDescent="0.2">
      <c r="H1510" s="69"/>
    </row>
    <row r="1511" spans="8:8" ht="12.75" customHeight="1" x14ac:dyDescent="0.2">
      <c r="H1511" s="69"/>
    </row>
    <row r="1512" spans="8:8" ht="12.75" customHeight="1" x14ac:dyDescent="0.2">
      <c r="H1512" s="69"/>
    </row>
    <row r="1513" spans="8:8" ht="12.75" customHeight="1" x14ac:dyDescent="0.2">
      <c r="H1513" s="69"/>
    </row>
    <row r="1514" spans="8:8" ht="12.75" customHeight="1" x14ac:dyDescent="0.2">
      <c r="H1514" s="69"/>
    </row>
    <row r="1515" spans="8:8" ht="12.75" customHeight="1" x14ac:dyDescent="0.2">
      <c r="H1515" s="69"/>
    </row>
    <row r="1516" spans="8:8" ht="12.75" customHeight="1" x14ac:dyDescent="0.2">
      <c r="H1516" s="69"/>
    </row>
    <row r="1517" spans="8:8" ht="12.75" customHeight="1" x14ac:dyDescent="0.2">
      <c r="H1517" s="69"/>
    </row>
    <row r="1518" spans="8:8" ht="12.75" customHeight="1" x14ac:dyDescent="0.2">
      <c r="H1518" s="69"/>
    </row>
    <row r="1519" spans="8:8" ht="12.75" customHeight="1" x14ac:dyDescent="0.2">
      <c r="H1519" s="69"/>
    </row>
    <row r="1520" spans="8:8" ht="12.75" customHeight="1" x14ac:dyDescent="0.2">
      <c r="H1520" s="69"/>
    </row>
    <row r="1521" spans="8:8" ht="12.75" customHeight="1" x14ac:dyDescent="0.2">
      <c r="H1521" s="69"/>
    </row>
    <row r="1522" spans="8:8" ht="12.75" customHeight="1" x14ac:dyDescent="0.2">
      <c r="H1522" s="69"/>
    </row>
    <row r="1523" spans="8:8" ht="12.75" customHeight="1" x14ac:dyDescent="0.2">
      <c r="H1523" s="69"/>
    </row>
    <row r="1524" spans="8:8" ht="12.75" customHeight="1" x14ac:dyDescent="0.2">
      <c r="H1524" s="69"/>
    </row>
    <row r="1525" spans="8:8" ht="12.75" customHeight="1" x14ac:dyDescent="0.2">
      <c r="H1525" s="69"/>
    </row>
    <row r="1526" spans="8:8" ht="12.75" customHeight="1" x14ac:dyDescent="0.2">
      <c r="H1526" s="69"/>
    </row>
    <row r="1527" spans="8:8" ht="12.75" customHeight="1" x14ac:dyDescent="0.2">
      <c r="H1527" s="69"/>
    </row>
    <row r="1528" spans="8:8" ht="12.75" customHeight="1" x14ac:dyDescent="0.2">
      <c r="H1528" s="69"/>
    </row>
    <row r="1529" spans="8:8" ht="12.75" customHeight="1" x14ac:dyDescent="0.2">
      <c r="H1529" s="69"/>
    </row>
    <row r="1530" spans="8:8" ht="12.75" customHeight="1" x14ac:dyDescent="0.2">
      <c r="H1530" s="69"/>
    </row>
    <row r="1531" spans="8:8" ht="12.75" customHeight="1" x14ac:dyDescent="0.2">
      <c r="H1531" s="69"/>
    </row>
    <row r="1532" spans="8:8" ht="12.75" customHeight="1" x14ac:dyDescent="0.2">
      <c r="H1532" s="69"/>
    </row>
    <row r="1533" spans="8:8" ht="12.75" customHeight="1" x14ac:dyDescent="0.2">
      <c r="H1533" s="69"/>
    </row>
    <row r="1534" spans="8:8" ht="12.75" customHeight="1" x14ac:dyDescent="0.2">
      <c r="H1534" s="69"/>
    </row>
    <row r="1535" spans="8:8" ht="12.75" customHeight="1" x14ac:dyDescent="0.2">
      <c r="H1535" s="69"/>
    </row>
    <row r="1536" spans="8:8" ht="12.75" customHeight="1" x14ac:dyDescent="0.2">
      <c r="H1536" s="69"/>
    </row>
    <row r="1537" spans="8:8" ht="12.75" customHeight="1" x14ac:dyDescent="0.2">
      <c r="H1537" s="69"/>
    </row>
    <row r="1538" spans="8:8" ht="12.75" customHeight="1" x14ac:dyDescent="0.2">
      <c r="H1538" s="69"/>
    </row>
    <row r="1539" spans="8:8" ht="12.75" customHeight="1" x14ac:dyDescent="0.2">
      <c r="H1539" s="69"/>
    </row>
    <row r="1540" spans="8:8" ht="12.75" customHeight="1" x14ac:dyDescent="0.2">
      <c r="H1540" s="69"/>
    </row>
    <row r="1541" spans="8:8" ht="12.75" customHeight="1" x14ac:dyDescent="0.2">
      <c r="H1541" s="69"/>
    </row>
    <row r="1542" spans="8:8" ht="12.75" customHeight="1" x14ac:dyDescent="0.2">
      <c r="H1542" s="69"/>
    </row>
    <row r="1543" spans="8:8" ht="12.75" customHeight="1" x14ac:dyDescent="0.2">
      <c r="H1543" s="69"/>
    </row>
    <row r="1544" spans="8:8" ht="12.75" customHeight="1" x14ac:dyDescent="0.2">
      <c r="H1544" s="69"/>
    </row>
    <row r="1545" spans="8:8" ht="12.75" customHeight="1" x14ac:dyDescent="0.2">
      <c r="H1545" s="69"/>
    </row>
    <row r="1546" spans="8:8" ht="12.75" customHeight="1" x14ac:dyDescent="0.2">
      <c r="H1546" s="69"/>
    </row>
    <row r="1547" spans="8:8" ht="12.75" customHeight="1" x14ac:dyDescent="0.2">
      <c r="H1547" s="69"/>
    </row>
    <row r="1548" spans="8:8" ht="12.75" customHeight="1" x14ac:dyDescent="0.2">
      <c r="H1548" s="69"/>
    </row>
    <row r="1549" spans="8:8" ht="12.75" customHeight="1" x14ac:dyDescent="0.2">
      <c r="H1549" s="69"/>
    </row>
    <row r="1550" spans="8:8" ht="12.75" customHeight="1" x14ac:dyDescent="0.2">
      <c r="H1550" s="69"/>
    </row>
    <row r="1551" spans="8:8" ht="12.75" customHeight="1" x14ac:dyDescent="0.2">
      <c r="H1551" s="69"/>
    </row>
    <row r="1552" spans="8:8" ht="12.75" customHeight="1" x14ac:dyDescent="0.2">
      <c r="H1552" s="69"/>
    </row>
    <row r="1553" spans="8:8" ht="12.75" customHeight="1" x14ac:dyDescent="0.2">
      <c r="H1553" s="69"/>
    </row>
    <row r="1554" spans="8:8" ht="12.75" customHeight="1" x14ac:dyDescent="0.2">
      <c r="H1554" s="69"/>
    </row>
    <row r="1555" spans="8:8" ht="12.75" customHeight="1" x14ac:dyDescent="0.2">
      <c r="H1555" s="69"/>
    </row>
    <row r="1556" spans="8:8" ht="12.75" customHeight="1" x14ac:dyDescent="0.2">
      <c r="H1556" s="69"/>
    </row>
    <row r="1557" spans="8:8" ht="12.75" customHeight="1" x14ac:dyDescent="0.2">
      <c r="H1557" s="69"/>
    </row>
    <row r="1558" spans="8:8" ht="12.75" customHeight="1" x14ac:dyDescent="0.2">
      <c r="H1558" s="69"/>
    </row>
    <row r="1559" spans="8:8" ht="12.75" customHeight="1" x14ac:dyDescent="0.2">
      <c r="H1559" s="69"/>
    </row>
    <row r="1560" spans="8:8" ht="12.75" customHeight="1" x14ac:dyDescent="0.2">
      <c r="H1560" s="69"/>
    </row>
    <row r="1561" spans="8:8" ht="12.75" customHeight="1" x14ac:dyDescent="0.2">
      <c r="H1561" s="69"/>
    </row>
    <row r="1562" spans="8:8" ht="12.75" customHeight="1" x14ac:dyDescent="0.2">
      <c r="H1562" s="69"/>
    </row>
    <row r="1563" spans="8:8" ht="12.75" customHeight="1" x14ac:dyDescent="0.2">
      <c r="H1563" s="69"/>
    </row>
    <row r="1564" spans="8:8" ht="12.75" customHeight="1" x14ac:dyDescent="0.2">
      <c r="H1564" s="69"/>
    </row>
    <row r="1565" spans="8:8" ht="12.75" customHeight="1" x14ac:dyDescent="0.2">
      <c r="H1565" s="69"/>
    </row>
    <row r="1566" spans="8:8" ht="12.75" customHeight="1" x14ac:dyDescent="0.2">
      <c r="H1566" s="69"/>
    </row>
    <row r="1567" spans="8:8" ht="12.75" customHeight="1" x14ac:dyDescent="0.2">
      <c r="H1567" s="69"/>
    </row>
    <row r="1568" spans="8:8" ht="12.75" customHeight="1" x14ac:dyDescent="0.2">
      <c r="H1568" s="69"/>
    </row>
    <row r="1569" spans="8:8" ht="12.75" customHeight="1" x14ac:dyDescent="0.2">
      <c r="H1569" s="69"/>
    </row>
    <row r="1570" spans="8:8" ht="12.75" customHeight="1" x14ac:dyDescent="0.2">
      <c r="H1570" s="69"/>
    </row>
    <row r="1571" spans="8:8" ht="12.75" customHeight="1" x14ac:dyDescent="0.2">
      <c r="H1571" s="69"/>
    </row>
    <row r="1572" spans="8:8" ht="12.75" customHeight="1" x14ac:dyDescent="0.2">
      <c r="H1572" s="69"/>
    </row>
    <row r="1573" spans="8:8" ht="12.75" customHeight="1" x14ac:dyDescent="0.2">
      <c r="H1573" s="69"/>
    </row>
    <row r="1574" spans="8:8" ht="12.75" customHeight="1" x14ac:dyDescent="0.2">
      <c r="H1574" s="69"/>
    </row>
    <row r="1575" spans="8:8" ht="12.75" customHeight="1" x14ac:dyDescent="0.2">
      <c r="H1575" s="69"/>
    </row>
    <row r="1576" spans="8:8" ht="12.75" customHeight="1" x14ac:dyDescent="0.2">
      <c r="H1576" s="69"/>
    </row>
    <row r="1577" spans="8:8" ht="12.75" customHeight="1" x14ac:dyDescent="0.2">
      <c r="H1577" s="69"/>
    </row>
    <row r="1578" spans="8:8" ht="12.75" customHeight="1" x14ac:dyDescent="0.2">
      <c r="H1578" s="69"/>
    </row>
    <row r="1579" spans="8:8" ht="12.75" customHeight="1" x14ac:dyDescent="0.2">
      <c r="H1579" s="69"/>
    </row>
    <row r="1580" spans="8:8" ht="12.75" customHeight="1" x14ac:dyDescent="0.2">
      <c r="H1580" s="69"/>
    </row>
    <row r="1581" spans="8:8" ht="12.75" customHeight="1" x14ac:dyDescent="0.2">
      <c r="H1581" s="69"/>
    </row>
    <row r="1582" spans="8:8" ht="12.75" customHeight="1" x14ac:dyDescent="0.2">
      <c r="H1582" s="69"/>
    </row>
    <row r="1583" spans="8:8" ht="12.75" customHeight="1" x14ac:dyDescent="0.2">
      <c r="H1583" s="69"/>
    </row>
    <row r="1584" spans="8:8" ht="12.75" customHeight="1" x14ac:dyDescent="0.2">
      <c r="H1584" s="69"/>
    </row>
    <row r="1585" spans="8:8" ht="12.75" customHeight="1" x14ac:dyDescent="0.2">
      <c r="H1585" s="69"/>
    </row>
    <row r="1586" spans="8:8" ht="12.75" customHeight="1" x14ac:dyDescent="0.2">
      <c r="H1586" s="69"/>
    </row>
    <row r="1587" spans="8:8" ht="12.75" customHeight="1" x14ac:dyDescent="0.2">
      <c r="H1587" s="69"/>
    </row>
    <row r="1588" spans="8:8" ht="12.75" customHeight="1" x14ac:dyDescent="0.2">
      <c r="H1588" s="69"/>
    </row>
  </sheetData>
  <mergeCells count="7">
    <mergeCell ref="A441:D441"/>
    <mergeCell ref="A414:D414"/>
    <mergeCell ref="A2:I3"/>
    <mergeCell ref="A4:I4"/>
    <mergeCell ref="D10:I10"/>
    <mergeCell ref="A6:I6"/>
    <mergeCell ref="A10:A11"/>
  </mergeCells>
  <printOptions horizontalCentered="1"/>
  <pageMargins left="0.25" right="0.25" top="0.25" bottom="0.25" header="0.17" footer="0.19"/>
  <pageSetup scale="42" fitToHeight="3" orientation="portrait" verticalDpi="0" r:id="rId1"/>
  <headerFooter alignWithMargins="0"/>
  <rowBreaks count="1" manualBreakCount="1">
    <brk id="99" max="16383" man="1"/>
  </rowBreaks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28575</xdr:colOff>
                <xdr:row>0</xdr:row>
                <xdr:rowOff>66675</xdr:rowOff>
              </from>
              <to>
                <xdr:col>0</xdr:col>
                <xdr:colOff>2667000</xdr:colOff>
                <xdr:row>4</xdr:row>
                <xdr:rowOff>304800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88"/>
  <sheetViews>
    <sheetView zoomScale="75" workbookViewId="0">
      <selection activeCell="A9" sqref="A9:R9"/>
    </sheetView>
  </sheetViews>
  <sheetFormatPr defaultRowHeight="12.75" x14ac:dyDescent="0.2"/>
  <cols>
    <col min="1" max="1" width="62.85546875" bestFit="1" customWidth="1"/>
    <col min="2" max="6" width="0" hidden="1" customWidth="1"/>
    <col min="7" max="7" width="17" style="1" customWidth="1"/>
    <col min="8" max="8" width="18.140625" customWidth="1"/>
    <col min="9" max="9" width="17" customWidth="1"/>
    <col min="10" max="10" width="18.5703125" customWidth="1"/>
    <col min="11" max="11" width="17" customWidth="1"/>
    <col min="12" max="12" width="16.85546875" customWidth="1"/>
    <col min="13" max="13" width="6.28515625" hidden="1" customWidth="1"/>
    <col min="14" max="14" width="15.140625" hidden="1" customWidth="1"/>
    <col min="15" max="15" width="22.85546875" hidden="1" customWidth="1"/>
    <col min="16" max="16" width="13" hidden="1" customWidth="1"/>
    <col min="17" max="17" width="8.85546875" hidden="1" customWidth="1"/>
    <col min="18" max="18" width="17" hidden="1" customWidth="1"/>
    <col min="19" max="58" width="9.140625" style="1"/>
  </cols>
  <sheetData>
    <row r="1" spans="1:88" x14ac:dyDescent="0.2">
      <c r="G1"/>
    </row>
    <row r="2" spans="1:88" x14ac:dyDescent="0.2">
      <c r="G2"/>
    </row>
    <row r="3" spans="1:88" ht="27.75" x14ac:dyDescent="0.4">
      <c r="G3" s="2"/>
      <c r="H3" s="2" t="s">
        <v>48</v>
      </c>
      <c r="J3" s="1"/>
      <c r="K3" s="67"/>
      <c r="L3" s="67"/>
    </row>
    <row r="4" spans="1:88" ht="27.75" x14ac:dyDescent="0.4">
      <c r="H4" s="2" t="s">
        <v>72</v>
      </c>
      <c r="J4" s="1"/>
      <c r="K4" s="67"/>
      <c r="L4" s="67"/>
    </row>
    <row r="5" spans="1:88" x14ac:dyDescent="0.2">
      <c r="G5"/>
    </row>
    <row r="6" spans="1:88" x14ac:dyDescent="0.2">
      <c r="G6"/>
    </row>
    <row r="7" spans="1:88" ht="0.75" customHeight="1" x14ac:dyDescent="0.2">
      <c r="G7"/>
    </row>
    <row r="8" spans="1:88" hidden="1" x14ac:dyDescent="0.2">
      <c r="G8"/>
    </row>
    <row r="9" spans="1:88" s="1" customFormat="1" ht="12.75" customHeight="1" x14ac:dyDescent="0.2">
      <c r="A9" s="433" t="str">
        <f>'Origination Summary'!A6:I6</f>
        <v>As of 08/30/01</v>
      </c>
      <c r="B9" s="433"/>
      <c r="C9" s="433"/>
      <c r="D9" s="433"/>
      <c r="E9" s="433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80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s="1" customFormat="1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68"/>
      <c r="M10" s="4"/>
      <c r="N10" s="4"/>
      <c r="O10" s="4"/>
      <c r="P10" s="4"/>
      <c r="Q10" s="4"/>
      <c r="R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x14ac:dyDescent="0.2">
      <c r="G11"/>
    </row>
    <row r="12" spans="1:88" ht="13.5" thickBot="1" x14ac:dyDescent="0.25">
      <c r="G12"/>
    </row>
    <row r="13" spans="1:88" s="85" customFormat="1" ht="18.75" customHeight="1" thickBot="1" x14ac:dyDescent="0.3">
      <c r="A13" s="8"/>
      <c r="B13" s="9"/>
      <c r="C13" s="9"/>
      <c r="D13" s="9"/>
      <c r="E13" s="9"/>
      <c r="F13" s="9"/>
      <c r="G13" s="430" t="s">
        <v>1</v>
      </c>
      <c r="H13" s="446"/>
      <c r="I13" s="446"/>
      <c r="J13" s="446"/>
      <c r="K13" s="446"/>
      <c r="L13" s="447"/>
      <c r="M13" s="83"/>
      <c r="N13" s="448" t="s">
        <v>2</v>
      </c>
      <c r="O13" s="449"/>
      <c r="P13" s="450"/>
      <c r="Q13" s="132"/>
      <c r="R13" s="95"/>
    </row>
    <row r="14" spans="1:88" s="85" customFormat="1" ht="24" customHeight="1" x14ac:dyDescent="0.2">
      <c r="A14" s="12" t="s">
        <v>3</v>
      </c>
      <c r="B14" s="13" t="s">
        <v>4</v>
      </c>
      <c r="C14" s="13" t="s">
        <v>5</v>
      </c>
      <c r="D14" s="13" t="s">
        <v>6</v>
      </c>
      <c r="E14" s="13" t="s">
        <v>7</v>
      </c>
      <c r="F14" s="13" t="s">
        <v>8</v>
      </c>
      <c r="G14" s="434" t="s">
        <v>9</v>
      </c>
      <c r="H14" s="442" t="s">
        <v>10</v>
      </c>
      <c r="I14" s="435" t="s">
        <v>11</v>
      </c>
      <c r="J14" s="435" t="s">
        <v>12</v>
      </c>
      <c r="K14" s="444" t="s">
        <v>13</v>
      </c>
      <c r="L14" s="434" t="s">
        <v>49</v>
      </c>
      <c r="M14" s="87"/>
      <c r="N14" s="86" t="s">
        <v>14</v>
      </c>
      <c r="O14" s="86" t="s">
        <v>15</v>
      </c>
      <c r="P14" s="86" t="s">
        <v>16</v>
      </c>
      <c r="Q14" s="133"/>
      <c r="R14" s="82" t="s">
        <v>43</v>
      </c>
      <c r="T14" s="84"/>
      <c r="U14" s="84"/>
      <c r="V14" s="84"/>
      <c r="W14" s="84"/>
      <c r="X14" s="84"/>
    </row>
    <row r="15" spans="1:88" s="85" customFormat="1" ht="27.75" customHeight="1" thickBot="1" x14ac:dyDescent="0.3">
      <c r="A15" s="15" t="s">
        <v>44</v>
      </c>
      <c r="B15" s="16"/>
      <c r="C15" s="16"/>
      <c r="D15" s="16"/>
      <c r="E15" s="16"/>
      <c r="F15" s="16"/>
      <c r="G15" s="441"/>
      <c r="H15" s="443"/>
      <c r="I15" s="441"/>
      <c r="J15" s="441"/>
      <c r="K15" s="445"/>
      <c r="L15" s="441"/>
      <c r="M15" s="89"/>
      <c r="N15" s="88" t="s">
        <v>17</v>
      </c>
      <c r="O15" s="90"/>
      <c r="P15" s="88" t="s">
        <v>18</v>
      </c>
      <c r="Q15" s="133"/>
      <c r="R15" s="96" t="s">
        <v>50</v>
      </c>
      <c r="T15" s="84"/>
      <c r="U15" s="84"/>
      <c r="V15" s="84"/>
      <c r="W15" s="84"/>
      <c r="X15" s="84"/>
    </row>
    <row r="16" spans="1:88" x14ac:dyDescent="0.2">
      <c r="A16" s="93"/>
      <c r="B16" s="52"/>
      <c r="C16" s="52"/>
      <c r="D16" s="52"/>
      <c r="E16" s="52"/>
      <c r="F16" s="52"/>
      <c r="G16" s="91"/>
      <c r="H16" s="52"/>
      <c r="I16" s="52"/>
      <c r="J16" s="52"/>
      <c r="K16" s="52"/>
      <c r="L16" s="105"/>
      <c r="M16" s="91"/>
      <c r="P16" s="92"/>
      <c r="Q16" s="117"/>
      <c r="R16" s="93"/>
    </row>
    <row r="17" spans="1:58" ht="15.75" x14ac:dyDescent="0.25">
      <c r="A17" s="51" t="s">
        <v>45</v>
      </c>
      <c r="B17" s="43"/>
      <c r="C17" s="43"/>
      <c r="D17" s="43"/>
      <c r="E17" s="43"/>
      <c r="F17" s="43"/>
      <c r="G17" s="101"/>
      <c r="H17" s="43"/>
      <c r="I17" s="43"/>
      <c r="J17" s="43"/>
      <c r="K17" s="43"/>
      <c r="L17" s="106"/>
      <c r="M17" s="101"/>
      <c r="N17" s="100"/>
      <c r="O17" s="100"/>
      <c r="P17" s="102"/>
      <c r="Q17" s="41"/>
      <c r="R17" s="41"/>
    </row>
    <row r="18" spans="1:58" ht="15.75" x14ac:dyDescent="0.25">
      <c r="A18" s="51"/>
      <c r="B18" s="43"/>
      <c r="C18" s="43"/>
      <c r="D18" s="43"/>
      <c r="E18" s="43"/>
      <c r="F18" s="43"/>
      <c r="G18" s="101"/>
      <c r="H18" s="43"/>
      <c r="I18" s="43"/>
      <c r="J18" s="43"/>
      <c r="K18" s="43"/>
      <c r="L18" s="106"/>
      <c r="M18" s="101"/>
      <c r="N18" s="100"/>
      <c r="O18" s="100"/>
      <c r="P18" s="102"/>
      <c r="Q18" s="41"/>
      <c r="R18" s="41"/>
    </row>
    <row r="19" spans="1:58" x14ac:dyDescent="0.2">
      <c r="A19" s="134" t="s">
        <v>46</v>
      </c>
      <c r="B19" s="52"/>
      <c r="C19" s="52"/>
      <c r="D19" s="52"/>
      <c r="E19" s="52"/>
      <c r="F19" s="52"/>
      <c r="G19" s="91"/>
      <c r="H19" s="52"/>
      <c r="I19" s="52"/>
      <c r="J19" s="52"/>
      <c r="K19" s="52"/>
      <c r="L19" s="105"/>
      <c r="M19" s="91"/>
      <c r="P19" s="116"/>
      <c r="Q19" s="117"/>
      <c r="R19" s="11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x14ac:dyDescent="0.2">
      <c r="A20" s="134"/>
      <c r="B20" s="52"/>
      <c r="C20" s="52"/>
      <c r="D20" s="52"/>
      <c r="E20" s="52"/>
      <c r="F20" s="52"/>
      <c r="G20" s="268"/>
      <c r="H20" s="275"/>
      <c r="I20" s="275"/>
      <c r="J20" s="275"/>
      <c r="K20" s="275"/>
      <c r="L20" s="276"/>
      <c r="M20" s="91"/>
      <c r="P20" s="116"/>
      <c r="Q20" s="117"/>
      <c r="R20" s="11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x14ac:dyDescent="0.2">
      <c r="A21" s="135" t="s">
        <v>54</v>
      </c>
      <c r="B21" s="52"/>
      <c r="C21" s="52"/>
      <c r="D21" s="52"/>
      <c r="E21" s="52"/>
      <c r="F21" s="52"/>
      <c r="G21" s="268"/>
      <c r="H21" s="275"/>
      <c r="I21" s="275"/>
      <c r="J21" s="275"/>
      <c r="K21" s="277"/>
      <c r="L21" s="276"/>
      <c r="M21" s="91"/>
      <c r="P21" s="116"/>
      <c r="R21" s="117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t="9.75" hidden="1" customHeight="1" x14ac:dyDescent="0.2">
      <c r="A22" s="117" t="s">
        <v>47</v>
      </c>
      <c r="B22" s="52"/>
      <c r="C22" s="52"/>
      <c r="D22" s="52"/>
      <c r="E22" s="52"/>
      <c r="F22" s="52"/>
      <c r="G22" s="268"/>
      <c r="H22" s="122">
        <v>0</v>
      </c>
      <c r="I22" s="122">
        <v>0</v>
      </c>
      <c r="J22" s="122">
        <v>0</v>
      </c>
      <c r="K22" s="278">
        <v>0</v>
      </c>
      <c r="L22" s="128">
        <f>SUM(H22:K22)</f>
        <v>0</v>
      </c>
      <c r="M22" s="118"/>
      <c r="N22" s="119">
        <v>0</v>
      </c>
      <c r="O22" s="119">
        <v>0</v>
      </c>
      <c r="P22" s="119">
        <f>SUM(N22:O22)</f>
        <v>0</v>
      </c>
      <c r="Q22" s="118"/>
      <c r="R22" s="120">
        <f>L22+P22</f>
        <v>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x14ac:dyDescent="0.2">
      <c r="A23" s="269" t="s">
        <v>290</v>
      </c>
      <c r="B23" s="270"/>
      <c r="C23" s="270"/>
      <c r="D23" s="270"/>
      <c r="E23" s="270"/>
      <c r="F23" s="270"/>
      <c r="G23" s="271">
        <v>98.789000000000001</v>
      </c>
      <c r="H23" s="272">
        <v>98.789000000000001</v>
      </c>
      <c r="I23" s="272">
        <v>0</v>
      </c>
      <c r="J23" s="272">
        <v>0</v>
      </c>
      <c r="K23" s="279">
        <v>0</v>
      </c>
      <c r="L23" s="273">
        <f>SUM(H23:K23)</f>
        <v>98.789000000000001</v>
      </c>
      <c r="M23" s="118"/>
      <c r="N23" s="119"/>
      <c r="O23" s="119"/>
      <c r="P23" s="119"/>
      <c r="Q23" s="118"/>
      <c r="R23" s="12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x14ac:dyDescent="0.2">
      <c r="A24" s="269" t="s">
        <v>289</v>
      </c>
      <c r="B24" s="270"/>
      <c r="C24" s="270"/>
      <c r="D24" s="270"/>
      <c r="E24" s="270"/>
      <c r="F24" s="270"/>
      <c r="G24" s="271">
        <v>130.251</v>
      </c>
      <c r="H24" s="272">
        <v>7.8739999999999997</v>
      </c>
      <c r="I24" s="272">
        <v>-1.119</v>
      </c>
      <c r="J24" s="272">
        <v>0</v>
      </c>
      <c r="K24" s="279">
        <v>0</v>
      </c>
      <c r="L24" s="273">
        <f>SUM(H24:K24)</f>
        <v>6.7549999999999999</v>
      </c>
      <c r="M24" s="118"/>
      <c r="N24" s="119"/>
      <c r="O24" s="119"/>
      <c r="P24" s="119"/>
      <c r="Q24" s="118"/>
      <c r="R24" s="120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s="52" customFormat="1" x14ac:dyDescent="0.2">
      <c r="A25" s="187" t="s">
        <v>209</v>
      </c>
      <c r="G25" s="121">
        <v>47.143000000000001</v>
      </c>
      <c r="H25" s="124">
        <v>4.6289999999999996</v>
      </c>
      <c r="I25" s="122">
        <v>-0.46</v>
      </c>
      <c r="J25" s="122">
        <v>-0.32</v>
      </c>
      <c r="K25" s="278">
        <v>0</v>
      </c>
      <c r="L25" s="128">
        <f>SUM(H25:K25)</f>
        <v>3.8489999999999998</v>
      </c>
      <c r="M25" s="107"/>
      <c r="N25" s="122"/>
      <c r="O25" s="122"/>
      <c r="P25" s="122"/>
      <c r="Q25" s="107"/>
      <c r="R25" s="123"/>
    </row>
    <row r="26" spans="1:58" s="52" customFormat="1" x14ac:dyDescent="0.2">
      <c r="A26" s="187" t="s">
        <v>245</v>
      </c>
      <c r="G26" s="121">
        <v>199.202</v>
      </c>
      <c r="H26" s="122">
        <v>23.416</v>
      </c>
      <c r="I26" s="122">
        <v>-1.9510000000000001</v>
      </c>
      <c r="J26" s="122">
        <v>-1.5269999999999999</v>
      </c>
      <c r="K26" s="278">
        <v>0</v>
      </c>
      <c r="L26" s="128">
        <f>SUM(H26:K26)</f>
        <v>19.937999999999999</v>
      </c>
      <c r="M26" s="107"/>
      <c r="N26" s="122"/>
      <c r="O26" s="122"/>
      <c r="P26" s="122"/>
      <c r="Q26" s="107"/>
      <c r="R26" s="123"/>
    </row>
    <row r="27" spans="1:58" ht="13.5" thickBot="1" x14ac:dyDescent="0.25">
      <c r="A27" s="233"/>
      <c r="B27" s="234"/>
      <c r="C27" s="234"/>
      <c r="D27" s="234"/>
      <c r="E27" s="234"/>
      <c r="F27" s="234"/>
      <c r="G27" s="235"/>
      <c r="H27" s="236"/>
      <c r="I27" s="236"/>
      <c r="J27" s="236"/>
      <c r="K27" s="280"/>
      <c r="L27" s="237"/>
      <c r="M27" s="107"/>
      <c r="N27" s="125"/>
      <c r="O27" s="125"/>
      <c r="P27" s="126"/>
      <c r="Q27" s="107"/>
      <c r="R27" s="1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x14ac:dyDescent="0.2">
      <c r="A28" s="137" t="s">
        <v>55</v>
      </c>
      <c r="B28" s="52"/>
      <c r="C28" s="52"/>
      <c r="D28" s="52"/>
      <c r="E28" s="52"/>
      <c r="F28" s="52"/>
      <c r="G28" s="107">
        <f t="shared" ref="G28:L28" si="0">SUM(G22:G27)</f>
        <v>475.38499999999999</v>
      </c>
      <c r="H28" s="291">
        <f t="shared" si="0"/>
        <v>134.708</v>
      </c>
      <c r="I28" s="292">
        <f t="shared" si="0"/>
        <v>-3.5300000000000002</v>
      </c>
      <c r="J28" s="292">
        <f t="shared" si="0"/>
        <v>-1.847</v>
      </c>
      <c r="K28" s="293">
        <f t="shared" si="0"/>
        <v>0</v>
      </c>
      <c r="L28" s="294">
        <f t="shared" si="0"/>
        <v>129.33099999999999</v>
      </c>
      <c r="M28" s="107"/>
      <c r="N28" s="122">
        <f>SUM(N22:N27)</f>
        <v>0</v>
      </c>
      <c r="O28" s="122">
        <f>SUM(O22:O27)</f>
        <v>0</v>
      </c>
      <c r="P28" s="128">
        <f>SUM(P22:P27)</f>
        <v>0</v>
      </c>
      <c r="Q28" s="112"/>
      <c r="R28" s="129">
        <f>SUM(R22:R27)</f>
        <v>0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x14ac:dyDescent="0.2">
      <c r="A29" s="117"/>
      <c r="B29" s="52"/>
      <c r="C29" s="52"/>
      <c r="D29" s="52"/>
      <c r="E29" s="52"/>
      <c r="F29" s="52"/>
      <c r="G29" s="121"/>
      <c r="H29" s="124"/>
      <c r="I29" s="122"/>
      <c r="J29" s="122"/>
      <c r="K29" s="278"/>
      <c r="L29" s="128"/>
      <c r="M29" s="107"/>
      <c r="N29" s="110"/>
      <c r="O29" s="110"/>
      <c r="P29" s="111"/>
      <c r="Q29" s="112"/>
      <c r="R29" s="112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x14ac:dyDescent="0.2">
      <c r="A30" s="135" t="s">
        <v>56</v>
      </c>
      <c r="B30" s="52"/>
      <c r="C30" s="52"/>
      <c r="D30" s="52"/>
      <c r="E30" s="52"/>
      <c r="F30" s="52"/>
      <c r="G30" s="121"/>
      <c r="H30" s="124"/>
      <c r="I30" s="122"/>
      <c r="J30" s="122"/>
      <c r="K30" s="278"/>
      <c r="L30" s="128"/>
      <c r="M30" s="107"/>
      <c r="N30" s="110"/>
      <c r="O30" s="110"/>
      <c r="P30" s="111"/>
      <c r="Q30" s="112"/>
      <c r="R30" s="112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x14ac:dyDescent="0.2">
      <c r="A31" s="187" t="s">
        <v>210</v>
      </c>
      <c r="B31" s="52"/>
      <c r="C31" s="52"/>
      <c r="D31" s="52"/>
      <c r="E31" s="52"/>
      <c r="F31" s="52"/>
      <c r="G31" s="121">
        <v>26.245999999999999</v>
      </c>
      <c r="H31" s="124">
        <v>12.518000000000001</v>
      </c>
      <c r="I31" s="122">
        <v>-1.252</v>
      </c>
      <c r="J31" s="122">
        <v>0</v>
      </c>
      <c r="K31" s="278">
        <v>0</v>
      </c>
      <c r="L31" s="128">
        <f>SUM(H31:K31)</f>
        <v>11.266</v>
      </c>
      <c r="M31" s="107"/>
      <c r="N31" s="122"/>
      <c r="O31" s="122"/>
      <c r="P31" s="128"/>
      <c r="Q31" s="112"/>
      <c r="R31" s="129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x14ac:dyDescent="0.2">
      <c r="A32" s="269" t="s">
        <v>291</v>
      </c>
      <c r="B32" s="270"/>
      <c r="C32" s="270"/>
      <c r="D32" s="270"/>
      <c r="E32" s="270"/>
      <c r="F32" s="270"/>
      <c r="G32" s="274">
        <v>262.94600000000003</v>
      </c>
      <c r="H32" s="296">
        <v>44.383000000000003</v>
      </c>
      <c r="I32" s="272">
        <v>-2.488</v>
      </c>
      <c r="J32" s="272">
        <v>-1.823</v>
      </c>
      <c r="K32" s="279">
        <v>0</v>
      </c>
      <c r="L32" s="273">
        <f>SUM(H32:K32)</f>
        <v>40.072000000000003</v>
      </c>
      <c r="M32" s="107"/>
      <c r="N32" s="122"/>
      <c r="O32" s="122"/>
      <c r="P32" s="128"/>
      <c r="Q32" s="112"/>
      <c r="R32" s="129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88" x14ac:dyDescent="0.2">
      <c r="A33" s="187" t="s">
        <v>211</v>
      </c>
      <c r="B33" s="52"/>
      <c r="C33" s="52"/>
      <c r="D33" s="52"/>
      <c r="E33" s="52"/>
      <c r="F33" s="52"/>
      <c r="G33" s="121">
        <v>172.304</v>
      </c>
      <c r="H33" s="124">
        <v>13.848000000000001</v>
      </c>
      <c r="I33" s="122">
        <v>-1.712</v>
      </c>
      <c r="J33" s="122">
        <v>-0.995</v>
      </c>
      <c r="K33" s="278">
        <v>0</v>
      </c>
      <c r="L33" s="128">
        <f>SUM(H33:K33)</f>
        <v>11.141000000000002</v>
      </c>
      <c r="M33" s="107"/>
      <c r="N33" s="110"/>
      <c r="O33" s="110"/>
      <c r="P33" s="111"/>
      <c r="Q33" s="112"/>
      <c r="R33" s="112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88" s="52" customFormat="1" ht="13.5" thickBot="1" x14ac:dyDescent="0.25">
      <c r="A34" s="233"/>
      <c r="B34" s="234"/>
      <c r="C34" s="234"/>
      <c r="D34" s="234"/>
      <c r="E34" s="234"/>
      <c r="F34" s="234"/>
      <c r="G34" s="235"/>
      <c r="H34" s="295"/>
      <c r="I34" s="236"/>
      <c r="J34" s="236"/>
      <c r="K34" s="280"/>
      <c r="L34" s="237"/>
      <c r="M34" s="107"/>
      <c r="N34" s="125"/>
      <c r="O34" s="125"/>
      <c r="P34" s="126"/>
      <c r="Q34" s="112"/>
      <c r="R34" s="127"/>
    </row>
    <row r="35" spans="1:88" x14ac:dyDescent="0.2">
      <c r="A35" s="137" t="s">
        <v>57</v>
      </c>
      <c r="B35" s="52"/>
      <c r="C35" s="52"/>
      <c r="D35" s="52"/>
      <c r="E35" s="52"/>
      <c r="F35" s="52"/>
      <c r="G35" s="107">
        <f t="shared" ref="G35:L35" si="1">SUM(G31:G34)</f>
        <v>461.49599999999998</v>
      </c>
      <c r="H35" s="291">
        <f t="shared" si="1"/>
        <v>70.749000000000009</v>
      </c>
      <c r="I35" s="292">
        <f t="shared" si="1"/>
        <v>-5.452</v>
      </c>
      <c r="J35" s="292">
        <f t="shared" si="1"/>
        <v>-2.8180000000000001</v>
      </c>
      <c r="K35" s="293">
        <f t="shared" si="1"/>
        <v>0</v>
      </c>
      <c r="L35" s="294">
        <f t="shared" si="1"/>
        <v>62.478999999999999</v>
      </c>
      <c r="M35" s="107"/>
      <c r="N35" s="122">
        <f>SUM(N31:N34)</f>
        <v>0</v>
      </c>
      <c r="O35" s="122">
        <f>SUM(O31:O34)</f>
        <v>0</v>
      </c>
      <c r="P35" s="128">
        <f>SUM(P31:P34)</f>
        <v>0</v>
      </c>
      <c r="Q35" s="112"/>
      <c r="R35" s="129">
        <f>SUM(R31:R34)</f>
        <v>0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88" x14ac:dyDescent="0.2">
      <c r="A36" s="137"/>
      <c r="B36" s="52"/>
      <c r="C36" s="52"/>
      <c r="D36" s="52"/>
      <c r="E36" s="52"/>
      <c r="F36" s="52"/>
      <c r="G36" s="121"/>
      <c r="H36" s="124"/>
      <c r="I36" s="122"/>
      <c r="J36" s="122"/>
      <c r="K36" s="278"/>
      <c r="L36" s="128"/>
      <c r="M36" s="107"/>
      <c r="N36" s="122"/>
      <c r="O36" s="122"/>
      <c r="P36" s="128"/>
      <c r="Q36" s="112"/>
      <c r="R36" s="129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88" x14ac:dyDescent="0.2">
      <c r="A37" s="117"/>
      <c r="B37" s="52"/>
      <c r="C37" s="52"/>
      <c r="D37" s="52"/>
      <c r="E37" s="52"/>
      <c r="F37" s="52"/>
      <c r="G37" s="121"/>
      <c r="H37" s="124"/>
      <c r="I37" s="122"/>
      <c r="J37" s="122"/>
      <c r="K37" s="278"/>
      <c r="L37" s="128"/>
      <c r="M37" s="107"/>
      <c r="N37" s="110"/>
      <c r="O37" s="110"/>
      <c r="P37" s="111"/>
      <c r="Q37" s="112"/>
      <c r="R37" s="112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88" x14ac:dyDescent="0.2">
      <c r="A38" s="138" t="s">
        <v>58</v>
      </c>
      <c r="B38" s="52"/>
      <c r="C38" s="52"/>
      <c r="D38" s="52"/>
      <c r="E38" s="52"/>
      <c r="F38" s="52"/>
      <c r="G38" s="107">
        <f t="shared" ref="G38:L38" si="2">G28+G35</f>
        <v>936.88099999999997</v>
      </c>
      <c r="H38" s="291">
        <f t="shared" si="2"/>
        <v>205.45699999999999</v>
      </c>
      <c r="I38" s="292">
        <f t="shared" si="2"/>
        <v>-8.9819999999999993</v>
      </c>
      <c r="J38" s="292">
        <f t="shared" si="2"/>
        <v>-4.665</v>
      </c>
      <c r="K38" s="293">
        <f t="shared" si="2"/>
        <v>0</v>
      </c>
      <c r="L38" s="294">
        <f t="shared" si="2"/>
        <v>191.81</v>
      </c>
      <c r="M38" s="107"/>
      <c r="N38" s="110">
        <f>N28+N35</f>
        <v>0</v>
      </c>
      <c r="O38" s="110">
        <f>O28+O35</f>
        <v>0</v>
      </c>
      <c r="P38" s="111">
        <f>P28+P35</f>
        <v>0</v>
      </c>
      <c r="Q38" s="112"/>
      <c r="R38" s="112">
        <f>R28+R35</f>
        <v>0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88" x14ac:dyDescent="0.2">
      <c r="A39" s="117"/>
      <c r="B39" s="52"/>
      <c r="C39" s="52"/>
      <c r="D39" s="52"/>
      <c r="E39" s="52"/>
      <c r="F39" s="52"/>
      <c r="G39" s="121"/>
      <c r="H39" s="124"/>
      <c r="I39" s="122"/>
      <c r="J39" s="122"/>
      <c r="K39" s="278"/>
      <c r="L39" s="128"/>
      <c r="M39" s="107"/>
      <c r="N39" s="110"/>
      <c r="O39" s="110"/>
      <c r="P39" s="111"/>
      <c r="Q39" s="110"/>
      <c r="R39" s="112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88" ht="13.5" thickBot="1" x14ac:dyDescent="0.25">
      <c r="A40" s="136"/>
      <c r="B40" s="52"/>
      <c r="C40" s="52"/>
      <c r="D40" s="52"/>
      <c r="E40" s="52"/>
      <c r="F40" s="52"/>
      <c r="G40" s="121"/>
      <c r="H40" s="124"/>
      <c r="I40" s="122"/>
      <c r="J40" s="122"/>
      <c r="K40" s="278"/>
      <c r="L40" s="128"/>
      <c r="M40" s="107"/>
      <c r="N40" s="110"/>
      <c r="O40" s="110"/>
      <c r="P40" s="111"/>
      <c r="Q40" s="110"/>
      <c r="R40" s="112"/>
    </row>
    <row r="41" spans="1:88" ht="18.75" thickBot="1" x14ac:dyDescent="0.3">
      <c r="A41" s="103" t="s">
        <v>74</v>
      </c>
      <c r="B41" s="104"/>
      <c r="C41" s="104"/>
      <c r="D41" s="104"/>
      <c r="E41" s="104"/>
      <c r="F41" s="104"/>
      <c r="G41" s="281">
        <f t="shared" ref="G41:L41" si="3">G38</f>
        <v>936.88099999999997</v>
      </c>
      <c r="H41" s="282">
        <f t="shared" si="3"/>
        <v>205.45699999999999</v>
      </c>
      <c r="I41" s="282">
        <f t="shared" si="3"/>
        <v>-8.9819999999999993</v>
      </c>
      <c r="J41" s="282">
        <f t="shared" si="3"/>
        <v>-4.665</v>
      </c>
      <c r="K41" s="283">
        <f t="shared" si="3"/>
        <v>0</v>
      </c>
      <c r="L41" s="284">
        <f t="shared" si="3"/>
        <v>191.81</v>
      </c>
      <c r="M41" s="114"/>
      <c r="N41" s="130">
        <f>N38</f>
        <v>0</v>
      </c>
      <c r="O41" s="130">
        <f>O38</f>
        <v>0</v>
      </c>
      <c r="P41" s="115">
        <f>P38</f>
        <v>0</v>
      </c>
      <c r="Q41" s="131"/>
      <c r="R41" s="113">
        <f>R38</f>
        <v>0</v>
      </c>
    </row>
    <row r="42" spans="1:88" s="6" customFormat="1" ht="18.75" thickBot="1" x14ac:dyDescent="0.3">
      <c r="A42" s="243"/>
      <c r="B42" s="241"/>
      <c r="C42" s="241"/>
      <c r="D42" s="241"/>
      <c r="E42" s="241"/>
      <c r="F42" s="241"/>
      <c r="G42" s="285"/>
      <c r="H42" s="285"/>
      <c r="I42" s="285"/>
      <c r="J42" s="285"/>
      <c r="K42" s="286"/>
      <c r="L42" s="285"/>
      <c r="M42" s="239"/>
      <c r="N42" s="244"/>
      <c r="O42" s="244"/>
      <c r="P42" s="245"/>
      <c r="Q42" s="240"/>
      <c r="R42" s="246"/>
    </row>
    <row r="43" spans="1:88" s="1" customFormat="1" ht="18.75" thickBot="1" x14ac:dyDescent="0.3">
      <c r="A43" s="157" t="s">
        <v>29</v>
      </c>
      <c r="B43" s="158"/>
      <c r="C43" s="158"/>
      <c r="D43" s="158"/>
      <c r="E43" s="158"/>
      <c r="F43" s="158"/>
      <c r="G43" s="287">
        <v>0</v>
      </c>
      <c r="H43" s="288">
        <v>0</v>
      </c>
      <c r="I43" s="288">
        <v>0</v>
      </c>
      <c r="J43" s="288">
        <v>0</v>
      </c>
      <c r="K43" s="289">
        <v>0</v>
      </c>
      <c r="L43" s="290">
        <v>0</v>
      </c>
      <c r="M43" s="144"/>
      <c r="N43" s="161">
        <v>0</v>
      </c>
      <c r="O43" s="159">
        <v>0</v>
      </c>
      <c r="P43" s="160">
        <v>0</v>
      </c>
      <c r="Q43" s="144"/>
      <c r="R43" s="162">
        <v>2597.0219999999999</v>
      </c>
      <c r="S43" s="6"/>
      <c r="T43" s="72"/>
      <c r="U43" s="72"/>
      <c r="V43" s="72"/>
      <c r="W43" s="72"/>
      <c r="X43" s="72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s="1" customFormat="1" ht="18.75" thickBot="1" x14ac:dyDescent="0.3">
      <c r="A44" s="157" t="s">
        <v>30</v>
      </c>
      <c r="B44" s="158"/>
      <c r="C44" s="158"/>
      <c r="D44" s="158"/>
      <c r="E44" s="158"/>
      <c r="F44" s="158"/>
      <c r="G44" s="287">
        <v>6810.0550000000003</v>
      </c>
      <c r="H44" s="288">
        <v>2519.768</v>
      </c>
      <c r="I44" s="288">
        <v>-347.88799999999998</v>
      </c>
      <c r="J44" s="288">
        <v>-10.731999999999999</v>
      </c>
      <c r="K44" s="289">
        <v>0</v>
      </c>
      <c r="L44" s="290">
        <v>2161.1480000000001</v>
      </c>
      <c r="M44" s="144"/>
      <c r="N44" s="161">
        <v>0</v>
      </c>
      <c r="O44" s="159">
        <v>0</v>
      </c>
      <c r="P44" s="160">
        <v>0</v>
      </c>
      <c r="Q44" s="144"/>
      <c r="R44" s="162">
        <v>2597.0219999999999</v>
      </c>
      <c r="S44" s="6"/>
      <c r="T44" s="72"/>
      <c r="U44" s="72"/>
      <c r="V44" s="72"/>
      <c r="W44" s="72"/>
      <c r="X44" s="72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s="1" customFormat="1" ht="18.75" thickBot="1" x14ac:dyDescent="0.3">
      <c r="A45" s="157" t="s">
        <v>31</v>
      </c>
      <c r="B45" s="158"/>
      <c r="C45" s="158"/>
      <c r="D45" s="158"/>
      <c r="E45" s="158"/>
      <c r="F45" s="158"/>
      <c r="G45" s="287">
        <f>G41</f>
        <v>936.88099999999997</v>
      </c>
      <c r="H45" s="288">
        <f t="shared" ref="H45:R45" si="4">H41</f>
        <v>205.45699999999999</v>
      </c>
      <c r="I45" s="288">
        <f t="shared" si="4"/>
        <v>-8.9819999999999993</v>
      </c>
      <c r="J45" s="288">
        <f t="shared" si="4"/>
        <v>-4.665</v>
      </c>
      <c r="K45" s="289">
        <f t="shared" si="4"/>
        <v>0</v>
      </c>
      <c r="L45" s="290">
        <f t="shared" si="4"/>
        <v>191.81</v>
      </c>
      <c r="M45" s="144">
        <f t="shared" si="4"/>
        <v>0</v>
      </c>
      <c r="N45" s="161">
        <f t="shared" si="4"/>
        <v>0</v>
      </c>
      <c r="O45" s="159">
        <f t="shared" si="4"/>
        <v>0</v>
      </c>
      <c r="P45" s="160">
        <f t="shared" si="4"/>
        <v>0</v>
      </c>
      <c r="Q45" s="144"/>
      <c r="R45" s="162">
        <f t="shared" si="4"/>
        <v>0</v>
      </c>
      <c r="S45" s="6"/>
      <c r="T45" s="72"/>
      <c r="U45" s="72"/>
      <c r="V45" s="72"/>
      <c r="W45" s="72"/>
      <c r="X45" s="72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s="1" customFormat="1" ht="18.75" thickBot="1" x14ac:dyDescent="0.3">
      <c r="A46" s="157" t="s">
        <v>32</v>
      </c>
      <c r="B46" s="158"/>
      <c r="C46" s="158"/>
      <c r="D46" s="158"/>
      <c r="E46" s="158"/>
      <c r="F46" s="158"/>
      <c r="G46" s="287">
        <v>0</v>
      </c>
      <c r="H46" s="288">
        <v>0</v>
      </c>
      <c r="I46" s="288">
        <v>0</v>
      </c>
      <c r="J46" s="288">
        <v>0</v>
      </c>
      <c r="K46" s="288">
        <v>0</v>
      </c>
      <c r="L46" s="290">
        <v>0</v>
      </c>
      <c r="M46" s="144"/>
      <c r="N46" s="161">
        <v>0</v>
      </c>
      <c r="O46" s="159">
        <v>0</v>
      </c>
      <c r="P46" s="160">
        <v>0</v>
      </c>
      <c r="Q46" s="144"/>
      <c r="R46" s="162">
        <v>0</v>
      </c>
      <c r="S46" s="6"/>
      <c r="T46" s="73"/>
      <c r="U46" s="73"/>
      <c r="V46" s="73"/>
      <c r="W46" s="73"/>
      <c r="X46" s="73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s="1" customFormat="1" ht="18.75" thickBot="1" x14ac:dyDescent="0.3">
      <c r="A47" s="157" t="s">
        <v>33</v>
      </c>
      <c r="B47" s="158"/>
      <c r="C47" s="158"/>
      <c r="D47" s="158"/>
      <c r="E47" s="158"/>
      <c r="F47" s="158"/>
      <c r="G47" s="287">
        <f t="shared" ref="G47:L47" si="5">SUM(G43:G46)</f>
        <v>7746.9360000000006</v>
      </c>
      <c r="H47" s="288">
        <f t="shared" si="5"/>
        <v>2725.2249999999999</v>
      </c>
      <c r="I47" s="288">
        <f t="shared" si="5"/>
        <v>-356.87</v>
      </c>
      <c r="J47" s="288">
        <f t="shared" si="5"/>
        <v>-15.396999999999998</v>
      </c>
      <c r="K47" s="288">
        <f t="shared" si="5"/>
        <v>0</v>
      </c>
      <c r="L47" s="290">
        <f t="shared" si="5"/>
        <v>2352.9580000000001</v>
      </c>
      <c r="M47" s="144">
        <f t="shared" ref="M47:R47" si="6">SUM(M41:M46)</f>
        <v>0</v>
      </c>
      <c r="N47" s="161">
        <f t="shared" si="6"/>
        <v>0</v>
      </c>
      <c r="O47" s="159">
        <f t="shared" si="6"/>
        <v>0</v>
      </c>
      <c r="P47" s="160">
        <f t="shared" si="6"/>
        <v>0</v>
      </c>
      <c r="Q47" s="144"/>
      <c r="R47" s="162">
        <f t="shared" si="6"/>
        <v>5194.0439999999999</v>
      </c>
      <c r="S47" s="6"/>
      <c r="T47" s="73"/>
      <c r="U47" s="73"/>
      <c r="V47" s="73"/>
      <c r="W47" s="73"/>
      <c r="X47" s="73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">
      <c r="M48" s="52"/>
    </row>
    <row r="49" spans="1:18" x14ac:dyDescent="0.2">
      <c r="M49" s="52"/>
    </row>
    <row r="50" spans="1:18" x14ac:dyDescent="0.2">
      <c r="M50" s="52"/>
    </row>
    <row r="51" spans="1:18" x14ac:dyDescent="0.2">
      <c r="G51"/>
      <c r="M51" s="52"/>
      <c r="N51" s="52"/>
      <c r="O51" s="52"/>
      <c r="P51" s="52"/>
      <c r="Q51" s="52"/>
      <c r="R51" s="52"/>
    </row>
    <row r="52" spans="1:18" x14ac:dyDescent="0.2">
      <c r="G52"/>
      <c r="M52" s="52"/>
      <c r="N52" s="52"/>
      <c r="O52" s="52"/>
      <c r="P52" s="52"/>
      <c r="Q52" s="52"/>
      <c r="R52" s="52"/>
    </row>
    <row r="53" spans="1:18" ht="27.75" x14ac:dyDescent="0.4">
      <c r="G53" s="2"/>
      <c r="H53" s="2" t="s">
        <v>124</v>
      </c>
      <c r="J53" s="1"/>
      <c r="K53" s="67"/>
      <c r="L53" s="67"/>
      <c r="M53" s="52"/>
      <c r="N53" s="52"/>
      <c r="O53" s="52"/>
      <c r="P53" s="52"/>
      <c r="Q53" s="52"/>
      <c r="R53" s="52"/>
    </row>
    <row r="54" spans="1:18" ht="27.75" x14ac:dyDescent="0.4">
      <c r="H54" s="2" t="s">
        <v>125</v>
      </c>
      <c r="J54" s="1"/>
      <c r="K54" s="67"/>
      <c r="L54" s="67"/>
      <c r="M54" s="52"/>
      <c r="N54" s="52"/>
      <c r="O54" s="52"/>
      <c r="P54" s="52"/>
      <c r="Q54" s="52"/>
      <c r="R54" s="52"/>
    </row>
    <row r="55" spans="1:18" x14ac:dyDescent="0.2">
      <c r="G55"/>
      <c r="M55" s="52"/>
      <c r="N55" s="52"/>
      <c r="O55" s="52"/>
      <c r="P55" s="52"/>
      <c r="Q55" s="52"/>
      <c r="R55" s="52"/>
    </row>
    <row r="56" spans="1:18" x14ac:dyDescent="0.2">
      <c r="G56"/>
      <c r="M56" s="52"/>
      <c r="N56" s="52"/>
      <c r="O56" s="52"/>
      <c r="P56" s="52"/>
      <c r="Q56" s="52"/>
      <c r="R56" s="52"/>
    </row>
    <row r="57" spans="1:18" x14ac:dyDescent="0.2">
      <c r="G57"/>
      <c r="M57" s="52"/>
      <c r="N57" s="52"/>
      <c r="O57" s="52"/>
      <c r="P57" s="52"/>
      <c r="Q57" s="52"/>
      <c r="R57" s="52"/>
    </row>
    <row r="58" spans="1:18" x14ac:dyDescent="0.2">
      <c r="G58"/>
      <c r="M58" s="52"/>
      <c r="N58" s="52"/>
      <c r="O58" s="52"/>
      <c r="P58" s="52"/>
      <c r="Q58" s="52"/>
      <c r="R58" s="52"/>
    </row>
    <row r="59" spans="1:18" x14ac:dyDescent="0.2">
      <c r="A59" s="436" t="str">
        <f>A9</f>
        <v>As of 08/30/01</v>
      </c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3"/>
      <c r="P59" s="433"/>
      <c r="Q59" s="433"/>
      <c r="R59" s="433"/>
    </row>
    <row r="60" spans="1:1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68"/>
      <c r="M60" s="6"/>
      <c r="N60" s="68"/>
      <c r="O60" s="68"/>
      <c r="P60" s="68"/>
      <c r="Q60" s="68"/>
      <c r="R60" s="68"/>
    </row>
    <row r="61" spans="1:18" x14ac:dyDescent="0.2">
      <c r="G61"/>
      <c r="M61" s="52"/>
      <c r="N61" s="52"/>
      <c r="O61" s="52"/>
      <c r="P61" s="52"/>
      <c r="Q61" s="52"/>
      <c r="R61" s="52"/>
    </row>
    <row r="62" spans="1:18" ht="13.5" thickBot="1" x14ac:dyDescent="0.25">
      <c r="G62"/>
      <c r="M62" s="52"/>
      <c r="N62" s="52"/>
      <c r="O62" s="52"/>
      <c r="P62" s="52"/>
      <c r="Q62" s="52"/>
      <c r="R62" s="52"/>
    </row>
    <row r="63" spans="1:18" ht="16.5" thickBot="1" x14ac:dyDescent="0.3">
      <c r="A63" s="8"/>
      <c r="B63" s="9"/>
      <c r="C63" s="9"/>
      <c r="D63" s="9"/>
      <c r="E63" s="9"/>
      <c r="F63" s="9"/>
      <c r="G63" s="437" t="s">
        <v>1</v>
      </c>
      <c r="H63" s="438"/>
      <c r="I63" s="438"/>
      <c r="J63" s="438"/>
      <c r="K63" s="438"/>
      <c r="L63" s="439"/>
      <c r="M63" s="181"/>
      <c r="N63" s="440" t="s">
        <v>2</v>
      </c>
      <c r="O63" s="440"/>
      <c r="P63" s="440"/>
      <c r="Q63" s="182"/>
      <c r="R63" s="82"/>
    </row>
    <row r="64" spans="1:18" ht="28.5" customHeight="1" x14ac:dyDescent="0.2">
      <c r="A64" s="12" t="s">
        <v>3</v>
      </c>
      <c r="B64" s="13" t="s">
        <v>4</v>
      </c>
      <c r="C64" s="13" t="s">
        <v>5</v>
      </c>
      <c r="D64" s="13" t="s">
        <v>6</v>
      </c>
      <c r="E64" s="13" t="s">
        <v>7</v>
      </c>
      <c r="F64" s="13" t="s">
        <v>8</v>
      </c>
      <c r="G64" s="434" t="s">
        <v>9</v>
      </c>
      <c r="H64" s="442" t="s">
        <v>10</v>
      </c>
      <c r="I64" s="435" t="s">
        <v>11</v>
      </c>
      <c r="J64" s="435" t="s">
        <v>288</v>
      </c>
      <c r="K64" s="444" t="s">
        <v>13</v>
      </c>
      <c r="L64" s="434" t="s">
        <v>49</v>
      </c>
      <c r="M64" s="184"/>
      <c r="N64" s="180" t="s">
        <v>14</v>
      </c>
      <c r="O64" s="180" t="s">
        <v>15</v>
      </c>
      <c r="P64" s="180" t="s">
        <v>16</v>
      </c>
      <c r="Q64" s="84"/>
      <c r="R64" s="204" t="s">
        <v>43</v>
      </c>
    </row>
    <row r="65" spans="1:18" ht="22.5" customHeight="1" thickBot="1" x14ac:dyDescent="0.3">
      <c r="A65" s="15" t="s">
        <v>126</v>
      </c>
      <c r="B65" s="16"/>
      <c r="C65" s="16"/>
      <c r="D65" s="16"/>
      <c r="E65" s="16"/>
      <c r="F65" s="16"/>
      <c r="G65" s="441"/>
      <c r="H65" s="443"/>
      <c r="I65" s="441"/>
      <c r="J65" s="441"/>
      <c r="K65" s="445"/>
      <c r="L65" s="441"/>
      <c r="M65" s="185"/>
      <c r="N65" s="183" t="s">
        <v>17</v>
      </c>
      <c r="O65" s="186"/>
      <c r="P65" s="183" t="s">
        <v>18</v>
      </c>
      <c r="Q65" s="84"/>
      <c r="R65" s="205" t="s">
        <v>50</v>
      </c>
    </row>
    <row r="66" spans="1:18" x14ac:dyDescent="0.2">
      <c r="A66" s="187"/>
      <c r="B66" s="52"/>
      <c r="C66" s="52"/>
      <c r="D66" s="52"/>
      <c r="E66" s="52"/>
      <c r="F66" s="52"/>
      <c r="G66" s="107"/>
      <c r="H66" s="108"/>
      <c r="I66" s="108"/>
      <c r="J66" s="108"/>
      <c r="K66" s="108"/>
      <c r="L66" s="109"/>
      <c r="M66" s="188"/>
      <c r="N66" s="52"/>
      <c r="O66" s="52"/>
      <c r="P66" s="185"/>
      <c r="Q66" s="52"/>
      <c r="R66" s="117"/>
    </row>
    <row r="67" spans="1:18" ht="15.75" x14ac:dyDescent="0.25">
      <c r="A67" s="189" t="s">
        <v>127</v>
      </c>
      <c r="B67" s="43"/>
      <c r="C67" s="43"/>
      <c r="D67" s="43"/>
      <c r="E67" s="43"/>
      <c r="F67" s="43"/>
      <c r="G67" s="215"/>
      <c r="H67" s="216"/>
      <c r="I67" s="216"/>
      <c r="J67" s="216"/>
      <c r="K67" s="216"/>
      <c r="L67" s="217"/>
      <c r="M67" s="190"/>
      <c r="N67" s="43"/>
      <c r="O67" s="43"/>
      <c r="P67" s="191"/>
      <c r="Q67" s="43"/>
      <c r="R67" s="41"/>
    </row>
    <row r="68" spans="1:18" ht="15.75" x14ac:dyDescent="0.25">
      <c r="A68" s="189"/>
      <c r="B68" s="43"/>
      <c r="C68" s="43"/>
      <c r="D68" s="43"/>
      <c r="E68" s="43"/>
      <c r="F68" s="43"/>
      <c r="G68" s="215"/>
      <c r="H68" s="216"/>
      <c r="I68" s="216"/>
      <c r="J68" s="216"/>
      <c r="K68" s="216"/>
      <c r="L68" s="217"/>
      <c r="M68" s="192"/>
      <c r="N68" s="43"/>
      <c r="O68" s="43"/>
      <c r="P68" s="191"/>
      <c r="Q68" s="43"/>
      <c r="R68" s="41"/>
    </row>
    <row r="69" spans="1:18" ht="15.75" x14ac:dyDescent="0.2">
      <c r="A69" s="193" t="s">
        <v>128</v>
      </c>
      <c r="B69" s="43"/>
      <c r="C69" s="43"/>
      <c r="D69" s="43"/>
      <c r="E69" s="43"/>
      <c r="F69" s="43"/>
      <c r="G69" s="218">
        <v>29696</v>
      </c>
      <c r="H69" s="28">
        <v>10302</v>
      </c>
      <c r="I69" s="28">
        <v>-84</v>
      </c>
      <c r="J69" s="28">
        <v>-466</v>
      </c>
      <c r="K69" s="28">
        <v>0</v>
      </c>
      <c r="L69" s="40">
        <f>SUM(H69:K69)</f>
        <v>9752</v>
      </c>
      <c r="M69" s="192"/>
      <c r="N69" s="194">
        <v>0</v>
      </c>
      <c r="O69" s="194">
        <v>0</v>
      </c>
      <c r="P69" s="194">
        <f>SUM(N69:O69)</f>
        <v>0</v>
      </c>
      <c r="Q69" s="195"/>
      <c r="R69" s="206">
        <f>L69+P69</f>
        <v>9752</v>
      </c>
    </row>
    <row r="70" spans="1:18" ht="15.75" x14ac:dyDescent="0.2">
      <c r="A70" s="193" t="s">
        <v>129</v>
      </c>
      <c r="B70" s="43"/>
      <c r="C70" s="43"/>
      <c r="D70" s="43"/>
      <c r="E70" s="43"/>
      <c r="F70" s="43"/>
      <c r="G70" s="218">
        <v>7546</v>
      </c>
      <c r="H70" s="28">
        <v>-282</v>
      </c>
      <c r="I70" s="28">
        <v>0</v>
      </c>
      <c r="J70" s="28">
        <v>0</v>
      </c>
      <c r="K70" s="28">
        <v>0</v>
      </c>
      <c r="L70" s="40">
        <f>SUM(H70:K70)</f>
        <v>-282</v>
      </c>
      <c r="M70" s="192"/>
      <c r="N70" s="194"/>
      <c r="O70" s="194"/>
      <c r="P70" s="194"/>
      <c r="Q70" s="195"/>
      <c r="R70" s="206">
        <f>L70+P70</f>
        <v>-282</v>
      </c>
    </row>
    <row r="71" spans="1:18" ht="16.5" thickBot="1" x14ac:dyDescent="0.25">
      <c r="A71" s="193" t="s">
        <v>130</v>
      </c>
      <c r="B71" s="196"/>
      <c r="C71" s="196"/>
      <c r="D71" s="196"/>
      <c r="E71" s="196"/>
      <c r="F71" s="196"/>
      <c r="G71" s="219">
        <v>0</v>
      </c>
      <c r="H71" s="53">
        <v>0</v>
      </c>
      <c r="I71" s="54">
        <v>0</v>
      </c>
      <c r="J71" s="54">
        <v>0</v>
      </c>
      <c r="K71" s="54">
        <v>0</v>
      </c>
      <c r="L71" s="147">
        <f>SUM(H71:K71)</f>
        <v>0</v>
      </c>
      <c r="M71" s="192"/>
      <c r="N71" s="194">
        <v>0</v>
      </c>
      <c r="O71" s="194">
        <v>0</v>
      </c>
      <c r="P71" s="194">
        <f>SUM(N71:O71)</f>
        <v>0</v>
      </c>
      <c r="Q71" s="195"/>
      <c r="R71" s="206">
        <f>L71+P71</f>
        <v>0</v>
      </c>
    </row>
    <row r="72" spans="1:18" ht="15" x14ac:dyDescent="0.2">
      <c r="A72" s="197" t="s">
        <v>131</v>
      </c>
      <c r="B72" s="43"/>
      <c r="C72" s="43"/>
      <c r="D72" s="43"/>
      <c r="E72" s="43"/>
      <c r="F72" s="43"/>
      <c r="G72" s="218">
        <f>SUM(G69:G71)</f>
        <v>37242</v>
      </c>
      <c r="H72" s="220">
        <f>SUM(H69:H71)</f>
        <v>10020</v>
      </c>
      <c r="I72" s="220">
        <f>SUM(I69:I71)</f>
        <v>-84</v>
      </c>
      <c r="J72" s="220">
        <v>0</v>
      </c>
      <c r="K72" s="220">
        <v>0</v>
      </c>
      <c r="L72" s="221">
        <f>SUM(L69:L71)</f>
        <v>9470</v>
      </c>
      <c r="M72" s="198"/>
      <c r="N72" s="194">
        <f>SUM(N69:N71)</f>
        <v>0</v>
      </c>
      <c r="O72" s="194">
        <f>SUM(O69:O71)</f>
        <v>0</v>
      </c>
      <c r="P72" s="194">
        <f>SUM(P69:P71)</f>
        <v>0</v>
      </c>
      <c r="Q72" s="199"/>
      <c r="R72" s="206">
        <f>SUM(R69:R71)</f>
        <v>9470</v>
      </c>
    </row>
    <row r="73" spans="1:18" ht="15.75" x14ac:dyDescent="0.25">
      <c r="A73" s="193"/>
      <c r="B73" s="43"/>
      <c r="C73" s="43"/>
      <c r="D73" s="43"/>
      <c r="E73" s="43"/>
      <c r="F73" s="43"/>
      <c r="G73" s="222"/>
      <c r="H73" s="28"/>
      <c r="I73" s="28"/>
      <c r="J73" s="42"/>
      <c r="K73" s="42"/>
      <c r="L73" s="149"/>
      <c r="M73" s="192"/>
      <c r="N73" s="199"/>
      <c r="O73" s="199"/>
      <c r="P73" s="200"/>
      <c r="Q73" s="199"/>
      <c r="R73" s="207"/>
    </row>
    <row r="74" spans="1:18" ht="15.75" x14ac:dyDescent="0.25">
      <c r="A74" s="189" t="s">
        <v>132</v>
      </c>
      <c r="B74" s="43"/>
      <c r="C74" s="43"/>
      <c r="D74" s="43"/>
      <c r="E74" s="43"/>
      <c r="F74" s="43"/>
      <c r="G74" s="222"/>
      <c r="H74" s="28"/>
      <c r="I74" s="28"/>
      <c r="J74" s="42"/>
      <c r="K74" s="42"/>
      <c r="L74" s="149"/>
      <c r="M74" s="192"/>
      <c r="N74" s="199"/>
      <c r="O74" s="199"/>
      <c r="P74" s="200"/>
      <c r="Q74" s="199"/>
      <c r="R74" s="207"/>
    </row>
    <row r="75" spans="1:18" ht="15.75" x14ac:dyDescent="0.25">
      <c r="A75" s="193"/>
      <c r="B75" s="43"/>
      <c r="C75" s="43"/>
      <c r="D75" s="43"/>
      <c r="E75" s="43"/>
      <c r="F75" s="43"/>
      <c r="G75" s="222"/>
      <c r="H75" s="28"/>
      <c r="I75" s="28"/>
      <c r="J75" s="42"/>
      <c r="K75" s="42"/>
      <c r="L75" s="149"/>
      <c r="M75" s="192"/>
      <c r="N75" s="199"/>
      <c r="O75" s="199"/>
      <c r="P75" s="200"/>
      <c r="Q75" s="199"/>
      <c r="R75" s="207"/>
    </row>
    <row r="76" spans="1:18" ht="15.75" x14ac:dyDescent="0.2">
      <c r="A76" s="193" t="s">
        <v>133</v>
      </c>
      <c r="B76" s="43"/>
      <c r="C76" s="43"/>
      <c r="D76" s="43"/>
      <c r="E76" s="43"/>
      <c r="F76" s="43"/>
      <c r="G76" s="218">
        <f>743758*1.4*25.59/100000</f>
        <v>266.45874107999998</v>
      </c>
      <c r="H76" s="28">
        <f>6321.94*1.4/1000+0.5</f>
        <v>9.3507159999999985</v>
      </c>
      <c r="I76" s="28">
        <v>0</v>
      </c>
      <c r="J76" s="28">
        <v>0</v>
      </c>
      <c r="K76" s="28">
        <v>0</v>
      </c>
      <c r="L76" s="40">
        <f>SUM(H76:K76)</f>
        <v>9.3507159999999985</v>
      </c>
      <c r="M76" s="192"/>
      <c r="N76" s="194">
        <v>0</v>
      </c>
      <c r="O76" s="194">
        <v>0</v>
      </c>
      <c r="P76" s="194">
        <f>SUM(N76:O76)</f>
        <v>0</v>
      </c>
      <c r="Q76" s="199"/>
      <c r="R76" s="206">
        <f>L76+P76</f>
        <v>9.3507159999999985</v>
      </c>
    </row>
    <row r="77" spans="1:18" ht="15.75" x14ac:dyDescent="0.2">
      <c r="A77" s="193" t="s">
        <v>134</v>
      </c>
      <c r="B77" s="43"/>
      <c r="C77" s="43"/>
      <c r="D77" s="43"/>
      <c r="E77" s="43"/>
      <c r="F77" s="43"/>
      <c r="G77" s="218">
        <f>1234342*28.34*1.4/100000</f>
        <v>489.73753192000004</v>
      </c>
      <c r="H77" s="28">
        <f>55051.65*1.4/1000</f>
        <v>77.072310000000002</v>
      </c>
      <c r="I77" s="28">
        <v>0</v>
      </c>
      <c r="J77" s="28">
        <v>0</v>
      </c>
      <c r="K77" s="28">
        <v>0</v>
      </c>
      <c r="L77" s="40">
        <f>SUM(H77:K77)</f>
        <v>77.072310000000002</v>
      </c>
      <c r="M77" s="192"/>
      <c r="N77" s="194"/>
      <c r="O77" s="194"/>
      <c r="P77" s="194"/>
      <c r="Q77" s="199"/>
      <c r="R77" s="206">
        <f>L77+P77</f>
        <v>77.072310000000002</v>
      </c>
    </row>
    <row r="78" spans="1:18" ht="16.5" thickBot="1" x14ac:dyDescent="0.25">
      <c r="A78" s="193"/>
      <c r="B78" s="196"/>
      <c r="C78" s="196"/>
      <c r="D78" s="196"/>
      <c r="E78" s="196"/>
      <c r="F78" s="196"/>
      <c r="G78" s="219">
        <v>0</v>
      </c>
      <c r="H78" s="53">
        <v>0</v>
      </c>
      <c r="I78" s="54">
        <v>0</v>
      </c>
      <c r="J78" s="54">
        <v>0</v>
      </c>
      <c r="K78" s="54">
        <v>0</v>
      </c>
      <c r="L78" s="147">
        <f>SUM(H78:K78)</f>
        <v>0</v>
      </c>
      <c r="M78" s="192"/>
      <c r="N78" s="194">
        <v>0</v>
      </c>
      <c r="O78" s="194">
        <v>0</v>
      </c>
      <c r="P78" s="194">
        <f>SUM(N78:O78)</f>
        <v>0</v>
      </c>
      <c r="Q78" s="199"/>
      <c r="R78" s="206">
        <f>L78+P78</f>
        <v>0</v>
      </c>
    </row>
    <row r="79" spans="1:18" ht="15" x14ac:dyDescent="0.2">
      <c r="A79" s="197"/>
      <c r="B79" s="43"/>
      <c r="C79" s="43"/>
      <c r="D79" s="43"/>
      <c r="E79" s="43"/>
      <c r="F79" s="43"/>
      <c r="G79" s="218">
        <f t="shared" ref="G79:L79" si="7">SUM(G76:G78)</f>
        <v>756.19627300000002</v>
      </c>
      <c r="H79" s="220">
        <f t="shared" si="7"/>
        <v>86.423025999999993</v>
      </c>
      <c r="I79" s="220">
        <f t="shared" si="7"/>
        <v>0</v>
      </c>
      <c r="J79" s="220">
        <f t="shared" si="7"/>
        <v>0</v>
      </c>
      <c r="K79" s="220">
        <f t="shared" si="7"/>
        <v>0</v>
      </c>
      <c r="L79" s="221">
        <f t="shared" si="7"/>
        <v>86.423025999999993</v>
      </c>
      <c r="M79" s="198"/>
      <c r="N79" s="194">
        <f>SUM(N71:N78)</f>
        <v>0</v>
      </c>
      <c r="O79" s="194">
        <f>SUM(O71:O78)</f>
        <v>0</v>
      </c>
      <c r="P79" s="194">
        <f>SUM(P71:P78)</f>
        <v>0</v>
      </c>
      <c r="Q79" s="199"/>
      <c r="R79" s="206">
        <f>SUM(R76:R78)</f>
        <v>86.423025999999993</v>
      </c>
    </row>
    <row r="80" spans="1:18" x14ac:dyDescent="0.2">
      <c r="A80" s="187"/>
      <c r="B80" s="52"/>
      <c r="C80" s="52"/>
      <c r="D80" s="52"/>
      <c r="E80" s="52"/>
      <c r="F80" s="52"/>
      <c r="G80" s="107"/>
      <c r="H80" s="223"/>
      <c r="I80" s="223"/>
      <c r="J80" s="223"/>
      <c r="K80" s="223"/>
      <c r="L80" s="224"/>
      <c r="M80" s="201"/>
      <c r="N80" s="202"/>
      <c r="O80" s="202"/>
      <c r="P80" s="203"/>
      <c r="Q80" s="202"/>
      <c r="R80" s="208"/>
    </row>
    <row r="81" spans="1:88" ht="13.5" thickBot="1" x14ac:dyDescent="0.25">
      <c r="A81" s="187"/>
      <c r="B81" s="52"/>
      <c r="C81" s="52"/>
      <c r="D81" s="52"/>
      <c r="E81" s="52"/>
      <c r="F81" s="52"/>
      <c r="G81" s="107"/>
      <c r="H81" s="223"/>
      <c r="I81" s="223"/>
      <c r="J81" s="223"/>
      <c r="K81" s="223"/>
      <c r="L81" s="224"/>
      <c r="M81" s="201"/>
      <c r="N81" s="202"/>
      <c r="O81" s="202"/>
      <c r="P81" s="203"/>
      <c r="Q81" s="202"/>
      <c r="R81" s="208"/>
    </row>
    <row r="82" spans="1:88" ht="18.75" thickBot="1" x14ac:dyDescent="0.3">
      <c r="A82" s="103" t="s">
        <v>221</v>
      </c>
      <c r="B82" s="104"/>
      <c r="C82" s="104"/>
      <c r="D82" s="104"/>
      <c r="E82" s="104"/>
      <c r="F82" s="104"/>
      <c r="G82" s="209">
        <f t="shared" ref="G82:L82" si="8">G72+G79</f>
        <v>37998.196273000001</v>
      </c>
      <c r="H82" s="210">
        <f t="shared" si="8"/>
        <v>10106.423026</v>
      </c>
      <c r="I82" s="210">
        <f t="shared" si="8"/>
        <v>-84</v>
      </c>
      <c r="J82" s="210">
        <f t="shared" si="8"/>
        <v>0</v>
      </c>
      <c r="K82" s="210">
        <f t="shared" si="8"/>
        <v>0</v>
      </c>
      <c r="L82" s="211">
        <f t="shared" si="8"/>
        <v>9556.4230260000004</v>
      </c>
      <c r="M82" s="114"/>
      <c r="N82" s="130">
        <f>N80</f>
        <v>0</v>
      </c>
      <c r="O82" s="130">
        <f>O80</f>
        <v>0</v>
      </c>
      <c r="P82" s="115">
        <f>P80</f>
        <v>0</v>
      </c>
      <c r="Q82" s="131"/>
      <c r="R82" s="113">
        <f>R80</f>
        <v>0</v>
      </c>
    </row>
    <row r="83" spans="1:88" ht="18.75" thickBot="1" x14ac:dyDescent="0.3">
      <c r="A83" s="243"/>
      <c r="B83" s="241"/>
      <c r="C83" s="241"/>
      <c r="D83" s="241"/>
      <c r="E83" s="241"/>
      <c r="F83" s="241"/>
      <c r="G83" s="242"/>
      <c r="H83" s="242"/>
      <c r="I83" s="242"/>
      <c r="J83" s="242"/>
      <c r="K83" s="242"/>
      <c r="L83" s="242"/>
      <c r="M83" s="239"/>
      <c r="N83" s="130"/>
      <c r="O83" s="130"/>
      <c r="P83" s="115"/>
      <c r="Q83" s="240"/>
      <c r="R83" s="113"/>
    </row>
    <row r="84" spans="1:88" s="1" customFormat="1" ht="18.75" thickBot="1" x14ac:dyDescent="0.3">
      <c r="A84" s="157" t="s">
        <v>29</v>
      </c>
      <c r="B84" s="158"/>
      <c r="C84" s="158"/>
      <c r="D84" s="158"/>
      <c r="E84" s="158"/>
      <c r="F84" s="158"/>
      <c r="G84" s="212">
        <v>0</v>
      </c>
      <c r="H84" s="213">
        <v>0</v>
      </c>
      <c r="I84" s="213">
        <v>0</v>
      </c>
      <c r="J84" s="213">
        <v>0</v>
      </c>
      <c r="K84" s="213">
        <v>0</v>
      </c>
      <c r="L84" s="214">
        <v>0</v>
      </c>
      <c r="M84" s="144"/>
      <c r="N84" s="161">
        <v>0</v>
      </c>
      <c r="O84" s="159">
        <v>0</v>
      </c>
      <c r="P84" s="160">
        <v>0</v>
      </c>
      <c r="Q84" s="144"/>
      <c r="R84" s="162">
        <v>2597.0219999999999</v>
      </c>
      <c r="S84" s="6"/>
      <c r="T84" s="72"/>
      <c r="U84" s="72"/>
      <c r="V84" s="72"/>
      <c r="W84" s="72"/>
      <c r="X84" s="72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1:88" s="1" customFormat="1" ht="18.75" thickBot="1" x14ac:dyDescent="0.3">
      <c r="A85" s="157" t="s">
        <v>30</v>
      </c>
      <c r="B85" s="158"/>
      <c r="C85" s="158"/>
      <c r="D85" s="158"/>
      <c r="E85" s="158"/>
      <c r="F85" s="158"/>
      <c r="G85" s="212">
        <v>0</v>
      </c>
      <c r="H85" s="213">
        <v>0</v>
      </c>
      <c r="I85" s="213">
        <v>0</v>
      </c>
      <c r="J85" s="213">
        <v>0</v>
      </c>
      <c r="K85" s="213">
        <v>0</v>
      </c>
      <c r="L85" s="214">
        <v>0</v>
      </c>
      <c r="M85" s="144"/>
      <c r="N85" s="161">
        <v>0</v>
      </c>
      <c r="O85" s="159">
        <v>0</v>
      </c>
      <c r="P85" s="160">
        <v>0</v>
      </c>
      <c r="Q85" s="144"/>
      <c r="R85" s="162">
        <v>2597.0219999999999</v>
      </c>
      <c r="S85" s="6"/>
      <c r="T85" s="72"/>
      <c r="U85" s="72"/>
      <c r="V85" s="72"/>
      <c r="W85" s="72"/>
      <c r="X85" s="72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1:88" s="1" customFormat="1" ht="18.75" thickBot="1" x14ac:dyDescent="0.3">
      <c r="A86" s="157" t="s">
        <v>31</v>
      </c>
      <c r="B86" s="158"/>
      <c r="C86" s="158"/>
      <c r="D86" s="158"/>
      <c r="E86" s="158"/>
      <c r="F86" s="158"/>
      <c r="G86" s="212">
        <f>G82</f>
        <v>37998.196273000001</v>
      </c>
      <c r="H86" s="213">
        <f t="shared" ref="H86:P86" si="9">H82</f>
        <v>10106.423026</v>
      </c>
      <c r="I86" s="213">
        <f t="shared" si="9"/>
        <v>-84</v>
      </c>
      <c r="J86" s="213">
        <f t="shared" si="9"/>
        <v>0</v>
      </c>
      <c r="K86" s="213">
        <f t="shared" si="9"/>
        <v>0</v>
      </c>
      <c r="L86" s="214">
        <f t="shared" si="9"/>
        <v>9556.4230260000004</v>
      </c>
      <c r="M86" s="144">
        <f t="shared" si="9"/>
        <v>0</v>
      </c>
      <c r="N86" s="161">
        <f t="shared" si="9"/>
        <v>0</v>
      </c>
      <c r="O86" s="159">
        <f t="shared" si="9"/>
        <v>0</v>
      </c>
      <c r="P86" s="160">
        <f t="shared" si="9"/>
        <v>0</v>
      </c>
      <c r="Q86" s="144"/>
      <c r="R86" s="162">
        <f>R82</f>
        <v>0</v>
      </c>
      <c r="S86" s="6"/>
      <c r="T86" s="72"/>
      <c r="U86" s="72"/>
      <c r="V86" s="72"/>
      <c r="W86" s="72"/>
      <c r="X86" s="72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</row>
    <row r="87" spans="1:88" s="1" customFormat="1" ht="18.75" thickBot="1" x14ac:dyDescent="0.3">
      <c r="A87" s="157" t="s">
        <v>32</v>
      </c>
      <c r="B87" s="158"/>
      <c r="C87" s="158"/>
      <c r="D87" s="158"/>
      <c r="E87" s="158"/>
      <c r="F87" s="158"/>
      <c r="G87" s="212">
        <v>0</v>
      </c>
      <c r="H87" s="213">
        <v>0</v>
      </c>
      <c r="I87" s="213">
        <v>0</v>
      </c>
      <c r="J87" s="213">
        <v>0</v>
      </c>
      <c r="K87" s="213">
        <v>0</v>
      </c>
      <c r="L87" s="214">
        <v>0</v>
      </c>
      <c r="M87" s="144"/>
      <c r="N87" s="161">
        <v>0</v>
      </c>
      <c r="O87" s="159">
        <v>0</v>
      </c>
      <c r="P87" s="160">
        <v>0</v>
      </c>
      <c r="Q87" s="144"/>
      <c r="R87" s="162">
        <v>0</v>
      </c>
      <c r="S87" s="6"/>
      <c r="T87" s="73"/>
      <c r="U87" s="73"/>
      <c r="V87" s="73"/>
      <c r="W87" s="73"/>
      <c r="X87" s="73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</row>
    <row r="88" spans="1:88" s="1" customFormat="1" ht="18.75" thickBot="1" x14ac:dyDescent="0.3">
      <c r="A88" s="157" t="s">
        <v>33</v>
      </c>
      <c r="B88" s="158"/>
      <c r="C88" s="158"/>
      <c r="D88" s="158"/>
      <c r="E88" s="158"/>
      <c r="F88" s="158"/>
      <c r="G88" s="212">
        <f t="shared" ref="G88:L88" si="10">SUM(G84:G87)</f>
        <v>37998.196273000001</v>
      </c>
      <c r="H88" s="213">
        <f t="shared" si="10"/>
        <v>10106.423026</v>
      </c>
      <c r="I88" s="213">
        <f t="shared" si="10"/>
        <v>-84</v>
      </c>
      <c r="J88" s="213">
        <f t="shared" si="10"/>
        <v>0</v>
      </c>
      <c r="K88" s="213">
        <f t="shared" si="10"/>
        <v>0</v>
      </c>
      <c r="L88" s="214">
        <f t="shared" si="10"/>
        <v>9556.4230260000004</v>
      </c>
      <c r="M88" s="144">
        <f>SUM(M82:M87)</f>
        <v>0</v>
      </c>
      <c r="N88" s="161">
        <f>SUM(N82:N87)</f>
        <v>0</v>
      </c>
      <c r="O88" s="159">
        <f>SUM(O82:O87)</f>
        <v>0</v>
      </c>
      <c r="P88" s="160">
        <f>SUM(P82:P87)</f>
        <v>0</v>
      </c>
      <c r="Q88" s="144"/>
      <c r="R88" s="162">
        <f>SUM(R82:R87)</f>
        <v>5194.0439999999999</v>
      </c>
      <c r="S88" s="6"/>
      <c r="T88" s="73"/>
      <c r="U88" s="73"/>
      <c r="V88" s="73"/>
      <c r="W88" s="73"/>
      <c r="X88" s="73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</row>
  </sheetData>
  <mergeCells count="18"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  <mergeCell ref="A59:R59"/>
    <mergeCell ref="G63:L63"/>
    <mergeCell ref="N63:P63"/>
    <mergeCell ref="G64:G65"/>
    <mergeCell ref="H64:H65"/>
    <mergeCell ref="I64:I65"/>
    <mergeCell ref="J64:J65"/>
    <mergeCell ref="K64:K65"/>
    <mergeCell ref="L64:L65"/>
  </mergeCells>
  <printOptions horizontalCentered="1"/>
  <pageMargins left="0" right="0" top="0.25" bottom="0.25" header="0.5" footer="0.5"/>
  <pageSetup scale="56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2428875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  <mc:AlternateContent xmlns:mc="http://schemas.openxmlformats.org/markup-compatibility/2006">
      <mc:Choice Requires="x14">
        <oleObject progId="MSPhotoEd.3" shapeId="2050" r:id="rId6">
          <objectPr defaultSize="0" autoPict="0" r:id="rId5">
            <anchor moveWithCells="1" sizeWithCells="1">
              <from>
                <xdr:col>0</xdr:col>
                <xdr:colOff>0</xdr:colOff>
                <xdr:row>50</xdr:row>
                <xdr:rowOff>142875</xdr:rowOff>
              </from>
              <to>
                <xdr:col>0</xdr:col>
                <xdr:colOff>2771775</xdr:colOff>
                <xdr:row>58</xdr:row>
                <xdr:rowOff>0</xdr:rowOff>
              </to>
            </anchor>
          </objectPr>
        </oleObject>
      </mc:Choice>
      <mc:Fallback>
        <oleObject progId="MSPhotoEd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Origination Summary</vt:lpstr>
      <vt:lpstr>International Origin Summary</vt:lpstr>
      <vt:lpstr>'Origination Summary'!Print_Area</vt:lpstr>
      <vt:lpstr>'Origination Summary'!Print_Titles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hmoryl</dc:creator>
  <cp:lastModifiedBy>Jan Havlíček</cp:lastModifiedBy>
  <cp:lastPrinted>2001-08-31T03:35:17Z</cp:lastPrinted>
  <dcterms:created xsi:type="dcterms:W3CDTF">2001-05-04T20:06:26Z</dcterms:created>
  <dcterms:modified xsi:type="dcterms:W3CDTF">2023-09-15T20:52:09Z</dcterms:modified>
</cp:coreProperties>
</file>