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2B348A-3ABD-404F-BCDB-FF735700575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Sheet1!$A$1:$BA$66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I9" i="1"/>
  <c r="K9" i="1"/>
  <c r="Q9" i="1"/>
  <c r="S9" i="1"/>
  <c r="AU9" i="1"/>
  <c r="AU14" i="1"/>
  <c r="AU15" i="1"/>
  <c r="AU16" i="1"/>
  <c r="AU17" i="1"/>
  <c r="AU18" i="1"/>
  <c r="AU19" i="1"/>
  <c r="BA19" i="1"/>
  <c r="BC19" i="1"/>
  <c r="BG19" i="1"/>
  <c r="BK19" i="1"/>
  <c r="AU20" i="1"/>
  <c r="AU21" i="1"/>
  <c r="AU22" i="1"/>
  <c r="AG23" i="1"/>
  <c r="AO23" i="1"/>
  <c r="AQ23" i="1"/>
  <c r="AS23" i="1"/>
  <c r="AU23" i="1"/>
  <c r="AW23" i="1"/>
  <c r="AY23" i="1"/>
  <c r="BA23" i="1"/>
  <c r="BC23" i="1"/>
  <c r="BE23" i="1"/>
  <c r="BG23" i="1"/>
  <c r="BI23" i="1"/>
  <c r="BK23" i="1"/>
  <c r="AU24" i="1"/>
  <c r="AU25" i="1"/>
  <c r="AU26" i="1"/>
  <c r="AU27" i="1"/>
  <c r="AU28" i="1"/>
  <c r="AU29" i="1"/>
  <c r="AU34" i="1"/>
  <c r="AU35" i="1"/>
  <c r="Q36" i="1"/>
  <c r="AU36" i="1"/>
  <c r="M37" i="1"/>
  <c r="O37" i="1"/>
  <c r="AE37" i="1"/>
  <c r="AG37" i="1"/>
  <c r="AM37" i="1"/>
  <c r="AS37" i="1"/>
  <c r="AU37" i="1"/>
  <c r="BA37" i="1"/>
  <c r="BI37" i="1"/>
  <c r="AU38" i="1"/>
  <c r="Y41" i="1"/>
  <c r="AU41" i="1"/>
  <c r="U42" i="1"/>
  <c r="W42" i="1"/>
  <c r="AA42" i="1"/>
  <c r="AU42" i="1"/>
  <c r="AU45" i="1"/>
  <c r="AU46" i="1"/>
  <c r="AU47" i="1"/>
  <c r="AU48" i="1"/>
  <c r="AU49" i="1"/>
  <c r="AU50" i="1"/>
  <c r="AU51" i="1"/>
  <c r="AU52" i="1"/>
  <c r="AU53" i="1"/>
  <c r="AU57" i="1"/>
  <c r="AU58" i="1"/>
  <c r="AU59" i="1"/>
  <c r="AU60" i="1"/>
  <c r="I64" i="1"/>
  <c r="K64" i="1"/>
  <c r="M64" i="1"/>
  <c r="O64" i="1"/>
  <c r="Q64" i="1"/>
  <c r="S64" i="1"/>
  <c r="U64" i="1"/>
  <c r="W64" i="1"/>
  <c r="Y64" i="1"/>
  <c r="AA64" i="1"/>
  <c r="AC64" i="1"/>
  <c r="AE64" i="1"/>
  <c r="AG64" i="1"/>
  <c r="AI64" i="1"/>
  <c r="AK64" i="1"/>
  <c r="AM64" i="1"/>
  <c r="AO64" i="1"/>
  <c r="AQ64" i="1"/>
  <c r="AS64" i="1"/>
  <c r="AU64" i="1"/>
  <c r="AW64" i="1"/>
  <c r="AY64" i="1"/>
  <c r="BA64" i="1"/>
  <c r="BC64" i="1"/>
  <c r="BE64" i="1"/>
  <c r="BG64" i="1"/>
  <c r="BI64" i="1"/>
  <c r="BK64" i="1"/>
  <c r="I66" i="1"/>
  <c r="K66" i="1"/>
  <c r="M66" i="1"/>
  <c r="O66" i="1"/>
  <c r="Q66" i="1"/>
  <c r="S66" i="1"/>
  <c r="U66" i="1"/>
  <c r="W66" i="1"/>
  <c r="Y66" i="1"/>
  <c r="AA66" i="1"/>
  <c r="AC66" i="1"/>
  <c r="AE66" i="1"/>
  <c r="AG66" i="1"/>
  <c r="AI66" i="1"/>
  <c r="AK66" i="1"/>
  <c r="AM66" i="1"/>
  <c r="AO66" i="1"/>
  <c r="AQ66" i="1"/>
  <c r="AS66" i="1"/>
  <c r="AU66" i="1"/>
  <c r="AW66" i="1"/>
  <c r="AY66" i="1"/>
  <c r="BA66" i="1"/>
  <c r="BC66" i="1"/>
  <c r="BE66" i="1"/>
  <c r="BG66" i="1"/>
  <c r="BI66" i="1"/>
  <c r="BK66" i="1"/>
</calcChain>
</file>

<file path=xl/comments1.xml><?xml version="1.0" encoding="utf-8"?>
<comments xmlns="http://schemas.openxmlformats.org/spreadsheetml/2006/main">
  <authors>
    <author>Wade Stubblefield</author>
    <author>Sharon Stubblefield</author>
    <author>wstubble</author>
  </authors>
  <commentList>
    <comment ref="M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Since Calpine is procuring, only have to pay the ISO fees and catch-up our reserve balance</t>
        </r>
      </text>
    </comment>
    <comment ref="AI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Grid charges</t>
        </r>
      </text>
    </comment>
    <comment ref="AS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Deposit true-up</t>
        </r>
      </text>
    </comment>
    <comment ref="K15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 and Saturday Power
</t>
        </r>
      </text>
    </comment>
    <comment ref="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12/9 and 12/10 power</t>
        </r>
      </text>
    </comment>
    <comment ref="O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12/11 power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12/12 power</t>
        </r>
      </text>
    </comment>
    <comment ref="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day ahead power</t>
        </r>
      </text>
    </comment>
    <comment ref="U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Friday, Saturday, Sunday and Monday</t>
        </r>
      </text>
    </comment>
    <comment ref="AA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12/19 - 12/25</t>
        </r>
      </text>
    </comment>
    <comment ref="AC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12/26 - 12/27 power</t>
        </r>
      </text>
    </comment>
    <comment ref="AA1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G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12/27 - 12/31</t>
        </r>
      </text>
    </comment>
    <comment ref="AO19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through 1/5/2002</t>
        </r>
      </text>
    </comment>
    <comment ref="B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 Sun &amp; Monday</t>
        </r>
      </text>
    </comment>
    <comment ref="BC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 2 days
</t>
        </r>
      </text>
    </comment>
    <comment ref="BG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 2 days
</t>
        </r>
      </text>
    </comment>
    <comment ref="BK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 2 days
</t>
        </r>
      </text>
    </comment>
    <comment ref="AG2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12/27 - 12/31</t>
        </r>
      </text>
    </comment>
    <comment ref="AG2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12/28 - 12/31</t>
        </r>
      </text>
    </comment>
    <comment ref="AO21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through 1/5/2002</t>
        </r>
      </text>
    </comment>
    <comment ref="M22" authorId="2" shapeId="0">
      <text>
        <r>
          <rPr>
            <b/>
            <sz val="8"/>
            <color indexed="81"/>
            <rFont val="Tahoma"/>
          </rPr>
          <t>wstubble:</t>
        </r>
        <r>
          <rPr>
            <sz val="8"/>
            <color indexed="81"/>
            <rFont val="Tahoma"/>
          </rPr>
          <t xml:space="preserve">
Collateral for ICAP Auction</t>
        </r>
      </text>
    </comment>
    <comment ref="Q2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to fund</t>
        </r>
      </text>
    </comment>
    <comment ref="AG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pre-pay through Wed.</t>
        </r>
      </text>
    </comment>
    <comment ref="AO23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Required collateral</t>
        </r>
      </text>
    </comment>
    <comment ref="AQ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12/2/2001 - 12/20-2001 into escrow + collateral refresh</t>
        </r>
      </text>
    </comment>
    <comment ref="K2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Prepetition utility bills to keep from utility taking.  This payment gets us current.</t>
        </r>
      </text>
    </comment>
    <comment ref="Q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12/27 - 12/31</t>
        </r>
      </text>
    </comment>
    <comment ref="AS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01/01 - 01/05</t>
        </r>
      </text>
    </comment>
    <comment ref="BA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01/06 - 01/10</t>
        </r>
      </text>
    </comment>
    <comment ref="BI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01/11 - 01/15</t>
        </r>
      </text>
    </comment>
    <comment ref="Q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12/27 - 12/31
</t>
        </r>
      </text>
    </comment>
    <comment ref="AS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01/01 - 01/05</t>
        </r>
      </text>
    </comment>
    <comment ref="BA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01/06 - 01/10</t>
        </r>
      </text>
    </comment>
    <comment ref="BI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01/11 - 01/15</t>
        </r>
      </text>
    </comment>
    <comment ref="AE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through 12/26 for COH and Northshore and through 12/31 for E-Town</t>
        </r>
      </text>
    </comment>
    <comment ref="AG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CPA, E-Town and BGE from 12/22 - 12/26 Gas</t>
        </r>
      </text>
    </comment>
    <comment ref="AM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through EOY</t>
        </r>
      </text>
    </comment>
    <comment ref="AS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01/01 - 01/05</t>
        </r>
      </text>
    </comment>
    <comment ref="BA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01/06 - 01/10</t>
        </r>
      </text>
    </comment>
    <comment ref="BI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01/11 - 01/15</t>
        </r>
      </text>
    </comment>
    <comment ref="AA3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NIG/PGL</t>
        </r>
      </text>
    </comment>
    <comment ref="AC3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Deposit for NUI</t>
        </r>
      </text>
    </comment>
    <comment ref="AM38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TXU gas through 12/31/2001</t>
        </r>
      </text>
    </comment>
    <comment ref="Y5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of T&amp;E to be released.</t>
        </r>
      </text>
    </comment>
  </commentList>
</comments>
</file>

<file path=xl/sharedStrings.xml><?xml version="1.0" encoding="utf-8"?>
<sst xmlns="http://schemas.openxmlformats.org/spreadsheetml/2006/main" count="130" uniqueCount="97">
  <si>
    <t>Enron Energy Services</t>
  </si>
  <si>
    <t>Daily Cash Burn Forecast</t>
  </si>
  <si>
    <t>As of:</t>
  </si>
  <si>
    <t>Friday</t>
  </si>
  <si>
    <t>Monday</t>
  </si>
  <si>
    <t>Wed.</t>
  </si>
  <si>
    <t>Tues.</t>
  </si>
  <si>
    <t>Thurs.</t>
  </si>
  <si>
    <t>12/6/2001</t>
  </si>
  <si>
    <t>12/7/2001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</si>
  <si>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</si>
  <si>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</si>
  <si>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</si>
  <si>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</si>
  <si>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</si>
  <si>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</si>
  <si>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</si>
  <si>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</si>
  <si>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</si>
  <si>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</si>
  <si>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</si>
  <si>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12/25/2001</t>
  </si>
  <si>
    <t>12/26/2001</t>
  </si>
  <si>
    <t>12/31/2001</t>
  </si>
  <si>
    <t>Description</t>
  </si>
  <si>
    <t>12/27/2001</t>
  </si>
  <si>
    <t>12/28/2001</t>
  </si>
  <si>
    <t>Comments</t>
  </si>
  <si>
    <t>New York</t>
  </si>
  <si>
    <t>ERCOT</t>
  </si>
  <si>
    <t>Enron Facility Services</t>
  </si>
  <si>
    <t>Estimate $2.5 per day</t>
  </si>
  <si>
    <t>Critical Vendors</t>
  </si>
  <si>
    <t>CSC</t>
  </si>
  <si>
    <t>Billing Service Provider</t>
  </si>
  <si>
    <t>InPower Solutions</t>
  </si>
  <si>
    <t>Datadigm Corp.</t>
  </si>
  <si>
    <t>IT Consultant</t>
  </si>
  <si>
    <t>Telluride Controls Corp.</t>
  </si>
  <si>
    <t>Personnel</t>
  </si>
  <si>
    <t>EES</t>
  </si>
  <si>
    <t>EWS serving EES</t>
  </si>
  <si>
    <t>ENW serving EES</t>
  </si>
  <si>
    <t>Assume in ENW total</t>
  </si>
  <si>
    <t>T&amp;E</t>
  </si>
  <si>
    <t>NEED ACCUMULATE TOTAL</t>
  </si>
  <si>
    <t>Total</t>
  </si>
  <si>
    <t>MECO</t>
  </si>
  <si>
    <t>Califonia ISO</t>
  </si>
  <si>
    <t>California scheduler</t>
  </si>
  <si>
    <t>Williams Energy &amp;  Marketing</t>
  </si>
  <si>
    <t>CLGI Marketing</t>
  </si>
  <si>
    <t>ERCOT Assignment Printer</t>
  </si>
  <si>
    <t>$493,640 paid 12/3 to 12/14. Don't know about future</t>
  </si>
  <si>
    <t>Pre-Petition Obligation - CV</t>
  </si>
  <si>
    <t>First Energy</t>
  </si>
  <si>
    <t>Collateral Payment for Ohio Power Supply</t>
  </si>
  <si>
    <t>Disbursements:</t>
  </si>
  <si>
    <t>Receipts:</t>
  </si>
  <si>
    <t>Total Disbursements</t>
  </si>
  <si>
    <t>Net Receipts (Disbursements)</t>
  </si>
  <si>
    <t>Calpine</t>
  </si>
  <si>
    <t>Power Purchases</t>
  </si>
  <si>
    <t>Gas Purchases</t>
  </si>
  <si>
    <t>Marathon</t>
  </si>
  <si>
    <t>PG&amp;E</t>
  </si>
  <si>
    <t>So. Cal Gas</t>
  </si>
  <si>
    <t>Gooden McBride</t>
  </si>
  <si>
    <t>Escrow amount for CA. T&amp;D charges</t>
  </si>
  <si>
    <t>Con ED</t>
  </si>
  <si>
    <t>T&amp;D For New York ($60MM)</t>
  </si>
  <si>
    <t>Energy for New York</t>
  </si>
  <si>
    <t>California</t>
  </si>
  <si>
    <t>Occidental</t>
  </si>
  <si>
    <t>Pre</t>
  </si>
  <si>
    <t>Applied Metering Tech.</t>
  </si>
  <si>
    <t>Ca. Meter Installations</t>
  </si>
  <si>
    <t>Ca. Filing Fee</t>
  </si>
  <si>
    <t>Misc. Gas</t>
  </si>
  <si>
    <t>Reliant</t>
  </si>
  <si>
    <t>Mirant</t>
  </si>
  <si>
    <t>Allegeheny</t>
  </si>
  <si>
    <t>East Gas (COH/CGE/CPA/Etc.)</t>
  </si>
  <si>
    <t>US Post Office</t>
  </si>
  <si>
    <t>Return Assignment Cards</t>
  </si>
  <si>
    <t>Receipts (actual deposits)</t>
  </si>
  <si>
    <t>December</t>
  </si>
  <si>
    <t>TransData</t>
  </si>
  <si>
    <t>Ca. Meter Purchase</t>
  </si>
  <si>
    <t>Assume 105 people</t>
  </si>
  <si>
    <t>Assume 82 people</t>
  </si>
  <si>
    <t>$2.8 MM "deposit" has to be replenished periodically</t>
  </si>
  <si>
    <t>Avista Energy Inc</t>
  </si>
  <si>
    <t>AEP</t>
  </si>
  <si>
    <t>EEMC Registration ESP Bond</t>
  </si>
  <si>
    <t>NEPOOL/NEISO</t>
  </si>
  <si>
    <t>Energy for New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</si>
</sst>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5" fontId="0" fillId="0" borderId="0" xfId="1" applyNumberFormat="1" applyFont="1"/>
    <xf numFmtId="0" fontId="4" fillId="0" borderId="0" xfId="0" applyFont="1"/>
    <xf numFmtId="167" fontId="0" fillId="0" borderId="0" xfId="2" applyNumberFormat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left"/>
    </xf>
    <xf numFmtId="167" fontId="0" fillId="0" borderId="0" xfId="2" applyNumberFormat="1" applyFont="1" applyAlignment="1">
      <alignment horizontal="left"/>
    </xf>
    <xf numFmtId="165" fontId="4" fillId="0" borderId="0" xfId="1" applyNumberFormat="1" applyFont="1"/>
    <xf numFmtId="165" fontId="0" fillId="0" borderId="2" xfId="1" applyNumberFormat="1" applyFont="1" applyBorder="1"/>
    <xf numFmtId="167" fontId="0" fillId="0" borderId="3" xfId="2" applyNumberFormat="1" applyFont="1" applyBorder="1"/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2" borderId="0" xfId="0" applyFill="1"/>
    <xf numFmtId="0" fontId="0" fillId="2" borderId="1" xfId="0" quotePrefix="1" applyFill="1" applyBorder="1"/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167" fontId="0" fillId="2" borderId="0" xfId="2" applyNumberFormat="1" applyFont="1" applyFill="1"/>
    <xf numFmtId="165" fontId="0" fillId="2" borderId="2" xfId="1" applyNumberFormat="1" applyFont="1" applyFill="1" applyBorder="1"/>
    <xf numFmtId="167" fontId="0" fillId="2" borderId="3" xfId="2" applyNumberFormat="1" applyFont="1" applyFill="1" applyBorder="1"/>
    <xf numFmtId="165" fontId="0" fillId="3" borderId="0" xfId="1" applyNumberFormat="1" applyFont="1" applyFill="1"/>
    <xf numFmtId="0" fontId="0" fillId="3" borderId="0" xfId="0" applyFill="1"/>
    <xf numFmtId="0" fontId="0" fillId="3" borderId="1" xfId="0" quotePrefix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14" fontId="0" fillId="0" borderId="1" xfId="0" quotePrefix="1" applyNumberFormat="1" applyBorder="1"/>
    <xf numFmtId="14" fontId="0" fillId="0" borderId="1" xfId="0" applyNumberFormat="1" applyBorder="1"/>
    <xf numFmtId="14" fontId="0" fillId="0" borderId="1" xfId="0" quotePrefix="1" applyNumberFormat="1" applyBorder="1" applyAlignment="1">
      <alignment horizontal="right"/>
    </xf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/>
    </xf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L205"/>
  <sheetViews>
    <sheetView tabSelected="1" workbookViewId="0">
      <pane xSplit="3" ySplit="7" topLeftCell="AJ8" activePane="bottomRight" state="frozen"/>
      <selection pane="topRight" activeCell="D1" sqref="D1"/>
      <selection pane="bottomLeft" activeCell="A8" sqref="A8"/>
      <selection pane="bottomRight" activeCell="BJ68" sqref="BJ68"/>
    </sheetView>
  </sheetViews>
  <sheetFormatPr defaultRowHeight="12.75" x14ac:dyDescent="0.2"/>
  <cols>
    <col min="1" max="1" width="1.42578125" customWidth="1"/>
    <col min="2" max="2" width="10" customWidth="1"/>
    <col min="3" max="3" width="14.7109375" customWidth="1"/>
    <col min="4" max="4" width="1" customWidth="1"/>
    <col min="5" max="5" width="9.42578125" customWidth="1"/>
    <col min="8" max="8" width="1.28515625" customWidth="1"/>
    <col min="9" max="9" width="12" customWidth="1"/>
    <col min="10" max="10" width="1" customWidth="1"/>
    <col min="11" max="11" width="14.140625" bestFit="1" customWidth="1"/>
    <col min="12" max="12" width="1.140625" customWidth="1"/>
    <col min="13" max="13" width="15" bestFit="1" customWidth="1"/>
    <col min="14" max="14" width="0.7109375" customWidth="1"/>
    <col min="15" max="15" width="14" bestFit="1" customWidth="1"/>
    <col min="16" max="16" width="0.7109375" customWidth="1"/>
    <col min="17" max="17" width="14" bestFit="1" customWidth="1"/>
    <col min="18" max="18" width="0.5703125" customWidth="1"/>
    <col min="19" max="19" width="12.5703125" customWidth="1"/>
    <col min="20" max="20" width="1" customWidth="1"/>
    <col min="21" max="21" width="12.28515625" customWidth="1"/>
    <col min="22" max="22" width="1" customWidth="1"/>
    <col min="23" max="23" width="12.85546875" customWidth="1"/>
    <col min="24" max="24" width="0.85546875" customWidth="1"/>
    <col min="25" max="25" width="13" style="30" customWidth="1"/>
    <col min="26" max="26" width="0.5703125" customWidth="1"/>
    <col min="27" max="27" width="13.140625" customWidth="1"/>
    <col min="28" max="28" width="0.7109375" customWidth="1"/>
    <col min="29" max="29" width="11.85546875" customWidth="1"/>
    <col min="30" max="30" width="0.85546875" customWidth="1"/>
    <col min="31" max="31" width="12.42578125" customWidth="1"/>
    <col min="32" max="32" width="0.85546875" customWidth="1"/>
    <col min="33" max="33" width="11.85546875" customWidth="1"/>
    <col min="34" max="34" width="1" customWidth="1"/>
    <col min="35" max="35" width="11" customWidth="1"/>
    <col min="36" max="36" width="0.7109375" customWidth="1"/>
    <col min="37" max="37" width="11" customWidth="1"/>
    <col min="38" max="38" width="0.5703125" customWidth="1"/>
    <col min="39" max="39" width="12.85546875" customWidth="1"/>
    <col min="40" max="40" width="0.5703125" customWidth="1"/>
    <col min="41" max="41" width="11.7109375" customWidth="1"/>
    <col min="42" max="42" width="0.5703125" customWidth="1"/>
    <col min="43" max="43" width="11.7109375" style="22" customWidth="1"/>
    <col min="44" max="44" width="0.5703125" customWidth="1"/>
    <col min="45" max="45" width="12.42578125" customWidth="1"/>
    <col min="46" max="46" width="0.7109375" customWidth="1"/>
    <col min="47" max="47" width="13.42578125" customWidth="1"/>
    <col min="48" max="48" width="1.5703125" customWidth="1"/>
    <col min="49" max="49" width="12.85546875" customWidth="1"/>
    <col min="50" max="50" width="0.5703125" customWidth="1"/>
    <col min="51" max="51" width="12" customWidth="1"/>
    <col min="52" max="52" width="0.5703125" customWidth="1"/>
    <col min="53" max="53" width="11.7109375" customWidth="1"/>
    <col min="54" max="54" width="0.5703125" customWidth="1"/>
    <col min="55" max="55" width="12" customWidth="1"/>
    <col min="56" max="56" width="0.7109375" customWidth="1"/>
    <col min="57" max="57" width="12.5703125" customWidth="1"/>
    <col min="58" max="58" width="0.5703125" customWidth="1"/>
    <col min="59" max="59" width="12.85546875" customWidth="1"/>
    <col min="60" max="60" width="0.5703125" customWidth="1"/>
    <col min="61" max="61" width="11.7109375" customWidth="1"/>
    <col min="62" max="62" width="0.5703125" customWidth="1"/>
    <col min="63" max="63" width="11.7109375" customWidth="1"/>
    <col min="64" max="64" width="0.5703125" customWidth="1"/>
    <col min="66" max="66" width="12.28515625" bestFit="1" customWidth="1"/>
  </cols>
  <sheetData>
    <row r="1" spans="1:64" x14ac:dyDescent="0.2">
      <c r="A1" t="s">
        <v>0</v>
      </c>
      <c r="Y1"/>
    </row>
    <row r="2" spans="1:64" x14ac:dyDescent="0.2">
      <c r="A2" t="s">
        <v>1</v>
      </c>
      <c r="Y2"/>
    </row>
    <row r="3" spans="1:64" x14ac:dyDescent="0.2">
      <c r="A3" t="s">
        <v>2</v>
      </c>
      <c r="C3" s="1">
        <f ca="1">TODAY()</f>
        <v>37252</v>
      </c>
      <c r="D3" s="1"/>
      <c r="E3" s="1"/>
      <c r="F3" s="1"/>
      <c r="G3" s="1"/>
      <c r="H3" s="1"/>
      <c r="I3" s="1"/>
      <c r="O3" s="1"/>
      <c r="Y3"/>
      <c r="AG3" s="1"/>
      <c r="AS3" s="1"/>
    </row>
    <row r="4" spans="1:64" x14ac:dyDescent="0.2">
      <c r="C4" s="1"/>
      <c r="D4" s="1"/>
      <c r="E4" s="1"/>
      <c r="F4" s="1"/>
      <c r="G4" s="1"/>
      <c r="H4" s="1"/>
      <c r="I4" s="1"/>
      <c r="O4" s="1"/>
      <c r="Y4"/>
      <c r="AG4" s="1"/>
      <c r="AS4" s="1"/>
    </row>
    <row r="5" spans="1:64" x14ac:dyDescent="0.2">
      <c r="C5" s="1"/>
      <c r="D5" s="1"/>
      <c r="E5" s="1"/>
      <c r="F5" s="1"/>
      <c r="G5" s="1"/>
      <c r="H5" s="1"/>
      <c r="I5" s="19" t="s">
        <v>74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4"/>
      <c r="AR5" s="3"/>
      <c r="AS5" s="3"/>
      <c r="AU5" s="2" t="s">
        <v>46</v>
      </c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4" x14ac:dyDescent="0.2">
      <c r="A6" s="39" t="s">
        <v>24</v>
      </c>
      <c r="B6" s="39"/>
      <c r="C6" s="39"/>
      <c r="D6" s="2"/>
      <c r="E6" s="39" t="s">
        <v>27</v>
      </c>
      <c r="F6" s="39"/>
      <c r="G6" s="39"/>
      <c r="H6" s="18"/>
      <c r="I6" s="20">
        <v>37231</v>
      </c>
      <c r="K6" s="4" t="s">
        <v>8</v>
      </c>
      <c r="M6" s="4" t="s">
        <v>9</v>
      </c>
      <c r="O6" s="4" t="s">
        <v>10</v>
      </c>
      <c r="Q6" s="4" t="s">
        <v>11</v>
      </c>
      <c r="S6" s="4" t="s">
        <v>12</v>
      </c>
      <c r="U6" s="4" t="s">
        <v>13</v>
      </c>
      <c r="W6" s="4" t="s">
        <v>14</v>
      </c>
      <c r="Y6" s="31" t="s">
        <v>15</v>
      </c>
      <c r="AA6" s="4" t="s">
        <v>16</v>
      </c>
      <c r="AC6" s="4" t="s">
        <v>17</v>
      </c>
      <c r="AE6" s="4" t="s">
        <v>18</v>
      </c>
      <c r="AG6" s="4" t="s">
        <v>19</v>
      </c>
      <c r="AI6" s="4" t="s">
        <v>20</v>
      </c>
      <c r="AK6" s="4" t="s">
        <v>21</v>
      </c>
      <c r="AM6" s="4" t="s">
        <v>22</v>
      </c>
      <c r="AO6" s="4" t="s">
        <v>25</v>
      </c>
      <c r="AQ6" s="23" t="s">
        <v>26</v>
      </c>
      <c r="AS6" s="4" t="s">
        <v>23</v>
      </c>
      <c r="AU6" s="3" t="s">
        <v>86</v>
      </c>
      <c r="AW6" s="37">
        <v>37258</v>
      </c>
      <c r="AY6" s="36">
        <v>37259</v>
      </c>
      <c r="BA6" s="35">
        <v>37260</v>
      </c>
      <c r="BC6" s="35">
        <v>37263</v>
      </c>
      <c r="BE6" s="35">
        <v>37264</v>
      </c>
      <c r="BG6" s="35">
        <v>37265</v>
      </c>
      <c r="BI6" s="35">
        <v>37266</v>
      </c>
      <c r="BK6" s="35">
        <v>37267</v>
      </c>
    </row>
    <row r="7" spans="1:64" s="2" customFormat="1" x14ac:dyDescent="0.2">
      <c r="K7" s="2" t="s">
        <v>7</v>
      </c>
      <c r="M7" s="2" t="s">
        <v>3</v>
      </c>
      <c r="O7" s="2" t="s">
        <v>4</v>
      </c>
      <c r="Q7" s="2" t="s">
        <v>6</v>
      </c>
      <c r="S7" s="2" t="s">
        <v>5</v>
      </c>
      <c r="U7" s="2" t="s">
        <v>7</v>
      </c>
      <c r="W7" s="2" t="s">
        <v>3</v>
      </c>
      <c r="Y7" s="2" t="s">
        <v>4</v>
      </c>
      <c r="AA7" s="2" t="s">
        <v>6</v>
      </c>
      <c r="AC7" s="2" t="s">
        <v>5</v>
      </c>
      <c r="AE7" s="2" t="s">
        <v>7</v>
      </c>
      <c r="AG7" s="2" t="s">
        <v>3</v>
      </c>
      <c r="AI7" s="2" t="s">
        <v>4</v>
      </c>
      <c r="AK7" s="2" t="s">
        <v>6</v>
      </c>
      <c r="AM7" s="2" t="s">
        <v>5</v>
      </c>
      <c r="AO7" s="2" t="s">
        <v>7</v>
      </c>
      <c r="AQ7" s="24" t="s">
        <v>3</v>
      </c>
      <c r="AS7" s="2" t="s">
        <v>4</v>
      </c>
      <c r="AW7" s="2" t="s">
        <v>5</v>
      </c>
      <c r="AY7" s="2" t="s">
        <v>7</v>
      </c>
      <c r="BA7" s="2" t="s">
        <v>3</v>
      </c>
      <c r="BC7" s="2" t="s">
        <v>4</v>
      </c>
      <c r="BE7" s="2" t="s">
        <v>6</v>
      </c>
      <c r="BG7" s="2" t="s">
        <v>5</v>
      </c>
      <c r="BI7" s="2" t="s">
        <v>7</v>
      </c>
      <c r="BK7" s="2" t="s">
        <v>3</v>
      </c>
    </row>
    <row r="8" spans="1:64" s="2" customFormat="1" x14ac:dyDescent="0.2">
      <c r="AQ8" s="24"/>
    </row>
    <row r="9" spans="1:64" s="2" customFormat="1" x14ac:dyDescent="0.2">
      <c r="A9" s="11" t="s">
        <v>58</v>
      </c>
      <c r="I9" s="21">
        <f>13131147.25+3389396.51+5517970.29</f>
        <v>22038514.050000001</v>
      </c>
      <c r="K9" s="12">
        <f>4382659.56-3076.28</f>
        <v>4379583.2799999993</v>
      </c>
      <c r="M9" s="5">
        <v>2309498.9900000002</v>
      </c>
      <c r="N9" s="5"/>
      <c r="O9" s="5">
        <v>7129619.9800000004</v>
      </c>
      <c r="P9" s="5"/>
      <c r="Q9" s="5">
        <f>7472183.2-2069617.75</f>
        <v>5402565.4500000002</v>
      </c>
      <c r="R9" s="5"/>
      <c r="S9" s="5">
        <f>5702747.22+10796.54</f>
        <v>5713543.7599999998</v>
      </c>
      <c r="T9" s="5"/>
      <c r="U9" s="5">
        <v>3246242.64</v>
      </c>
      <c r="V9" s="5"/>
      <c r="W9" s="5">
        <v>9985660.6600000001</v>
      </c>
      <c r="X9" s="5"/>
      <c r="Y9" s="5">
        <v>3994875.24</v>
      </c>
      <c r="Z9" s="5"/>
      <c r="AA9" s="5">
        <v>2851273</v>
      </c>
      <c r="AB9" s="5"/>
      <c r="AC9" s="5">
        <v>1718473.58</v>
      </c>
      <c r="AD9" s="5"/>
      <c r="AE9" s="5">
        <v>3474558.95</v>
      </c>
      <c r="AF9" s="5"/>
      <c r="AG9" s="5">
        <v>2378483.08</v>
      </c>
      <c r="AH9" s="5"/>
      <c r="AI9" s="5">
        <v>8043938.7699999996</v>
      </c>
      <c r="AJ9" s="5"/>
      <c r="AK9" s="5">
        <v>0</v>
      </c>
      <c r="AL9" s="5"/>
      <c r="AM9" s="5">
        <v>0</v>
      </c>
      <c r="AN9" s="5"/>
      <c r="AO9" s="5">
        <v>0</v>
      </c>
      <c r="AP9" s="5"/>
      <c r="AQ9" s="25">
        <v>0</v>
      </c>
      <c r="AR9" s="5"/>
      <c r="AS9" s="5">
        <v>0</v>
      </c>
      <c r="AU9" s="7">
        <f>SUM(I9:AS9)</f>
        <v>82666831.430000007</v>
      </c>
      <c r="AW9" s="5">
        <v>0</v>
      </c>
      <c r="AX9" s="5"/>
      <c r="AY9" s="5">
        <v>0</v>
      </c>
      <c r="AZ9" s="5"/>
      <c r="BA9" s="5">
        <v>0</v>
      </c>
      <c r="BB9" s="5"/>
      <c r="BC9" s="5">
        <v>0</v>
      </c>
      <c r="BD9" s="5"/>
      <c r="BE9" s="5">
        <v>0</v>
      </c>
      <c r="BF9" s="5"/>
      <c r="BG9" s="5">
        <v>0</v>
      </c>
      <c r="BH9" s="5"/>
      <c r="BI9" s="5">
        <v>0</v>
      </c>
      <c r="BJ9" s="5"/>
      <c r="BK9" s="5">
        <v>0</v>
      </c>
      <c r="BL9" s="5"/>
    </row>
    <row r="10" spans="1:64" s="2" customFormat="1" x14ac:dyDescent="0.2">
      <c r="A10" s="11"/>
      <c r="AQ10" s="24"/>
      <c r="AU10" s="5"/>
    </row>
    <row r="11" spans="1:64" s="2" customFormat="1" x14ac:dyDescent="0.2">
      <c r="A11" s="11" t="s">
        <v>57</v>
      </c>
      <c r="X11"/>
      <c r="Z11" s="32"/>
      <c r="AQ11" s="24"/>
    </row>
    <row r="12" spans="1:64" x14ac:dyDescent="0.2">
      <c r="Y12"/>
      <c r="Z12" s="33"/>
    </row>
    <row r="13" spans="1:64" x14ac:dyDescent="0.2">
      <c r="A13" s="6" t="s">
        <v>62</v>
      </c>
      <c r="L13" s="1"/>
      <c r="V13" s="1"/>
      <c r="Y13"/>
      <c r="AF13" s="1"/>
      <c r="AP13" s="1"/>
      <c r="AZ13" s="1"/>
      <c r="BJ13" s="1"/>
    </row>
    <row r="14" spans="1:64" s="7" customFormat="1" x14ac:dyDescent="0.2">
      <c r="B14" s="8" t="s">
        <v>48</v>
      </c>
      <c r="E14" s="40" t="s">
        <v>91</v>
      </c>
      <c r="F14" s="40"/>
      <c r="G14" s="40"/>
      <c r="H14" s="16"/>
      <c r="I14" s="16"/>
      <c r="K14" s="7">
        <v>989440</v>
      </c>
      <c r="M14" s="5">
        <v>206000</v>
      </c>
      <c r="O14" s="7">
        <v>0</v>
      </c>
      <c r="Q14" s="7">
        <v>0</v>
      </c>
      <c r="R14"/>
      <c r="S14" s="7">
        <v>0</v>
      </c>
      <c r="U14" s="7">
        <v>0</v>
      </c>
      <c r="W14" s="7">
        <v>0</v>
      </c>
      <c r="Y14" s="7">
        <v>0</v>
      </c>
      <c r="AA14" s="7">
        <v>0</v>
      </c>
      <c r="AC14" s="7">
        <v>0</v>
      </c>
      <c r="AE14" s="7">
        <v>0</v>
      </c>
      <c r="AG14" s="7">
        <v>0</v>
      </c>
      <c r="AI14" s="7">
        <v>606807.46</v>
      </c>
      <c r="AK14" s="7">
        <v>0</v>
      </c>
      <c r="AM14" s="7">
        <v>0</v>
      </c>
      <c r="AO14" s="7">
        <v>0</v>
      </c>
      <c r="AQ14" s="26">
        <v>0</v>
      </c>
      <c r="AS14" s="7">
        <v>200000</v>
      </c>
      <c r="AU14" s="7">
        <f t="shared" ref="AU14:AU29" si="0">SUM(K14:AS14)</f>
        <v>2002247.46</v>
      </c>
      <c r="AW14" s="7">
        <v>0</v>
      </c>
      <c r="AY14" s="7">
        <v>0</v>
      </c>
      <c r="BA14" s="7">
        <v>0</v>
      </c>
      <c r="BC14" s="7">
        <v>0</v>
      </c>
      <c r="BE14" s="7">
        <v>0</v>
      </c>
      <c r="BG14" s="7">
        <v>0</v>
      </c>
      <c r="BI14" s="7">
        <v>0</v>
      </c>
      <c r="BK14" s="7">
        <v>0</v>
      </c>
    </row>
    <row r="15" spans="1:64" s="5" customFormat="1" x14ac:dyDescent="0.2">
      <c r="B15" s="9" t="s">
        <v>50</v>
      </c>
      <c r="E15" s="41" t="s">
        <v>49</v>
      </c>
      <c r="F15" s="41"/>
      <c r="G15" s="41"/>
      <c r="H15" s="17"/>
      <c r="I15" s="17"/>
      <c r="K15" s="5">
        <v>1660560</v>
      </c>
      <c r="M15" s="5">
        <v>0</v>
      </c>
      <c r="O15" s="5">
        <v>0</v>
      </c>
      <c r="Q15" s="5">
        <v>0</v>
      </c>
      <c r="S15" s="5">
        <v>0</v>
      </c>
      <c r="U15" s="5">
        <v>0</v>
      </c>
      <c r="W15" s="5">
        <v>0</v>
      </c>
      <c r="Y15" s="5">
        <v>0</v>
      </c>
      <c r="AA15" s="5">
        <v>0</v>
      </c>
      <c r="AC15" s="5">
        <v>0</v>
      </c>
      <c r="AE15" s="5">
        <v>0</v>
      </c>
      <c r="AG15" s="5">
        <v>0</v>
      </c>
      <c r="AI15" s="5">
        <v>0</v>
      </c>
      <c r="AK15" s="5">
        <v>0</v>
      </c>
      <c r="AM15" s="5">
        <v>0</v>
      </c>
      <c r="AO15" s="5">
        <v>0</v>
      </c>
      <c r="AQ15" s="25">
        <v>0</v>
      </c>
      <c r="AS15" s="5">
        <v>0</v>
      </c>
      <c r="AU15" s="5">
        <f t="shared" si="0"/>
        <v>1660560</v>
      </c>
      <c r="AW15" s="5">
        <v>0</v>
      </c>
      <c r="AY15" s="5">
        <v>0</v>
      </c>
      <c r="BA15" s="5">
        <v>0</v>
      </c>
      <c r="BC15" s="5">
        <v>0</v>
      </c>
      <c r="BE15" s="5">
        <v>0</v>
      </c>
      <c r="BG15" s="5">
        <v>0</v>
      </c>
      <c r="BI15" s="5">
        <v>0</v>
      </c>
      <c r="BK15" s="5">
        <v>0</v>
      </c>
    </row>
    <row r="16" spans="1:64" s="5" customFormat="1" x14ac:dyDescent="0.2">
      <c r="B16" s="9" t="s">
        <v>61</v>
      </c>
      <c r="E16" s="41" t="s">
        <v>49</v>
      </c>
      <c r="F16" s="41"/>
      <c r="G16" s="41"/>
      <c r="H16" s="17"/>
      <c r="I16" s="17"/>
      <c r="K16" s="5">
        <v>0</v>
      </c>
      <c r="M16" s="5">
        <v>1980800</v>
      </c>
      <c r="O16" s="5">
        <v>947800</v>
      </c>
      <c r="Q16" s="5">
        <v>947800</v>
      </c>
      <c r="S16" s="5">
        <v>1218600</v>
      </c>
      <c r="U16" s="5">
        <v>5750000</v>
      </c>
      <c r="W16" s="5">
        <v>0</v>
      </c>
      <c r="Y16" s="5">
        <v>0</v>
      </c>
      <c r="AA16" s="5">
        <v>0</v>
      </c>
      <c r="AC16" s="5">
        <v>0</v>
      </c>
      <c r="AE16" s="5">
        <v>0</v>
      </c>
      <c r="AG16" s="5">
        <v>0</v>
      </c>
      <c r="AI16" s="5">
        <v>0</v>
      </c>
      <c r="AK16" s="5">
        <v>0</v>
      </c>
      <c r="AM16" s="5">
        <v>0</v>
      </c>
      <c r="AO16" s="5">
        <v>0</v>
      </c>
      <c r="AQ16" s="25">
        <v>0</v>
      </c>
      <c r="AS16" s="5">
        <v>0</v>
      </c>
      <c r="AU16" s="5">
        <f t="shared" si="0"/>
        <v>10845000</v>
      </c>
      <c r="AW16" s="5">
        <v>0</v>
      </c>
      <c r="AY16" s="5">
        <v>0</v>
      </c>
      <c r="BA16" s="5">
        <v>0</v>
      </c>
      <c r="BC16" s="5">
        <v>0</v>
      </c>
      <c r="BE16" s="5">
        <v>0</v>
      </c>
      <c r="BG16" s="5">
        <v>0</v>
      </c>
      <c r="BI16" s="5">
        <v>0</v>
      </c>
      <c r="BK16" s="5">
        <v>0</v>
      </c>
    </row>
    <row r="17" spans="1:64" s="5" customFormat="1" x14ac:dyDescent="0.2">
      <c r="B17" s="9" t="s">
        <v>79</v>
      </c>
      <c r="E17" s="41" t="s">
        <v>49</v>
      </c>
      <c r="F17" s="41"/>
      <c r="G17" s="41"/>
      <c r="H17" s="17"/>
      <c r="I17" s="17"/>
      <c r="K17" s="5">
        <v>0</v>
      </c>
      <c r="M17" s="5">
        <v>0</v>
      </c>
      <c r="O17" s="5">
        <v>0</v>
      </c>
      <c r="Q17" s="5">
        <v>0</v>
      </c>
      <c r="S17" s="5">
        <v>0</v>
      </c>
      <c r="U17" s="5">
        <v>0</v>
      </c>
      <c r="W17" s="5">
        <v>0</v>
      </c>
      <c r="Y17" s="5">
        <v>0</v>
      </c>
      <c r="AA17" s="5">
        <v>2767600</v>
      </c>
      <c r="AC17" s="5">
        <v>829600</v>
      </c>
      <c r="AE17" s="5">
        <v>0</v>
      </c>
      <c r="AG17" s="5">
        <v>0</v>
      </c>
      <c r="AI17" s="5">
        <v>0</v>
      </c>
      <c r="AK17" s="5">
        <v>0</v>
      </c>
      <c r="AM17" s="5">
        <v>0</v>
      </c>
      <c r="AO17" s="5">
        <v>0</v>
      </c>
      <c r="AQ17" s="25">
        <v>0</v>
      </c>
      <c r="AS17" s="5">
        <v>0</v>
      </c>
      <c r="AU17" s="5">
        <f t="shared" si="0"/>
        <v>3597200</v>
      </c>
      <c r="AW17" s="5">
        <v>0</v>
      </c>
      <c r="AY17" s="5">
        <v>0</v>
      </c>
      <c r="BA17" s="5">
        <v>0</v>
      </c>
      <c r="BC17" s="5">
        <v>0</v>
      </c>
      <c r="BE17" s="5">
        <v>0</v>
      </c>
      <c r="BG17" s="5">
        <v>0</v>
      </c>
      <c r="BI17" s="5">
        <v>0</v>
      </c>
      <c r="BK17" s="5">
        <v>0</v>
      </c>
    </row>
    <row r="18" spans="1:64" s="5" customFormat="1" x14ac:dyDescent="0.2">
      <c r="B18" s="9" t="s">
        <v>80</v>
      </c>
      <c r="E18" s="41" t="s">
        <v>49</v>
      </c>
      <c r="F18" s="41"/>
      <c r="G18" s="41"/>
      <c r="H18" s="17"/>
      <c r="I18" s="17"/>
      <c r="K18" s="5">
        <v>0</v>
      </c>
      <c r="M18" s="5">
        <v>0</v>
      </c>
      <c r="O18" s="5">
        <v>0</v>
      </c>
      <c r="Q18" s="5">
        <v>0</v>
      </c>
      <c r="S18" s="5">
        <v>0</v>
      </c>
      <c r="U18" s="5">
        <v>0</v>
      </c>
      <c r="W18" s="5">
        <v>0</v>
      </c>
      <c r="Y18" s="5">
        <v>0</v>
      </c>
      <c r="AA18" s="5">
        <v>1420800</v>
      </c>
      <c r="AC18" s="5">
        <v>0</v>
      </c>
      <c r="AE18" s="5">
        <v>0</v>
      </c>
      <c r="AG18" s="5">
        <v>0</v>
      </c>
      <c r="AI18" s="5">
        <v>0</v>
      </c>
      <c r="AK18" s="5">
        <v>0</v>
      </c>
      <c r="AM18" s="5">
        <v>0</v>
      </c>
      <c r="AO18" s="5">
        <v>0</v>
      </c>
      <c r="AQ18" s="25">
        <v>0</v>
      </c>
      <c r="AS18" s="5">
        <v>0</v>
      </c>
      <c r="AU18" s="5">
        <f t="shared" si="0"/>
        <v>1420800</v>
      </c>
      <c r="AW18" s="5">
        <v>0</v>
      </c>
      <c r="AY18" s="5">
        <v>0</v>
      </c>
      <c r="BA18" s="5">
        <v>0</v>
      </c>
      <c r="BC18" s="5">
        <v>0</v>
      </c>
      <c r="BE18" s="5">
        <v>0</v>
      </c>
      <c r="BG18" s="5">
        <v>0</v>
      </c>
      <c r="BI18" s="5">
        <v>0</v>
      </c>
      <c r="BK18" s="5">
        <v>0</v>
      </c>
    </row>
    <row r="19" spans="1:64" s="5" customFormat="1" x14ac:dyDescent="0.2">
      <c r="B19" s="9" t="s">
        <v>81</v>
      </c>
      <c r="E19" s="41" t="s">
        <v>49</v>
      </c>
      <c r="F19" s="41"/>
      <c r="G19" s="41"/>
      <c r="H19" s="17"/>
      <c r="I19" s="17"/>
      <c r="K19" s="5">
        <v>0</v>
      </c>
      <c r="M19" s="5">
        <v>0</v>
      </c>
      <c r="O19" s="5">
        <v>0</v>
      </c>
      <c r="Q19" s="5">
        <v>0</v>
      </c>
      <c r="S19" s="5">
        <v>0</v>
      </c>
      <c r="U19" s="5">
        <v>0</v>
      </c>
      <c r="W19" s="5">
        <v>0</v>
      </c>
      <c r="Y19" s="5">
        <v>0</v>
      </c>
      <c r="AA19" s="5">
        <v>2203200</v>
      </c>
      <c r="AC19" s="5">
        <v>0</v>
      </c>
      <c r="AE19" s="5">
        <v>0</v>
      </c>
      <c r="AG19" s="5">
        <v>1765800</v>
      </c>
      <c r="AI19" s="5">
        <v>0</v>
      </c>
      <c r="AK19" s="5">
        <v>0</v>
      </c>
      <c r="AM19" s="5">
        <v>0</v>
      </c>
      <c r="AO19" s="5">
        <v>2579200</v>
      </c>
      <c r="AQ19" s="25">
        <v>0</v>
      </c>
      <c r="AS19" s="5">
        <v>0</v>
      </c>
      <c r="AU19" s="5">
        <f t="shared" si="0"/>
        <v>6548200</v>
      </c>
      <c r="AW19" s="5">
        <v>0</v>
      </c>
      <c r="AY19" s="5">
        <v>0</v>
      </c>
      <c r="BA19" s="5">
        <f>1980800/2*2</f>
        <v>1980800</v>
      </c>
      <c r="BC19" s="5">
        <f>1980800/2*2</f>
        <v>1980800</v>
      </c>
      <c r="BE19" s="5">
        <v>0</v>
      </c>
      <c r="BG19" s="5">
        <f>1980800/2*2</f>
        <v>1980800</v>
      </c>
      <c r="BI19" s="5">
        <v>0</v>
      </c>
      <c r="BK19" s="5">
        <f>1980800/2*3</f>
        <v>2971200</v>
      </c>
    </row>
    <row r="20" spans="1:64" x14ac:dyDescent="0.2">
      <c r="B20" t="s">
        <v>92</v>
      </c>
      <c r="E20" s="41" t="s">
        <v>49</v>
      </c>
      <c r="F20" s="41"/>
      <c r="G20" s="41"/>
      <c r="H20" s="10"/>
      <c r="I20" s="10"/>
      <c r="K20" s="5">
        <v>0</v>
      </c>
      <c r="L20" s="5"/>
      <c r="M20" s="5">
        <v>0</v>
      </c>
      <c r="N20" s="5"/>
      <c r="O20" s="5">
        <v>0</v>
      </c>
      <c r="P20" s="5"/>
      <c r="Q20" s="5">
        <v>0</v>
      </c>
      <c r="R20" s="5"/>
      <c r="S20" s="5">
        <v>0</v>
      </c>
      <c r="T20" s="5"/>
      <c r="U20" s="5">
        <v>0</v>
      </c>
      <c r="V20" s="5"/>
      <c r="W20" s="5">
        <v>0</v>
      </c>
      <c r="X20" s="5"/>
      <c r="Y20" s="5">
        <v>0</v>
      </c>
      <c r="Z20" s="5"/>
      <c r="AA20" s="5">
        <v>0</v>
      </c>
      <c r="AB20" s="5"/>
      <c r="AC20" s="5">
        <v>0</v>
      </c>
      <c r="AD20" s="5"/>
      <c r="AE20" s="5">
        <v>0</v>
      </c>
      <c r="AF20" s="5"/>
      <c r="AG20" s="5">
        <v>144536</v>
      </c>
      <c r="AH20" s="5"/>
      <c r="AI20" s="5">
        <v>0</v>
      </c>
      <c r="AJ20" s="5"/>
      <c r="AK20" s="5">
        <v>0</v>
      </c>
      <c r="AL20" s="5"/>
      <c r="AM20" s="5">
        <v>0</v>
      </c>
      <c r="AN20" s="5"/>
      <c r="AO20" s="5">
        <v>0</v>
      </c>
      <c r="AP20" s="5"/>
      <c r="AQ20" s="25">
        <v>0</v>
      </c>
      <c r="AR20" s="5"/>
      <c r="AS20" s="5">
        <v>0</v>
      </c>
      <c r="AT20" s="5"/>
      <c r="AU20" s="5">
        <f t="shared" si="0"/>
        <v>144536</v>
      </c>
      <c r="AW20" s="5">
        <v>0</v>
      </c>
      <c r="AX20" s="5"/>
      <c r="AY20" s="5">
        <v>0</v>
      </c>
      <c r="AZ20" s="5"/>
      <c r="BA20" s="5">
        <v>0</v>
      </c>
      <c r="BB20" s="5"/>
      <c r="BC20" s="5">
        <v>0</v>
      </c>
      <c r="BD20" s="5"/>
      <c r="BE20" s="5">
        <v>0</v>
      </c>
      <c r="BF20" s="5"/>
      <c r="BG20" s="5">
        <v>0</v>
      </c>
      <c r="BH20" s="5"/>
      <c r="BI20" s="5">
        <v>0</v>
      </c>
      <c r="BJ20" s="5"/>
      <c r="BK20" s="5">
        <v>0</v>
      </c>
      <c r="BL20" s="5"/>
    </row>
    <row r="21" spans="1:64" x14ac:dyDescent="0.2">
      <c r="B21" t="s">
        <v>93</v>
      </c>
      <c r="E21" s="41" t="s">
        <v>49</v>
      </c>
      <c r="F21" s="41"/>
      <c r="G21" s="41"/>
      <c r="H21" s="10"/>
      <c r="I21" s="10"/>
      <c r="K21" s="5">
        <v>0</v>
      </c>
      <c r="L21" s="5"/>
      <c r="M21" s="5">
        <v>0</v>
      </c>
      <c r="N21" s="5"/>
      <c r="O21" s="5">
        <v>0</v>
      </c>
      <c r="P21" s="5"/>
      <c r="Q21" s="5">
        <v>0</v>
      </c>
      <c r="R21" s="5"/>
      <c r="S21" s="5">
        <v>0</v>
      </c>
      <c r="T21" s="5"/>
      <c r="U21" s="5">
        <v>0</v>
      </c>
      <c r="V21" s="5"/>
      <c r="W21" s="5">
        <v>0</v>
      </c>
      <c r="X21" s="5"/>
      <c r="Y21" s="5">
        <v>0</v>
      </c>
      <c r="Z21" s="5"/>
      <c r="AA21" s="5">
        <v>0</v>
      </c>
      <c r="AB21" s="5"/>
      <c r="AC21" s="5">
        <v>0</v>
      </c>
      <c r="AD21" s="5"/>
      <c r="AE21" s="5">
        <v>0</v>
      </c>
      <c r="AF21" s="5"/>
      <c r="AG21" s="5">
        <v>1357800</v>
      </c>
      <c r="AH21" s="5"/>
      <c r="AI21" s="5">
        <v>0</v>
      </c>
      <c r="AJ21" s="5"/>
      <c r="AK21" s="5">
        <v>0</v>
      </c>
      <c r="AL21" s="5"/>
      <c r="AM21" s="5">
        <v>0</v>
      </c>
      <c r="AN21" s="5"/>
      <c r="AO21" s="5">
        <v>1053000</v>
      </c>
      <c r="AP21" s="5"/>
      <c r="AQ21" s="25">
        <v>0</v>
      </c>
      <c r="AR21" s="5"/>
      <c r="AS21" s="5">
        <v>0</v>
      </c>
      <c r="AT21" s="5"/>
      <c r="AU21" s="5">
        <f t="shared" si="0"/>
        <v>2410800</v>
      </c>
      <c r="AW21" s="5">
        <v>0</v>
      </c>
      <c r="AX21" s="5"/>
      <c r="AY21" s="5">
        <v>0</v>
      </c>
      <c r="AZ21" s="5"/>
      <c r="BA21" s="5">
        <v>0</v>
      </c>
      <c r="BB21" s="5"/>
      <c r="BC21" s="5">
        <v>0</v>
      </c>
      <c r="BD21" s="5"/>
      <c r="BE21" s="5">
        <v>0</v>
      </c>
      <c r="BF21" s="5"/>
      <c r="BG21" s="5">
        <v>0</v>
      </c>
      <c r="BH21" s="5"/>
      <c r="BI21" s="5">
        <v>0</v>
      </c>
      <c r="BJ21" s="5"/>
      <c r="BK21" s="5">
        <v>0</v>
      </c>
      <c r="BL21" s="5"/>
    </row>
    <row r="22" spans="1:64" x14ac:dyDescent="0.2">
      <c r="B22" t="s">
        <v>28</v>
      </c>
      <c r="E22" s="38" t="s">
        <v>71</v>
      </c>
      <c r="F22" s="38"/>
      <c r="G22" s="38"/>
      <c r="H22" s="10"/>
      <c r="I22" s="10"/>
      <c r="K22" s="5">
        <v>0</v>
      </c>
      <c r="L22" s="5"/>
      <c r="M22" s="5">
        <v>750000</v>
      </c>
      <c r="N22" s="5"/>
      <c r="O22" s="5">
        <v>0</v>
      </c>
      <c r="P22" s="5"/>
      <c r="Q22" s="5">
        <v>760500</v>
      </c>
      <c r="R22" s="5"/>
      <c r="S22" s="5">
        <v>0</v>
      </c>
      <c r="T22" s="5"/>
      <c r="U22" s="5">
        <v>0</v>
      </c>
      <c r="V22" s="5"/>
      <c r="W22" s="5">
        <v>0</v>
      </c>
      <c r="X22" s="5"/>
      <c r="Y22" s="5">
        <v>0</v>
      </c>
      <c r="Z22" s="5"/>
      <c r="AA22" s="5">
        <v>0</v>
      </c>
      <c r="AB22" s="5"/>
      <c r="AC22" s="5">
        <v>0</v>
      </c>
      <c r="AD22" s="5"/>
      <c r="AE22" s="5">
        <v>0</v>
      </c>
      <c r="AF22" s="5"/>
      <c r="AG22" s="5">
        <v>0</v>
      </c>
      <c r="AH22" s="5"/>
      <c r="AI22" s="5">
        <v>0</v>
      </c>
      <c r="AJ22" s="5"/>
      <c r="AK22" s="5">
        <v>0</v>
      </c>
      <c r="AL22" s="5"/>
      <c r="AM22" s="5">
        <v>0</v>
      </c>
      <c r="AN22" s="5"/>
      <c r="AO22" s="5">
        <v>0</v>
      </c>
      <c r="AP22" s="5"/>
      <c r="AQ22" s="25">
        <v>0</v>
      </c>
      <c r="AR22" s="5"/>
      <c r="AS22" s="5">
        <v>0</v>
      </c>
      <c r="AT22" s="5"/>
      <c r="AU22" s="5">
        <f t="shared" si="0"/>
        <v>1510500</v>
      </c>
      <c r="AW22" s="5">
        <v>0</v>
      </c>
      <c r="AX22" s="5"/>
      <c r="AY22" s="5">
        <v>0</v>
      </c>
      <c r="AZ22" s="5"/>
      <c r="BA22" s="5">
        <v>0</v>
      </c>
      <c r="BB22" s="5"/>
      <c r="BC22" s="5">
        <v>0</v>
      </c>
      <c r="BD22" s="5"/>
      <c r="BE22" s="5">
        <v>0</v>
      </c>
      <c r="BF22" s="5"/>
      <c r="BG22" s="5">
        <v>0</v>
      </c>
      <c r="BH22" s="5"/>
      <c r="BI22" s="5">
        <v>0</v>
      </c>
      <c r="BJ22" s="5"/>
      <c r="BK22" s="5">
        <v>0</v>
      </c>
      <c r="BL22" s="5"/>
    </row>
    <row r="23" spans="1:64" x14ac:dyDescent="0.2">
      <c r="B23" t="s">
        <v>95</v>
      </c>
      <c r="E23" s="38" t="s">
        <v>96</v>
      </c>
      <c r="F23" s="38"/>
      <c r="G23" s="38"/>
      <c r="H23" s="10"/>
      <c r="I23" s="10"/>
      <c r="K23" s="5">
        <v>0</v>
      </c>
      <c r="L23" s="5"/>
      <c r="M23" s="5">
        <v>0</v>
      </c>
      <c r="N23" s="5"/>
      <c r="O23" s="5">
        <v>0</v>
      </c>
      <c r="P23" s="5"/>
      <c r="Q23" s="5">
        <v>0</v>
      </c>
      <c r="R23" s="5"/>
      <c r="S23" s="5">
        <v>0</v>
      </c>
      <c r="T23" s="5"/>
      <c r="U23" s="5">
        <v>0</v>
      </c>
      <c r="V23" s="5"/>
      <c r="W23" s="5">
        <v>0</v>
      </c>
      <c r="X23" s="5"/>
      <c r="Y23" s="5">
        <v>0</v>
      </c>
      <c r="Z23" s="5"/>
      <c r="AA23" s="5">
        <v>0</v>
      </c>
      <c r="AB23" s="5"/>
      <c r="AC23" s="5">
        <v>0</v>
      </c>
      <c r="AD23" s="5"/>
      <c r="AE23" s="5">
        <v>0</v>
      </c>
      <c r="AF23" s="5"/>
      <c r="AG23" s="5">
        <f>1080432+371550</f>
        <v>1451982</v>
      </c>
      <c r="AH23" s="5"/>
      <c r="AI23" s="5">
        <v>0</v>
      </c>
      <c r="AJ23" s="5"/>
      <c r="AK23" s="5">
        <v>0</v>
      </c>
      <c r="AL23" s="5"/>
      <c r="AM23" s="5">
        <v>0</v>
      </c>
      <c r="AN23" s="5"/>
      <c r="AO23" s="5">
        <f>1282525.74+258865.72</f>
        <v>1541391.46</v>
      </c>
      <c r="AP23" s="5"/>
      <c r="AQ23" s="25">
        <f>3376340.86+1161085.95+114620.59+429628.18</f>
        <v>5081675.5799999991</v>
      </c>
      <c r="AR23" s="5"/>
      <c r="AS23" s="5">
        <f>(57310.29+214814.09)*3</f>
        <v>816373.14</v>
      </c>
      <c r="AT23" s="5"/>
      <c r="AU23" s="5">
        <f t="shared" si="0"/>
        <v>8891422.1799999997</v>
      </c>
      <c r="AW23" s="5">
        <f>57310.29+214814.09</f>
        <v>272124.38</v>
      </c>
      <c r="AX23" s="5"/>
      <c r="AY23" s="5">
        <f>57310.29+214814.09</f>
        <v>272124.38</v>
      </c>
      <c r="AZ23" s="5"/>
      <c r="BA23" s="5">
        <f>57310.29+214814.09</f>
        <v>272124.38</v>
      </c>
      <c r="BB23" s="5"/>
      <c r="BC23" s="5">
        <f>(57310.29+214814.09)*3</f>
        <v>816373.14</v>
      </c>
      <c r="BD23" s="5"/>
      <c r="BE23" s="5">
        <f>57310.29+214814.09</f>
        <v>272124.38</v>
      </c>
      <c r="BF23" s="5"/>
      <c r="BG23" s="5">
        <f>57310.29+214814.09</f>
        <v>272124.38</v>
      </c>
      <c r="BH23" s="5"/>
      <c r="BI23" s="5">
        <f>57310.29+214814.09</f>
        <v>272124.38</v>
      </c>
      <c r="BJ23" s="5"/>
      <c r="BK23" s="5">
        <f>57310.29+214814.09</f>
        <v>272124.38</v>
      </c>
      <c r="BL23" s="5"/>
    </row>
    <row r="24" spans="1:64" x14ac:dyDescent="0.2">
      <c r="B24" t="s">
        <v>69</v>
      </c>
      <c r="E24" s="38" t="s">
        <v>70</v>
      </c>
      <c r="F24" s="38"/>
      <c r="G24" s="38"/>
      <c r="H24" s="10"/>
      <c r="I24" s="10"/>
      <c r="K24" s="5">
        <v>0</v>
      </c>
      <c r="L24" s="5"/>
      <c r="M24" s="5">
        <v>0</v>
      </c>
      <c r="N24" s="5"/>
      <c r="O24" s="5">
        <v>0</v>
      </c>
      <c r="P24" s="5"/>
      <c r="Q24" s="5">
        <v>345000</v>
      </c>
      <c r="R24" s="5"/>
      <c r="S24" s="5">
        <v>0</v>
      </c>
      <c r="T24" s="5"/>
      <c r="U24" s="5">
        <v>0</v>
      </c>
      <c r="V24" s="5"/>
      <c r="W24" s="5">
        <v>0</v>
      </c>
      <c r="X24" s="5"/>
      <c r="Y24" s="5">
        <v>0</v>
      </c>
      <c r="Z24" s="5"/>
      <c r="AA24" s="5">
        <v>0</v>
      </c>
      <c r="AB24" s="5"/>
      <c r="AC24" s="5">
        <v>0</v>
      </c>
      <c r="AD24" s="5"/>
      <c r="AE24" s="5">
        <v>0</v>
      </c>
      <c r="AF24" s="5"/>
      <c r="AG24" s="5">
        <v>0</v>
      </c>
      <c r="AH24" s="5"/>
      <c r="AI24" s="5">
        <v>0</v>
      </c>
      <c r="AJ24" s="5"/>
      <c r="AK24" s="5">
        <v>0</v>
      </c>
      <c r="AL24" s="5"/>
      <c r="AM24" s="5">
        <v>0</v>
      </c>
      <c r="AN24" s="5"/>
      <c r="AO24" s="5">
        <v>0</v>
      </c>
      <c r="AP24" s="5"/>
      <c r="AQ24" s="25">
        <v>0</v>
      </c>
      <c r="AR24" s="5"/>
      <c r="AS24" s="5">
        <v>0</v>
      </c>
      <c r="AT24" s="5"/>
      <c r="AU24" s="5">
        <f t="shared" si="0"/>
        <v>345000</v>
      </c>
      <c r="AW24" s="5">
        <v>0</v>
      </c>
      <c r="AX24" s="5"/>
      <c r="AY24" s="5">
        <v>0</v>
      </c>
      <c r="AZ24" s="5"/>
      <c r="BA24" s="5">
        <v>0</v>
      </c>
      <c r="BB24" s="5"/>
      <c r="BC24" s="5">
        <v>0</v>
      </c>
      <c r="BD24" s="5"/>
      <c r="BE24" s="5">
        <v>0</v>
      </c>
      <c r="BF24" s="5"/>
      <c r="BG24" s="5">
        <v>0</v>
      </c>
      <c r="BH24" s="5"/>
      <c r="BI24" s="5">
        <v>0</v>
      </c>
      <c r="BJ24" s="5"/>
      <c r="BK24" s="5">
        <v>0</v>
      </c>
      <c r="BL24" s="5"/>
    </row>
    <row r="25" spans="1:64" x14ac:dyDescent="0.2">
      <c r="B25" t="s">
        <v>29</v>
      </c>
      <c r="E25" s="38" t="s">
        <v>53</v>
      </c>
      <c r="F25" s="38"/>
      <c r="G25" s="38"/>
      <c r="H25" s="10"/>
      <c r="I25" s="10"/>
      <c r="K25" s="5">
        <v>0</v>
      </c>
      <c r="L25" s="5"/>
      <c r="M25" s="5">
        <v>0</v>
      </c>
      <c r="N25" s="5"/>
      <c r="O25" s="5">
        <v>0</v>
      </c>
      <c r="P25" s="5"/>
      <c r="Q25" s="5">
        <v>0</v>
      </c>
      <c r="R25" s="5"/>
      <c r="S25" s="5">
        <v>0</v>
      </c>
      <c r="T25" s="5"/>
      <c r="U25" s="5">
        <v>0</v>
      </c>
      <c r="V25" s="5"/>
      <c r="W25" s="5">
        <v>0</v>
      </c>
      <c r="X25" s="5"/>
      <c r="Y25" s="5">
        <v>0</v>
      </c>
      <c r="Z25" s="5"/>
      <c r="AA25" s="5">
        <v>0</v>
      </c>
      <c r="AB25" s="5"/>
      <c r="AC25" s="5">
        <v>0</v>
      </c>
      <c r="AD25" s="5"/>
      <c r="AE25" s="5">
        <v>0</v>
      </c>
      <c r="AF25" s="5"/>
      <c r="AG25" s="5"/>
      <c r="AH25" s="5"/>
      <c r="AI25" s="5">
        <v>0</v>
      </c>
      <c r="AJ25" s="5"/>
      <c r="AK25" s="5">
        <v>0</v>
      </c>
      <c r="AL25" s="5"/>
      <c r="AM25" s="5">
        <v>0</v>
      </c>
      <c r="AN25" s="5"/>
      <c r="AO25" s="5">
        <v>0</v>
      </c>
      <c r="AP25" s="5"/>
      <c r="AQ25" s="25">
        <v>0</v>
      </c>
      <c r="AR25" s="5"/>
      <c r="AS25" s="5">
        <v>0</v>
      </c>
      <c r="AT25" s="5"/>
      <c r="AU25" s="5">
        <f t="shared" si="0"/>
        <v>0</v>
      </c>
      <c r="AW25" s="5">
        <v>0</v>
      </c>
      <c r="AX25" s="5"/>
      <c r="AY25" s="5">
        <v>0</v>
      </c>
      <c r="AZ25" s="5"/>
      <c r="BA25" s="5">
        <v>0</v>
      </c>
      <c r="BB25" s="5"/>
      <c r="BC25" s="5">
        <v>0</v>
      </c>
      <c r="BD25" s="5"/>
      <c r="BE25" s="5">
        <v>0</v>
      </c>
      <c r="BF25" s="5"/>
      <c r="BG25" s="5">
        <v>0</v>
      </c>
      <c r="BH25" s="5"/>
      <c r="BI25" s="5">
        <v>0</v>
      </c>
      <c r="BJ25" s="5"/>
      <c r="BK25" s="5">
        <v>0</v>
      </c>
      <c r="BL25" s="5"/>
    </row>
    <row r="26" spans="1:64" x14ac:dyDescent="0.2">
      <c r="B26" t="s">
        <v>47</v>
      </c>
      <c r="E26" s="38" t="s">
        <v>54</v>
      </c>
      <c r="F26" s="38"/>
      <c r="G26" s="38"/>
      <c r="H26" s="10"/>
      <c r="I26" s="10"/>
      <c r="K26" s="5">
        <v>840561</v>
      </c>
      <c r="L26" s="5"/>
      <c r="M26" s="5">
        <v>0</v>
      </c>
      <c r="N26" s="5"/>
      <c r="O26" s="5">
        <v>0</v>
      </c>
      <c r="P26" s="5"/>
      <c r="Q26" s="5">
        <v>0</v>
      </c>
      <c r="R26" s="5"/>
      <c r="S26" s="5">
        <v>0</v>
      </c>
      <c r="T26" s="5"/>
      <c r="U26" s="5">
        <v>0</v>
      </c>
      <c r="V26" s="5"/>
      <c r="W26" s="5">
        <v>0</v>
      </c>
      <c r="X26" s="5"/>
      <c r="Y26" s="5">
        <v>0</v>
      </c>
      <c r="Z26" s="5"/>
      <c r="AA26" s="5">
        <v>0</v>
      </c>
      <c r="AB26" s="5"/>
      <c r="AC26" s="5">
        <v>0</v>
      </c>
      <c r="AD26" s="5"/>
      <c r="AE26" s="5">
        <v>0</v>
      </c>
      <c r="AF26" s="5"/>
      <c r="AG26" s="5">
        <v>0</v>
      </c>
      <c r="AH26" s="5"/>
      <c r="AI26" s="5">
        <v>0</v>
      </c>
      <c r="AJ26" s="5"/>
      <c r="AK26" s="5">
        <v>0</v>
      </c>
      <c r="AL26" s="5"/>
      <c r="AM26" s="5">
        <v>0</v>
      </c>
      <c r="AN26" s="5"/>
      <c r="AO26" s="5">
        <v>0</v>
      </c>
      <c r="AP26" s="5"/>
      <c r="AQ26" s="25">
        <v>0</v>
      </c>
      <c r="AR26" s="5"/>
      <c r="AS26" s="5">
        <v>0</v>
      </c>
      <c r="AT26" s="5"/>
      <c r="AU26" s="5">
        <f t="shared" si="0"/>
        <v>840561</v>
      </c>
      <c r="AW26" s="5">
        <v>0</v>
      </c>
      <c r="AX26" s="5"/>
      <c r="AY26" s="5">
        <v>0</v>
      </c>
      <c r="AZ26" s="5"/>
      <c r="BA26" s="5">
        <v>0</v>
      </c>
      <c r="BB26" s="5"/>
      <c r="BC26" s="5">
        <v>0</v>
      </c>
      <c r="BD26" s="5"/>
      <c r="BE26" s="5">
        <v>0</v>
      </c>
      <c r="BF26" s="5"/>
      <c r="BG26" s="5">
        <v>0</v>
      </c>
      <c r="BH26" s="5"/>
      <c r="BI26" s="5">
        <v>0</v>
      </c>
      <c r="BJ26" s="5"/>
      <c r="BK26" s="5">
        <v>0</v>
      </c>
      <c r="BL26" s="5"/>
    </row>
    <row r="27" spans="1:64" x14ac:dyDescent="0.2">
      <c r="B27" t="s">
        <v>55</v>
      </c>
      <c r="E27" s="38" t="s">
        <v>56</v>
      </c>
      <c r="F27" s="38"/>
      <c r="G27" s="38"/>
      <c r="H27" s="10"/>
      <c r="I27" s="10"/>
      <c r="K27" s="5">
        <v>0</v>
      </c>
      <c r="L27" s="5"/>
      <c r="M27" s="5">
        <v>0</v>
      </c>
      <c r="N27" s="5"/>
      <c r="O27" s="5">
        <v>250000</v>
      </c>
      <c r="P27" s="5"/>
      <c r="Q27" s="5">
        <v>0</v>
      </c>
      <c r="R27" s="5"/>
      <c r="S27" s="5">
        <v>0</v>
      </c>
      <c r="T27" s="5"/>
      <c r="U27" s="5">
        <v>0</v>
      </c>
      <c r="V27" s="5"/>
      <c r="W27" s="5">
        <v>0</v>
      </c>
      <c r="X27" s="5"/>
      <c r="Y27" s="5">
        <v>0</v>
      </c>
      <c r="Z27" s="5"/>
      <c r="AA27" s="5">
        <v>0</v>
      </c>
      <c r="AB27" s="5"/>
      <c r="AC27" s="5">
        <v>0</v>
      </c>
      <c r="AD27" s="5"/>
      <c r="AE27" s="5">
        <v>0</v>
      </c>
      <c r="AF27" s="5"/>
      <c r="AG27" s="5">
        <v>0</v>
      </c>
      <c r="AH27" s="5"/>
      <c r="AI27" s="5">
        <v>0</v>
      </c>
      <c r="AJ27" s="5"/>
      <c r="AK27" s="5">
        <v>0</v>
      </c>
      <c r="AL27" s="5"/>
      <c r="AM27" s="5">
        <v>0</v>
      </c>
      <c r="AN27" s="5"/>
      <c r="AO27" s="5">
        <v>0</v>
      </c>
      <c r="AP27" s="5"/>
      <c r="AQ27" s="25">
        <v>0</v>
      </c>
      <c r="AR27" s="5"/>
      <c r="AS27" s="5">
        <v>0</v>
      </c>
      <c r="AT27" s="5"/>
      <c r="AU27" s="5">
        <f t="shared" si="0"/>
        <v>250000</v>
      </c>
      <c r="AW27" s="5">
        <v>0</v>
      </c>
      <c r="AX27" s="5"/>
      <c r="AY27" s="5">
        <v>0</v>
      </c>
      <c r="AZ27" s="5"/>
      <c r="BA27" s="5">
        <v>0</v>
      </c>
      <c r="BB27" s="5"/>
      <c r="BC27" s="5">
        <v>0</v>
      </c>
      <c r="BD27" s="5"/>
      <c r="BE27" s="5">
        <v>0</v>
      </c>
      <c r="BF27" s="5"/>
      <c r="BG27" s="5">
        <v>0</v>
      </c>
      <c r="BH27" s="5"/>
      <c r="BI27" s="5">
        <v>0</v>
      </c>
      <c r="BJ27" s="5"/>
      <c r="BK27" s="5">
        <v>0</v>
      </c>
      <c r="BL27" s="5"/>
    </row>
    <row r="28" spans="1:64" x14ac:dyDescent="0.2">
      <c r="B28" t="s">
        <v>67</v>
      </c>
      <c r="E28" s="38" t="s">
        <v>94</v>
      </c>
      <c r="F28" s="38"/>
      <c r="G28" s="38"/>
      <c r="H28" s="10"/>
      <c r="I28" s="10"/>
      <c r="K28" s="5">
        <v>0</v>
      </c>
      <c r="L28" s="5"/>
      <c r="M28" s="5">
        <v>0</v>
      </c>
      <c r="N28" s="5"/>
      <c r="O28" s="5">
        <v>0</v>
      </c>
      <c r="P28" s="5"/>
      <c r="Q28" s="5">
        <v>0</v>
      </c>
      <c r="R28" s="5"/>
      <c r="S28" s="5">
        <v>0</v>
      </c>
      <c r="T28" s="5"/>
      <c r="U28" s="5">
        <v>0</v>
      </c>
      <c r="V28" s="5"/>
      <c r="W28" s="5">
        <v>0</v>
      </c>
      <c r="X28" s="5"/>
      <c r="Y28" s="5">
        <v>0</v>
      </c>
      <c r="Z28" s="5"/>
      <c r="AA28" s="5">
        <v>0</v>
      </c>
      <c r="AB28" s="5"/>
      <c r="AC28" s="5">
        <v>0</v>
      </c>
      <c r="AD28" s="5"/>
      <c r="AE28" s="5">
        <v>0</v>
      </c>
      <c r="AF28" s="5"/>
      <c r="AG28" s="5">
        <v>100000</v>
      </c>
      <c r="AH28" s="5"/>
      <c r="AI28" s="5">
        <v>0</v>
      </c>
      <c r="AJ28" s="5"/>
      <c r="AK28" s="5">
        <v>0</v>
      </c>
      <c r="AL28" s="5"/>
      <c r="AM28" s="5">
        <v>0</v>
      </c>
      <c r="AN28" s="5"/>
      <c r="AO28" s="5">
        <v>0</v>
      </c>
      <c r="AP28" s="5"/>
      <c r="AQ28" s="25">
        <v>0</v>
      </c>
      <c r="AR28" s="5"/>
      <c r="AS28" s="5">
        <v>0</v>
      </c>
      <c r="AT28" s="5"/>
      <c r="AU28" s="5">
        <f t="shared" si="0"/>
        <v>100000</v>
      </c>
      <c r="AW28" s="5">
        <v>0</v>
      </c>
      <c r="AX28" s="5"/>
      <c r="AY28" s="5">
        <v>0</v>
      </c>
      <c r="AZ28" s="5"/>
      <c r="BA28" s="5">
        <v>0</v>
      </c>
      <c r="BB28" s="5"/>
      <c r="BC28" s="5">
        <v>0</v>
      </c>
      <c r="BD28" s="5"/>
      <c r="BE28" s="5">
        <v>0</v>
      </c>
      <c r="BF28" s="5"/>
      <c r="BG28" s="5">
        <v>0</v>
      </c>
      <c r="BH28" s="5"/>
      <c r="BI28" s="5">
        <v>0</v>
      </c>
      <c r="BJ28" s="5"/>
      <c r="BK28" s="5">
        <v>0</v>
      </c>
      <c r="BL28" s="5"/>
    </row>
    <row r="29" spans="1:64" x14ac:dyDescent="0.2">
      <c r="B29" t="s">
        <v>67</v>
      </c>
      <c r="E29" s="38" t="s">
        <v>68</v>
      </c>
      <c r="F29" s="38"/>
      <c r="G29" s="38"/>
      <c r="H29" s="10"/>
      <c r="I29" s="10"/>
      <c r="K29" s="5">
        <v>0</v>
      </c>
      <c r="L29" s="5"/>
      <c r="M29" s="5">
        <v>0</v>
      </c>
      <c r="N29" s="5"/>
      <c r="O29" s="5">
        <v>0</v>
      </c>
      <c r="P29" s="5"/>
      <c r="Q29" s="5">
        <v>0</v>
      </c>
      <c r="R29" s="5"/>
      <c r="S29" s="5">
        <v>0</v>
      </c>
      <c r="T29" s="5"/>
      <c r="U29" s="5">
        <v>0</v>
      </c>
      <c r="V29" s="5"/>
      <c r="W29" s="5">
        <v>0</v>
      </c>
      <c r="X29" s="5"/>
      <c r="Y29" s="5">
        <v>0</v>
      </c>
      <c r="Z29" s="5"/>
      <c r="AA29" s="5">
        <v>0</v>
      </c>
      <c r="AB29" s="5"/>
      <c r="AC29" s="5">
        <v>0</v>
      </c>
      <c r="AD29" s="5"/>
      <c r="AE29" s="5">
        <v>0</v>
      </c>
      <c r="AF29" s="5"/>
      <c r="AG29" s="5">
        <v>0</v>
      </c>
      <c r="AH29" s="5"/>
      <c r="AI29" s="5">
        <v>0</v>
      </c>
      <c r="AJ29" s="5"/>
      <c r="AK29" s="5">
        <v>0</v>
      </c>
      <c r="AL29" s="5"/>
      <c r="AM29" s="5">
        <v>0</v>
      </c>
      <c r="AN29" s="5"/>
      <c r="AO29" s="5">
        <v>0</v>
      </c>
      <c r="AP29" s="5"/>
      <c r="AQ29" s="25">
        <v>0</v>
      </c>
      <c r="AR29" s="5"/>
      <c r="AS29" s="5">
        <v>0</v>
      </c>
      <c r="AT29" s="5"/>
      <c r="AU29" s="5">
        <f t="shared" si="0"/>
        <v>0</v>
      </c>
      <c r="AW29" s="5">
        <v>0</v>
      </c>
      <c r="AX29" s="5"/>
      <c r="AY29" s="5">
        <v>0</v>
      </c>
      <c r="AZ29" s="5"/>
      <c r="BA29" s="5">
        <v>0</v>
      </c>
      <c r="BB29" s="5"/>
      <c r="BC29" s="5">
        <v>0</v>
      </c>
      <c r="BD29" s="5"/>
      <c r="BE29" s="5">
        <v>0</v>
      </c>
      <c r="BF29" s="5"/>
      <c r="BG29" s="5">
        <v>0</v>
      </c>
      <c r="BH29" s="5"/>
      <c r="BI29" s="5">
        <v>0</v>
      </c>
      <c r="BJ29" s="5"/>
      <c r="BK29" s="5">
        <v>0</v>
      </c>
      <c r="BL29" s="5"/>
    </row>
    <row r="30" spans="1:64" x14ac:dyDescent="0.2">
      <c r="E30" s="10"/>
      <c r="F30" s="10"/>
      <c r="G30" s="10"/>
      <c r="H30" s="10"/>
      <c r="I30" s="1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25"/>
      <c r="AR30" s="5"/>
      <c r="AS30" s="5"/>
      <c r="AT30" s="5"/>
      <c r="AU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</row>
    <row r="31" spans="1:64" x14ac:dyDescent="0.2">
      <c r="E31" s="10"/>
      <c r="F31" s="10"/>
      <c r="G31" s="10"/>
      <c r="H31" s="10"/>
      <c r="I31" s="1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5"/>
      <c r="AR31" s="5"/>
      <c r="AS31" s="5"/>
      <c r="AT31" s="5"/>
      <c r="AU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</row>
    <row r="32" spans="1:64" x14ac:dyDescent="0.2">
      <c r="A32" s="6" t="s">
        <v>63</v>
      </c>
      <c r="E32" s="10"/>
      <c r="F32" s="10"/>
      <c r="G32" s="10"/>
      <c r="H32" s="10"/>
      <c r="I32" s="1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5"/>
      <c r="AR32" s="5"/>
      <c r="AS32" s="5"/>
      <c r="AT32" s="5"/>
      <c r="AU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</row>
    <row r="33" spans="1:64" x14ac:dyDescent="0.2">
      <c r="A33" s="6"/>
      <c r="E33" s="10"/>
      <c r="F33" s="10"/>
      <c r="G33" s="10"/>
      <c r="H33" s="10"/>
      <c r="I33" s="1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25"/>
      <c r="AR33" s="5"/>
      <c r="AS33" s="5"/>
      <c r="AT33" s="5"/>
      <c r="AU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</row>
    <row r="34" spans="1:64" x14ac:dyDescent="0.2">
      <c r="B34" t="s">
        <v>65</v>
      </c>
      <c r="E34" s="38" t="s">
        <v>72</v>
      </c>
      <c r="F34" s="38"/>
      <c r="G34" s="38"/>
      <c r="H34" s="10"/>
      <c r="I34" s="10"/>
      <c r="K34" s="5">
        <v>0</v>
      </c>
      <c r="L34" s="5"/>
      <c r="M34" s="5">
        <v>225000</v>
      </c>
      <c r="N34" s="5"/>
      <c r="O34" s="5">
        <v>200000</v>
      </c>
      <c r="P34" s="5"/>
      <c r="Q34" s="5">
        <v>1010000</v>
      </c>
      <c r="R34" s="5"/>
      <c r="S34" s="5">
        <v>0</v>
      </c>
      <c r="T34" s="5"/>
      <c r="U34" s="5">
        <v>0</v>
      </c>
      <c r="V34" s="5"/>
      <c r="W34" s="5">
        <v>0</v>
      </c>
      <c r="X34" s="5"/>
      <c r="Y34" s="5">
        <v>240000</v>
      </c>
      <c r="Z34" s="5"/>
      <c r="AA34" s="5">
        <v>1696000</v>
      </c>
      <c r="AB34" s="5"/>
      <c r="AC34" s="5">
        <v>0</v>
      </c>
      <c r="AD34" s="5"/>
      <c r="AE34" s="5">
        <v>0</v>
      </c>
      <c r="AF34" s="5"/>
      <c r="AG34" s="5">
        <v>0</v>
      </c>
      <c r="AH34" s="5"/>
      <c r="AI34" s="5">
        <v>0</v>
      </c>
      <c r="AJ34" s="5"/>
      <c r="AK34" s="5">
        <v>0</v>
      </c>
      <c r="AL34" s="5"/>
      <c r="AM34" s="5">
        <v>800000</v>
      </c>
      <c r="AN34" s="5"/>
      <c r="AO34" s="5">
        <v>0</v>
      </c>
      <c r="AP34" s="5"/>
      <c r="AQ34" s="25">
        <v>0</v>
      </c>
      <c r="AR34" s="5"/>
      <c r="AS34" s="5">
        <v>800000</v>
      </c>
      <c r="AT34" s="5"/>
      <c r="AU34" s="5">
        <f>SUM(K34:AS34)</f>
        <v>4971000</v>
      </c>
      <c r="AW34" s="5">
        <v>0</v>
      </c>
      <c r="AX34" s="5"/>
      <c r="AY34" s="5">
        <v>0</v>
      </c>
      <c r="AZ34" s="5"/>
      <c r="BA34" s="5">
        <v>800000</v>
      </c>
      <c r="BB34" s="5"/>
      <c r="BC34" s="5">
        <v>0</v>
      </c>
      <c r="BD34" s="5"/>
      <c r="BE34" s="5">
        <v>0</v>
      </c>
      <c r="BF34" s="5"/>
      <c r="BG34" s="5">
        <v>0</v>
      </c>
      <c r="BH34" s="5"/>
      <c r="BI34" s="5">
        <v>800000</v>
      </c>
      <c r="BJ34" s="5"/>
      <c r="BK34" s="5">
        <v>0</v>
      </c>
      <c r="BL34" s="5"/>
    </row>
    <row r="35" spans="1:64" x14ac:dyDescent="0.2">
      <c r="B35" t="s">
        <v>66</v>
      </c>
      <c r="E35" s="38" t="s">
        <v>72</v>
      </c>
      <c r="F35" s="38"/>
      <c r="G35" s="38"/>
      <c r="H35" s="10"/>
      <c r="I35" s="10"/>
      <c r="K35" s="5">
        <v>0</v>
      </c>
      <c r="L35" s="5"/>
      <c r="M35" s="5">
        <v>765000</v>
      </c>
      <c r="N35" s="5"/>
      <c r="O35" s="5">
        <v>250000</v>
      </c>
      <c r="P35" s="5"/>
      <c r="Q35" s="5">
        <v>0</v>
      </c>
      <c r="R35" s="5"/>
      <c r="S35" s="5">
        <v>0</v>
      </c>
      <c r="T35" s="5"/>
      <c r="U35" s="5">
        <v>0</v>
      </c>
      <c r="V35" s="5"/>
      <c r="W35" s="5">
        <v>663971.32999999996</v>
      </c>
      <c r="X35" s="5"/>
      <c r="Y35" s="5">
        <v>0</v>
      </c>
      <c r="Z35" s="5"/>
      <c r="AA35" s="5">
        <v>0</v>
      </c>
      <c r="AB35" s="5"/>
      <c r="AC35" s="5">
        <v>0</v>
      </c>
      <c r="AD35" s="5"/>
      <c r="AE35" s="5">
        <v>0</v>
      </c>
      <c r="AF35" s="5"/>
      <c r="AG35" s="5">
        <v>28358</v>
      </c>
      <c r="AH35" s="5"/>
      <c r="AI35" s="5">
        <v>0</v>
      </c>
      <c r="AJ35" s="5"/>
      <c r="AK35" s="5">
        <v>0</v>
      </c>
      <c r="AL35" s="5"/>
      <c r="AM35" s="5">
        <v>0</v>
      </c>
      <c r="AN35" s="5"/>
      <c r="AO35" s="5">
        <v>0</v>
      </c>
      <c r="AP35" s="5"/>
      <c r="AQ35" s="25">
        <v>0</v>
      </c>
      <c r="AR35" s="5"/>
      <c r="AS35" s="5">
        <v>0</v>
      </c>
      <c r="AT35" s="5"/>
      <c r="AU35" s="5">
        <f>SUM(K35:AS35)</f>
        <v>1707329.33</v>
      </c>
      <c r="AW35" s="5">
        <v>0</v>
      </c>
      <c r="AX35" s="5"/>
      <c r="AY35" s="5">
        <v>0</v>
      </c>
      <c r="AZ35" s="5"/>
      <c r="BA35" s="5">
        <v>0</v>
      </c>
      <c r="BB35" s="5"/>
      <c r="BC35" s="5">
        <v>0</v>
      </c>
      <c r="BD35" s="5"/>
      <c r="BE35" s="5">
        <v>0</v>
      </c>
      <c r="BF35" s="5"/>
      <c r="BG35" s="5">
        <v>0</v>
      </c>
      <c r="BH35" s="5"/>
      <c r="BI35" s="5">
        <v>0</v>
      </c>
      <c r="BJ35" s="5"/>
      <c r="BK35" s="5">
        <v>0</v>
      </c>
      <c r="BL35" s="5"/>
    </row>
    <row r="36" spans="1:64" x14ac:dyDescent="0.2">
      <c r="B36" t="s">
        <v>73</v>
      </c>
      <c r="E36" s="38" t="s">
        <v>72</v>
      </c>
      <c r="F36" s="38"/>
      <c r="G36" s="38"/>
      <c r="H36" s="10"/>
      <c r="I36" s="10"/>
      <c r="K36" s="5">
        <v>0</v>
      </c>
      <c r="L36" s="5"/>
      <c r="M36" s="5">
        <v>0</v>
      </c>
      <c r="N36" s="5"/>
      <c r="O36" s="5">
        <v>0</v>
      </c>
      <c r="P36" s="5"/>
      <c r="Q36" s="5">
        <f>250000+1020000</f>
        <v>1270000</v>
      </c>
      <c r="R36" s="5"/>
      <c r="S36" s="5">
        <v>0</v>
      </c>
      <c r="T36" s="5"/>
      <c r="U36" s="5">
        <v>0</v>
      </c>
      <c r="V36" s="5"/>
      <c r="W36" s="5">
        <v>0</v>
      </c>
      <c r="X36" s="5"/>
      <c r="Y36" s="5">
        <v>265000</v>
      </c>
      <c r="Z36" s="5"/>
      <c r="AA36" s="5">
        <v>2048550</v>
      </c>
      <c r="AB36" s="5"/>
      <c r="AC36" s="5">
        <v>0</v>
      </c>
      <c r="AD36" s="5"/>
      <c r="AE36" s="5">
        <v>0</v>
      </c>
      <c r="AF36" s="5"/>
      <c r="AG36" s="5">
        <v>0</v>
      </c>
      <c r="AH36" s="5"/>
      <c r="AI36" s="5">
        <v>0</v>
      </c>
      <c r="AJ36" s="5"/>
      <c r="AK36" s="5">
        <v>0</v>
      </c>
      <c r="AL36" s="5"/>
      <c r="AM36" s="5">
        <v>800000</v>
      </c>
      <c r="AN36" s="5"/>
      <c r="AO36" s="5">
        <v>0</v>
      </c>
      <c r="AP36" s="5"/>
      <c r="AQ36" s="25">
        <v>0</v>
      </c>
      <c r="AR36" s="5"/>
      <c r="AS36" s="5">
        <v>800000</v>
      </c>
      <c r="AT36" s="5"/>
      <c r="AU36" s="5">
        <f>SUM(K36:AS36)</f>
        <v>5183550</v>
      </c>
      <c r="AW36" s="5">
        <v>0</v>
      </c>
      <c r="AX36" s="5"/>
      <c r="AY36" s="5">
        <v>0</v>
      </c>
      <c r="AZ36" s="5"/>
      <c r="BA36" s="5">
        <v>800000</v>
      </c>
      <c r="BB36" s="5"/>
      <c r="BC36" s="5">
        <v>0</v>
      </c>
      <c r="BD36" s="5"/>
      <c r="BE36" s="5">
        <v>0</v>
      </c>
      <c r="BF36" s="5"/>
      <c r="BG36" s="5">
        <v>0</v>
      </c>
      <c r="BH36" s="5"/>
      <c r="BI36" s="5">
        <v>800000</v>
      </c>
      <c r="BJ36" s="5"/>
      <c r="BK36" s="5">
        <v>0</v>
      </c>
      <c r="BL36" s="5"/>
    </row>
    <row r="37" spans="1:64" x14ac:dyDescent="0.2">
      <c r="B37" t="s">
        <v>64</v>
      </c>
      <c r="E37" s="38" t="s">
        <v>82</v>
      </c>
      <c r="F37" s="38"/>
      <c r="G37" s="38"/>
      <c r="H37" s="10"/>
      <c r="I37" s="10"/>
      <c r="K37" s="5">
        <v>0</v>
      </c>
      <c r="L37" s="5"/>
      <c r="M37" s="5">
        <f>49918.32+16020</f>
        <v>65938.320000000007</v>
      </c>
      <c r="N37" s="5"/>
      <c r="O37" s="5">
        <f>85254.24+70500</f>
        <v>155754.23999999999</v>
      </c>
      <c r="P37" s="5"/>
      <c r="Q37" s="5">
        <v>0</v>
      </c>
      <c r="R37" s="5"/>
      <c r="S37" s="5">
        <v>188172.72</v>
      </c>
      <c r="T37" s="5"/>
      <c r="U37" s="5">
        <v>80342</v>
      </c>
      <c r="V37" s="5"/>
      <c r="W37" s="5">
        <v>200790</v>
      </c>
      <c r="X37" s="5"/>
      <c r="Y37" s="5">
        <v>656140</v>
      </c>
      <c r="Z37" s="5"/>
      <c r="AA37" s="5">
        <v>0</v>
      </c>
      <c r="AB37" s="5"/>
      <c r="AC37" s="5">
        <v>0</v>
      </c>
      <c r="AD37" s="5"/>
      <c r="AE37" s="29">
        <f>961537.5+438850+171600+112200</f>
        <v>1684187.5</v>
      </c>
      <c r="AF37" s="5"/>
      <c r="AG37" s="5">
        <f>193050+51625+53725</f>
        <v>298400</v>
      </c>
      <c r="AH37" s="5"/>
      <c r="AI37" s="5">
        <v>0</v>
      </c>
      <c r="AJ37" s="5"/>
      <c r="AK37" s="5">
        <v>0</v>
      </c>
      <c r="AL37" s="5"/>
      <c r="AM37" s="29">
        <f>354360+600000</f>
        <v>954360</v>
      </c>
      <c r="AN37" s="5"/>
      <c r="AO37" s="5">
        <v>0</v>
      </c>
      <c r="AP37" s="5"/>
      <c r="AQ37" s="25">
        <v>0</v>
      </c>
      <c r="AR37" s="5"/>
      <c r="AS37" s="29">
        <f>354360+600000</f>
        <v>954360</v>
      </c>
      <c r="AT37" s="5"/>
      <c r="AU37" s="5">
        <f>SUM(K37:AS37)</f>
        <v>5238444.78</v>
      </c>
      <c r="AW37" s="29">
        <v>0</v>
      </c>
      <c r="AX37" s="5"/>
      <c r="AY37" s="5">
        <v>0</v>
      </c>
      <c r="AZ37" s="5"/>
      <c r="BA37" s="29">
        <f>354360+600000</f>
        <v>954360</v>
      </c>
      <c r="BB37" s="5"/>
      <c r="BC37" s="5">
        <v>0</v>
      </c>
      <c r="BD37" s="5"/>
      <c r="BE37" s="5">
        <v>0</v>
      </c>
      <c r="BF37" s="5"/>
      <c r="BG37" s="5">
        <v>0</v>
      </c>
      <c r="BH37" s="5"/>
      <c r="BI37" s="29">
        <f>354360+600000</f>
        <v>954360</v>
      </c>
      <c r="BJ37" s="5"/>
      <c r="BK37" s="5">
        <v>0</v>
      </c>
      <c r="BL37" s="5"/>
    </row>
    <row r="38" spans="1:64" x14ac:dyDescent="0.2">
      <c r="E38" s="38" t="s">
        <v>78</v>
      </c>
      <c r="F38" s="38"/>
      <c r="G38" s="38"/>
      <c r="H38" s="10"/>
      <c r="I38" s="10"/>
      <c r="K38" s="5">
        <v>0</v>
      </c>
      <c r="L38" s="5"/>
      <c r="M38" s="5">
        <v>0</v>
      </c>
      <c r="N38" s="5"/>
      <c r="O38" s="5">
        <v>0</v>
      </c>
      <c r="P38" s="5"/>
      <c r="Q38" s="5">
        <v>0</v>
      </c>
      <c r="R38" s="5"/>
      <c r="S38" s="5">
        <v>0</v>
      </c>
      <c r="T38" s="5"/>
      <c r="U38" s="5">
        <v>0</v>
      </c>
      <c r="V38" s="5"/>
      <c r="W38" s="5">
        <v>0</v>
      </c>
      <c r="X38" s="5"/>
      <c r="Y38" s="5">
        <v>0</v>
      </c>
      <c r="Z38" s="5"/>
      <c r="AA38" s="5">
        <v>117900</v>
      </c>
      <c r="AB38" s="5"/>
      <c r="AC38" s="5">
        <v>250000</v>
      </c>
      <c r="AD38" s="5"/>
      <c r="AE38" s="5">
        <v>0</v>
      </c>
      <c r="AF38" s="5"/>
      <c r="AG38" s="5">
        <v>0</v>
      </c>
      <c r="AH38" s="5"/>
      <c r="AI38" s="5">
        <v>0</v>
      </c>
      <c r="AJ38" s="5"/>
      <c r="AK38" s="5">
        <v>0</v>
      </c>
      <c r="AL38" s="5"/>
      <c r="AM38" s="5">
        <v>66500</v>
      </c>
      <c r="AN38" s="5"/>
      <c r="AO38" s="5">
        <v>0</v>
      </c>
      <c r="AP38" s="5"/>
      <c r="AQ38" s="25">
        <v>100000</v>
      </c>
      <c r="AR38" s="5"/>
      <c r="AS38" s="5">
        <v>100000</v>
      </c>
      <c r="AT38" s="5"/>
      <c r="AU38" s="5">
        <f>SUM(K38:AS38)</f>
        <v>634400</v>
      </c>
      <c r="AW38" s="5">
        <v>100000</v>
      </c>
      <c r="AX38" s="5"/>
      <c r="AY38" s="5">
        <v>100000</v>
      </c>
      <c r="AZ38" s="5"/>
      <c r="BA38" s="5">
        <v>100000</v>
      </c>
      <c r="BB38" s="5"/>
      <c r="BC38" s="5">
        <v>100000</v>
      </c>
      <c r="BD38" s="5"/>
      <c r="BE38" s="5">
        <v>100000</v>
      </c>
      <c r="BF38" s="5"/>
      <c r="BG38" s="5">
        <v>100000</v>
      </c>
      <c r="BH38" s="5"/>
      <c r="BI38" s="5">
        <v>100000</v>
      </c>
      <c r="BJ38" s="5"/>
      <c r="BK38" s="5">
        <v>100000</v>
      </c>
      <c r="BL38" s="5"/>
    </row>
    <row r="39" spans="1:64" x14ac:dyDescent="0.2">
      <c r="E39" s="10"/>
      <c r="F39" s="10"/>
      <c r="G39" s="10"/>
      <c r="H39" s="10"/>
      <c r="I39" s="1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25"/>
      <c r="AR39" s="5"/>
      <c r="AS39" s="5"/>
      <c r="AT39" s="5"/>
      <c r="AU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</row>
    <row r="40" spans="1:64" x14ac:dyDescent="0.2">
      <c r="A40" s="6"/>
      <c r="E40" s="10"/>
      <c r="F40" s="10"/>
      <c r="G40" s="10"/>
      <c r="H40" s="10"/>
      <c r="I40" s="1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25"/>
      <c r="AR40" s="5"/>
      <c r="AS40" s="5"/>
      <c r="AT40" s="5"/>
      <c r="AU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</row>
    <row r="41" spans="1:64" x14ac:dyDescent="0.2">
      <c r="A41" s="6" t="s">
        <v>30</v>
      </c>
      <c r="E41" t="s">
        <v>31</v>
      </c>
      <c r="K41" s="5">
        <v>0</v>
      </c>
      <c r="L41" s="5"/>
      <c r="M41" s="5">
        <v>0</v>
      </c>
      <c r="N41" s="5"/>
      <c r="O41" s="5">
        <v>4100000</v>
      </c>
      <c r="P41" s="5"/>
      <c r="Q41" s="5">
        <v>0</v>
      </c>
      <c r="R41" s="5"/>
      <c r="S41" s="5">
        <v>0</v>
      </c>
      <c r="T41" s="5"/>
      <c r="U41" s="5">
        <v>0</v>
      </c>
      <c r="V41" s="5"/>
      <c r="W41" s="5">
        <v>839215.85</v>
      </c>
      <c r="X41" s="5"/>
      <c r="Y41" s="5">
        <f>2600000+3100000</f>
        <v>5700000</v>
      </c>
      <c r="Z41" s="5"/>
      <c r="AA41" s="5">
        <v>1847018.89</v>
      </c>
      <c r="AB41" s="5"/>
      <c r="AC41" s="5">
        <v>1037666</v>
      </c>
      <c r="AD41" s="5"/>
      <c r="AE41" s="5">
        <v>1000000</v>
      </c>
      <c r="AF41" s="5"/>
      <c r="AG41" s="5">
        <v>0</v>
      </c>
      <c r="AH41" s="5"/>
      <c r="AI41" s="5">
        <v>0</v>
      </c>
      <c r="AJ41" s="5"/>
      <c r="AK41" s="5">
        <v>0</v>
      </c>
      <c r="AL41" s="5"/>
      <c r="AM41" s="5">
        <v>0</v>
      </c>
      <c r="AN41" s="5"/>
      <c r="AO41" s="5">
        <v>0</v>
      </c>
      <c r="AP41" s="5"/>
      <c r="AQ41" s="25">
        <v>3101855</v>
      </c>
      <c r="AR41" s="5"/>
      <c r="AS41" s="5">
        <v>3101855</v>
      </c>
      <c r="AT41" s="5"/>
      <c r="AU41" s="5">
        <f>SUM(K41:AS41)</f>
        <v>20727610.740000002</v>
      </c>
      <c r="AW41" s="5">
        <v>3101855</v>
      </c>
      <c r="AX41" s="5"/>
      <c r="AY41" s="5">
        <v>3101855</v>
      </c>
      <c r="AZ41" s="5"/>
      <c r="BA41" s="5">
        <v>3101855</v>
      </c>
      <c r="BB41" s="5"/>
      <c r="BC41" s="5">
        <v>3101855</v>
      </c>
      <c r="BD41" s="5"/>
      <c r="BE41" s="5">
        <v>3101855</v>
      </c>
      <c r="BF41" s="5"/>
      <c r="BG41" s="5">
        <v>3101855</v>
      </c>
      <c r="BH41" s="5"/>
      <c r="BI41" s="5">
        <v>3101855</v>
      </c>
      <c r="BJ41" s="5"/>
      <c r="BK41" s="5">
        <v>3101855</v>
      </c>
      <c r="BL41" s="5"/>
    </row>
    <row r="42" spans="1:64" x14ac:dyDescent="0.2">
      <c r="A42" s="6"/>
      <c r="E42" t="s">
        <v>85</v>
      </c>
      <c r="I42" s="5">
        <v>0</v>
      </c>
      <c r="K42" s="5">
        <v>0</v>
      </c>
      <c r="L42" s="5"/>
      <c r="M42" s="5">
        <v>0</v>
      </c>
      <c r="N42" s="5"/>
      <c r="O42" s="5">
        <v>0</v>
      </c>
      <c r="P42" s="5"/>
      <c r="Q42" s="5">
        <v>0</v>
      </c>
      <c r="R42" s="5"/>
      <c r="S42" s="5">
        <v>0</v>
      </c>
      <c r="T42" s="5"/>
      <c r="U42" s="5">
        <f>+-1272094</f>
        <v>-1272094</v>
      </c>
      <c r="V42" s="5"/>
      <c r="W42" s="5">
        <f>+-1068076</f>
        <v>-1068076</v>
      </c>
      <c r="X42" s="5"/>
      <c r="Y42" s="5">
        <v>0</v>
      </c>
      <c r="Z42" s="5"/>
      <c r="AA42" s="5">
        <f>+-1865886.1</f>
        <v>-1865886.1</v>
      </c>
      <c r="AB42" s="5"/>
      <c r="AC42" s="5">
        <v>-6175373.0899999999</v>
      </c>
      <c r="AD42" s="5"/>
      <c r="AE42" s="5">
        <v>0</v>
      </c>
      <c r="AF42" s="5"/>
      <c r="AG42" s="5">
        <v>-196118.6</v>
      </c>
      <c r="AH42" s="5"/>
      <c r="AI42" s="5">
        <v>0</v>
      </c>
      <c r="AJ42" s="5"/>
      <c r="AK42" s="5">
        <v>0</v>
      </c>
      <c r="AL42" s="5"/>
      <c r="AM42" s="5">
        <v>0</v>
      </c>
      <c r="AN42" s="5"/>
      <c r="AO42" s="5">
        <v>0</v>
      </c>
      <c r="AP42" s="5"/>
      <c r="AQ42" s="25">
        <v>-2081386</v>
      </c>
      <c r="AR42" s="5"/>
      <c r="AS42" s="5">
        <v>-2081386</v>
      </c>
      <c r="AT42" s="5"/>
      <c r="AU42" s="5">
        <f>SUM(K42:AS42)</f>
        <v>-14740319.789999999</v>
      </c>
      <c r="AW42" s="5">
        <v>-2081386</v>
      </c>
      <c r="AX42" s="5"/>
      <c r="AY42" s="5">
        <v>-2081386</v>
      </c>
      <c r="AZ42" s="5"/>
      <c r="BA42" s="5">
        <v>-2081386</v>
      </c>
      <c r="BB42" s="5"/>
      <c r="BC42" s="5">
        <v>-2081386</v>
      </c>
      <c r="BD42" s="5"/>
      <c r="BE42" s="5">
        <v>-2081386</v>
      </c>
      <c r="BF42" s="5"/>
      <c r="BG42" s="5">
        <v>-2081386</v>
      </c>
      <c r="BH42" s="5"/>
      <c r="BI42" s="5">
        <v>-2081386</v>
      </c>
      <c r="BJ42" s="5"/>
      <c r="BK42" s="5">
        <v>-2081386</v>
      </c>
      <c r="BL42" s="5"/>
    </row>
    <row r="43" spans="1:64" x14ac:dyDescent="0.2"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25"/>
      <c r="AR43" s="5"/>
      <c r="AS43" s="5"/>
      <c r="AT43" s="5"/>
      <c r="AU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</row>
    <row r="44" spans="1:64" x14ac:dyDescent="0.2">
      <c r="A44" s="6" t="s">
        <v>32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25"/>
      <c r="AR44" s="5"/>
      <c r="AS44" s="5"/>
      <c r="AT44" s="5"/>
      <c r="AU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</row>
    <row r="45" spans="1:64" x14ac:dyDescent="0.2">
      <c r="B45" t="s">
        <v>33</v>
      </c>
      <c r="E45" t="s">
        <v>34</v>
      </c>
      <c r="K45" s="5">
        <v>0</v>
      </c>
      <c r="L45" s="5"/>
      <c r="M45" s="5">
        <v>0</v>
      </c>
      <c r="N45" s="5"/>
      <c r="O45" s="5">
        <v>0</v>
      </c>
      <c r="P45" s="5"/>
      <c r="Q45" s="5">
        <v>0</v>
      </c>
      <c r="R45" s="5"/>
      <c r="S45" s="5">
        <v>0</v>
      </c>
      <c r="T45" s="5"/>
      <c r="U45" s="5">
        <v>0</v>
      </c>
      <c r="V45" s="5"/>
      <c r="W45" s="5">
        <v>4126754</v>
      </c>
      <c r="X45" s="5"/>
      <c r="Y45" s="5">
        <v>0</v>
      </c>
      <c r="Z45" s="5"/>
      <c r="AA45" s="5">
        <v>0</v>
      </c>
      <c r="AB45" s="5"/>
      <c r="AC45" s="5">
        <v>0</v>
      </c>
      <c r="AD45" s="5"/>
      <c r="AE45" s="5">
        <v>0</v>
      </c>
      <c r="AF45" s="5"/>
      <c r="AG45" s="5">
        <v>0</v>
      </c>
      <c r="AH45" s="5"/>
      <c r="AI45" s="5">
        <v>0</v>
      </c>
      <c r="AJ45" s="5"/>
      <c r="AK45" s="5">
        <v>0</v>
      </c>
      <c r="AL45" s="5"/>
      <c r="AM45" s="5">
        <v>0</v>
      </c>
      <c r="AN45" s="5"/>
      <c r="AO45" s="5">
        <v>0</v>
      </c>
      <c r="AP45" s="5"/>
      <c r="AQ45" s="25">
        <v>0</v>
      </c>
      <c r="AR45" s="5"/>
      <c r="AS45" s="5">
        <v>0</v>
      </c>
      <c r="AT45" s="5"/>
      <c r="AU45" s="5">
        <f t="shared" ref="AU45:AU53" si="1">SUM(K45:AS45)</f>
        <v>4126754</v>
      </c>
      <c r="AW45" s="5">
        <v>0</v>
      </c>
      <c r="AX45" s="5"/>
      <c r="AY45" s="5">
        <v>0</v>
      </c>
      <c r="AZ45" s="5"/>
      <c r="BA45" s="5">
        <v>0</v>
      </c>
      <c r="BB45" s="5"/>
      <c r="BC45" s="5">
        <v>0</v>
      </c>
      <c r="BD45" s="5"/>
      <c r="BE45" s="5">
        <v>0</v>
      </c>
      <c r="BF45" s="5"/>
      <c r="BG45" s="5">
        <v>0</v>
      </c>
      <c r="BH45" s="5"/>
      <c r="BI45" s="5">
        <v>0</v>
      </c>
      <c r="BJ45" s="5"/>
      <c r="BK45" s="5">
        <v>0</v>
      </c>
      <c r="BL45" s="5"/>
    </row>
    <row r="46" spans="1:64" x14ac:dyDescent="0.2">
      <c r="B46" t="s">
        <v>38</v>
      </c>
      <c r="E46" t="s">
        <v>34</v>
      </c>
      <c r="K46" s="5">
        <v>0</v>
      </c>
      <c r="L46" s="5"/>
      <c r="M46" s="5">
        <v>0</v>
      </c>
      <c r="N46" s="5"/>
      <c r="O46" s="5">
        <v>0</v>
      </c>
      <c r="P46" s="5"/>
      <c r="Q46" s="5">
        <v>0</v>
      </c>
      <c r="R46" s="5"/>
      <c r="S46" s="5">
        <v>0</v>
      </c>
      <c r="T46" s="5"/>
      <c r="U46" s="5">
        <v>0</v>
      </c>
      <c r="V46" s="5"/>
      <c r="W46" s="5">
        <v>0</v>
      </c>
      <c r="X46" s="5"/>
      <c r="Y46" s="5">
        <v>0</v>
      </c>
      <c r="Z46" s="5"/>
      <c r="AA46" s="5">
        <v>0</v>
      </c>
      <c r="AB46" s="5"/>
      <c r="AC46" s="5">
        <v>0</v>
      </c>
      <c r="AD46" s="5"/>
      <c r="AE46" s="5">
        <v>0</v>
      </c>
      <c r="AF46" s="5"/>
      <c r="AG46" s="5">
        <v>0</v>
      </c>
      <c r="AH46" s="5"/>
      <c r="AI46" s="5">
        <v>0</v>
      </c>
      <c r="AJ46" s="5"/>
      <c r="AK46" s="5">
        <v>0</v>
      </c>
      <c r="AL46" s="5"/>
      <c r="AM46" s="5">
        <v>0</v>
      </c>
      <c r="AN46" s="5"/>
      <c r="AO46" s="5">
        <v>0</v>
      </c>
      <c r="AP46" s="5"/>
      <c r="AQ46" s="25">
        <v>0</v>
      </c>
      <c r="AR46" s="5"/>
      <c r="AS46" s="5">
        <v>0</v>
      </c>
      <c r="AT46" s="5"/>
      <c r="AU46" s="5">
        <f t="shared" si="1"/>
        <v>0</v>
      </c>
      <c r="AW46" s="5">
        <v>0</v>
      </c>
      <c r="AX46" s="5"/>
      <c r="AY46" s="5">
        <v>0</v>
      </c>
      <c r="AZ46" s="5"/>
      <c r="BA46" s="5">
        <v>0</v>
      </c>
      <c r="BB46" s="5"/>
      <c r="BC46" s="5">
        <v>0</v>
      </c>
      <c r="BD46" s="5"/>
      <c r="BE46" s="5">
        <v>0</v>
      </c>
      <c r="BF46" s="5"/>
      <c r="BG46" s="5">
        <v>0</v>
      </c>
      <c r="BH46" s="5"/>
      <c r="BI46" s="5">
        <v>0</v>
      </c>
      <c r="BJ46" s="5"/>
      <c r="BK46" s="5">
        <v>0</v>
      </c>
      <c r="BL46" s="5"/>
    </row>
    <row r="47" spans="1:64" x14ac:dyDescent="0.2">
      <c r="B47" t="s">
        <v>35</v>
      </c>
      <c r="E47" t="s">
        <v>37</v>
      </c>
      <c r="K47" s="5">
        <v>0</v>
      </c>
      <c r="L47" s="5"/>
      <c r="M47" s="5">
        <v>0</v>
      </c>
      <c r="N47" s="5"/>
      <c r="O47" s="5">
        <v>0</v>
      </c>
      <c r="P47" s="5"/>
      <c r="Q47" s="5">
        <v>2310</v>
      </c>
      <c r="R47" s="5"/>
      <c r="S47" s="5">
        <v>0</v>
      </c>
      <c r="T47" s="5"/>
      <c r="U47" s="5">
        <v>0</v>
      </c>
      <c r="V47" s="5"/>
      <c r="W47" s="5">
        <v>0</v>
      </c>
      <c r="X47" s="5"/>
      <c r="Y47" s="5">
        <v>0</v>
      </c>
      <c r="Z47" s="5"/>
      <c r="AA47" s="5">
        <v>1890</v>
      </c>
      <c r="AB47" s="5"/>
      <c r="AC47" s="5">
        <v>0</v>
      </c>
      <c r="AD47" s="5"/>
      <c r="AE47" s="5">
        <v>0</v>
      </c>
      <c r="AF47" s="5"/>
      <c r="AG47" s="5">
        <v>2310</v>
      </c>
      <c r="AH47" s="5"/>
      <c r="AI47" s="5">
        <v>0</v>
      </c>
      <c r="AJ47" s="5"/>
      <c r="AK47" s="5">
        <v>0</v>
      </c>
      <c r="AL47" s="5"/>
      <c r="AM47" s="5">
        <v>0</v>
      </c>
      <c r="AN47" s="5"/>
      <c r="AO47" s="5">
        <v>0</v>
      </c>
      <c r="AP47" s="5"/>
      <c r="AQ47" s="25">
        <v>0</v>
      </c>
      <c r="AR47" s="5"/>
      <c r="AS47" s="5">
        <v>0</v>
      </c>
      <c r="AT47" s="5"/>
      <c r="AU47" s="5">
        <f t="shared" si="1"/>
        <v>6510</v>
      </c>
      <c r="AW47" s="5">
        <v>0</v>
      </c>
      <c r="AX47" s="5"/>
      <c r="AY47" s="5">
        <v>0</v>
      </c>
      <c r="AZ47" s="5"/>
      <c r="BA47" s="5">
        <v>5000</v>
      </c>
      <c r="BB47" s="5"/>
      <c r="BC47" s="5">
        <v>0</v>
      </c>
      <c r="BD47" s="5"/>
      <c r="BE47" s="5">
        <v>0</v>
      </c>
      <c r="BF47" s="5"/>
      <c r="BG47" s="5">
        <v>0</v>
      </c>
      <c r="BH47" s="5"/>
      <c r="BI47" s="5">
        <v>0</v>
      </c>
      <c r="BJ47" s="5"/>
      <c r="BK47" s="5">
        <v>5000</v>
      </c>
      <c r="BL47" s="5"/>
    </row>
    <row r="48" spans="1:64" x14ac:dyDescent="0.2">
      <c r="B48" t="s">
        <v>36</v>
      </c>
      <c r="E48" t="s">
        <v>37</v>
      </c>
      <c r="K48" s="5">
        <v>0</v>
      </c>
      <c r="L48" s="5"/>
      <c r="M48" s="5">
        <v>2280</v>
      </c>
      <c r="N48" s="5"/>
      <c r="O48" s="5">
        <v>0</v>
      </c>
      <c r="P48" s="5"/>
      <c r="Q48" s="5">
        <v>0</v>
      </c>
      <c r="R48" s="5"/>
      <c r="S48" s="5">
        <v>0</v>
      </c>
      <c r="T48" s="5"/>
      <c r="U48" s="5">
        <v>0</v>
      </c>
      <c r="V48" s="5"/>
      <c r="W48" s="5">
        <v>0</v>
      </c>
      <c r="X48" s="5"/>
      <c r="Y48" s="5">
        <v>0</v>
      </c>
      <c r="Z48" s="5"/>
      <c r="AA48" s="5">
        <v>0</v>
      </c>
      <c r="AB48" s="5"/>
      <c r="AC48" s="5">
        <v>0</v>
      </c>
      <c r="AD48" s="5"/>
      <c r="AE48" s="5">
        <v>0</v>
      </c>
      <c r="AF48" s="5"/>
      <c r="AG48" s="5">
        <v>0</v>
      </c>
      <c r="AH48" s="5"/>
      <c r="AI48" s="5">
        <v>0</v>
      </c>
      <c r="AJ48" s="5"/>
      <c r="AK48" s="5">
        <v>0</v>
      </c>
      <c r="AL48" s="5"/>
      <c r="AM48" s="5">
        <v>0</v>
      </c>
      <c r="AN48" s="5"/>
      <c r="AO48" s="5">
        <v>0</v>
      </c>
      <c r="AP48" s="5"/>
      <c r="AQ48" s="25">
        <v>0</v>
      </c>
      <c r="AR48" s="5"/>
      <c r="AS48" s="5">
        <v>0</v>
      </c>
      <c r="AT48" s="5"/>
      <c r="AU48" s="5">
        <f t="shared" si="1"/>
        <v>2280</v>
      </c>
      <c r="AW48" s="5">
        <v>0</v>
      </c>
      <c r="AX48" s="5"/>
      <c r="AY48" s="5">
        <v>0</v>
      </c>
      <c r="AZ48" s="5"/>
      <c r="BA48" s="5">
        <v>5000</v>
      </c>
      <c r="BB48" s="5"/>
      <c r="BC48" s="5">
        <v>0</v>
      </c>
      <c r="BD48" s="5"/>
      <c r="BE48" s="5">
        <v>0</v>
      </c>
      <c r="BF48" s="5"/>
      <c r="BG48" s="5">
        <v>0</v>
      </c>
      <c r="BH48" s="5"/>
      <c r="BI48" s="5">
        <v>0</v>
      </c>
      <c r="BJ48" s="5"/>
      <c r="BK48" s="5">
        <v>5000</v>
      </c>
      <c r="BL48" s="5"/>
    </row>
    <row r="49" spans="1:64" x14ac:dyDescent="0.2">
      <c r="B49" t="s">
        <v>51</v>
      </c>
      <c r="E49" t="s">
        <v>52</v>
      </c>
      <c r="K49" s="5">
        <v>0</v>
      </c>
      <c r="L49" s="5"/>
      <c r="M49" s="5">
        <v>16769</v>
      </c>
      <c r="N49" s="5"/>
      <c r="O49" s="5">
        <v>6408.4</v>
      </c>
      <c r="P49" s="5"/>
      <c r="Q49" s="5">
        <v>0</v>
      </c>
      <c r="R49" s="5"/>
      <c r="S49" s="5">
        <v>0</v>
      </c>
      <c r="T49" s="5"/>
      <c r="U49" s="5">
        <v>0</v>
      </c>
      <c r="V49" s="5"/>
      <c r="W49" s="5">
        <v>0</v>
      </c>
      <c r="X49" s="5"/>
      <c r="Y49" s="5">
        <v>0</v>
      </c>
      <c r="Z49" s="5"/>
      <c r="AA49" s="5">
        <v>0</v>
      </c>
      <c r="AB49" s="5"/>
      <c r="AC49" s="5">
        <v>0</v>
      </c>
      <c r="AD49" s="5"/>
      <c r="AE49" s="5">
        <v>0</v>
      </c>
      <c r="AF49" s="5"/>
      <c r="AG49" s="5">
        <v>0</v>
      </c>
      <c r="AH49" s="5"/>
      <c r="AI49" s="5">
        <v>0</v>
      </c>
      <c r="AJ49" s="5"/>
      <c r="AK49" s="5">
        <v>0</v>
      </c>
      <c r="AL49" s="5"/>
      <c r="AM49" s="5">
        <v>0</v>
      </c>
      <c r="AN49" s="5"/>
      <c r="AO49" s="5">
        <v>0</v>
      </c>
      <c r="AP49" s="5"/>
      <c r="AQ49" s="25">
        <v>0</v>
      </c>
      <c r="AR49" s="5"/>
      <c r="AS49" s="5">
        <v>0</v>
      </c>
      <c r="AT49" s="5"/>
      <c r="AU49" s="5">
        <f t="shared" si="1"/>
        <v>23177.4</v>
      </c>
      <c r="AW49" s="5">
        <v>0</v>
      </c>
      <c r="AX49" s="5"/>
      <c r="AY49" s="5">
        <v>0</v>
      </c>
      <c r="AZ49" s="5"/>
      <c r="BA49" s="5">
        <v>0</v>
      </c>
      <c r="BB49" s="5"/>
      <c r="BC49" s="5">
        <v>0</v>
      </c>
      <c r="BD49" s="5"/>
      <c r="BE49" s="5">
        <v>0</v>
      </c>
      <c r="BF49" s="5"/>
      <c r="BG49" s="5">
        <v>0</v>
      </c>
      <c r="BH49" s="5"/>
      <c r="BI49" s="5">
        <v>0</v>
      </c>
      <c r="BJ49" s="5"/>
      <c r="BK49" s="5">
        <v>0</v>
      </c>
      <c r="BL49" s="5"/>
    </row>
    <row r="50" spans="1:64" x14ac:dyDescent="0.2">
      <c r="B50" t="s">
        <v>75</v>
      </c>
      <c r="E50" t="s">
        <v>76</v>
      </c>
      <c r="K50" s="5">
        <v>0</v>
      </c>
      <c r="L50" s="5"/>
      <c r="M50" s="5">
        <v>0</v>
      </c>
      <c r="N50" s="5"/>
      <c r="O50" s="5">
        <v>0</v>
      </c>
      <c r="P50" s="5"/>
      <c r="Q50" s="5">
        <v>0</v>
      </c>
      <c r="R50" s="5"/>
      <c r="S50" s="5">
        <v>0</v>
      </c>
      <c r="T50" s="5"/>
      <c r="U50" s="5">
        <v>0</v>
      </c>
      <c r="V50" s="5"/>
      <c r="W50" s="5">
        <v>55000</v>
      </c>
      <c r="X50" s="5"/>
      <c r="Y50" s="5">
        <v>0</v>
      </c>
      <c r="Z50" s="5"/>
      <c r="AA50" s="5">
        <v>0</v>
      </c>
      <c r="AB50" s="5"/>
      <c r="AC50" s="5">
        <v>0</v>
      </c>
      <c r="AD50" s="5"/>
      <c r="AE50" s="5">
        <v>0</v>
      </c>
      <c r="AF50" s="5"/>
      <c r="AG50" s="5">
        <v>20000</v>
      </c>
      <c r="AH50" s="5"/>
      <c r="AI50" s="5">
        <v>0</v>
      </c>
      <c r="AJ50" s="5"/>
      <c r="AK50" s="5">
        <v>0</v>
      </c>
      <c r="AL50" s="5"/>
      <c r="AM50" s="5">
        <v>0</v>
      </c>
      <c r="AN50" s="5"/>
      <c r="AO50" s="5">
        <v>0</v>
      </c>
      <c r="AP50" s="5"/>
      <c r="AQ50" s="25">
        <v>44000</v>
      </c>
      <c r="AR50" s="5"/>
      <c r="AS50" s="5">
        <v>0</v>
      </c>
      <c r="AT50" s="5"/>
      <c r="AU50" s="5">
        <f t="shared" si="1"/>
        <v>119000</v>
      </c>
      <c r="AW50" s="5">
        <v>0</v>
      </c>
      <c r="AX50" s="5"/>
      <c r="AY50" s="5">
        <v>0</v>
      </c>
      <c r="AZ50" s="5"/>
      <c r="BA50" s="5">
        <v>55000</v>
      </c>
      <c r="BB50" s="5"/>
      <c r="BC50" s="5">
        <v>0</v>
      </c>
      <c r="BD50" s="5"/>
      <c r="BE50" s="5">
        <v>0</v>
      </c>
      <c r="BF50" s="5"/>
      <c r="BG50" s="5">
        <v>0</v>
      </c>
      <c r="BH50" s="5"/>
      <c r="BI50" s="5">
        <v>0</v>
      </c>
      <c r="BJ50" s="5"/>
      <c r="BK50" s="5">
        <v>55000</v>
      </c>
      <c r="BL50" s="5"/>
    </row>
    <row r="51" spans="1:64" x14ac:dyDescent="0.2">
      <c r="B51" t="s">
        <v>87</v>
      </c>
      <c r="E51" t="s">
        <v>88</v>
      </c>
      <c r="K51" s="5">
        <v>0</v>
      </c>
      <c r="L51" s="5"/>
      <c r="M51" s="5">
        <v>0</v>
      </c>
      <c r="N51" s="5"/>
      <c r="O51" s="5">
        <v>0</v>
      </c>
      <c r="P51" s="5"/>
      <c r="Q51" s="5">
        <v>0</v>
      </c>
      <c r="R51" s="5"/>
      <c r="S51" s="5">
        <v>0</v>
      </c>
      <c r="T51" s="5"/>
      <c r="U51" s="5">
        <v>0</v>
      </c>
      <c r="V51" s="5"/>
      <c r="W51" s="5">
        <v>0</v>
      </c>
      <c r="X51" s="5"/>
      <c r="Y51" s="5">
        <v>0</v>
      </c>
      <c r="Z51" s="5"/>
      <c r="AA51" s="5">
        <v>0</v>
      </c>
      <c r="AB51" s="5"/>
      <c r="AC51" s="5">
        <v>0</v>
      </c>
      <c r="AD51" s="5"/>
      <c r="AE51" s="5">
        <v>0</v>
      </c>
      <c r="AF51" s="5"/>
      <c r="AG51" s="5">
        <v>73350</v>
      </c>
      <c r="AH51" s="5"/>
      <c r="AI51" s="5">
        <v>0</v>
      </c>
      <c r="AJ51" s="5"/>
      <c r="AK51" s="5">
        <v>0</v>
      </c>
      <c r="AL51" s="5"/>
      <c r="AM51" s="5">
        <v>0</v>
      </c>
      <c r="AN51" s="5"/>
      <c r="AO51" s="5">
        <v>0</v>
      </c>
      <c r="AP51" s="5"/>
      <c r="AQ51" s="25">
        <v>0</v>
      </c>
      <c r="AR51" s="5"/>
      <c r="AS51" s="5">
        <v>0</v>
      </c>
      <c r="AT51" s="5"/>
      <c r="AU51" s="5">
        <f>SUM(K51:AS51)</f>
        <v>73350</v>
      </c>
      <c r="AW51" s="5">
        <v>0</v>
      </c>
      <c r="AX51" s="5"/>
      <c r="AY51" s="5">
        <v>0</v>
      </c>
      <c r="AZ51" s="5"/>
      <c r="BA51" s="5">
        <v>73350</v>
      </c>
      <c r="BB51" s="5"/>
      <c r="BC51" s="5">
        <v>0</v>
      </c>
      <c r="BD51" s="5"/>
      <c r="BE51" s="5">
        <v>0</v>
      </c>
      <c r="BF51" s="5"/>
      <c r="BG51" s="5">
        <v>0</v>
      </c>
      <c r="BH51" s="5"/>
      <c r="BI51" s="5">
        <v>0</v>
      </c>
      <c r="BJ51" s="5"/>
      <c r="BK51" s="5">
        <v>73350</v>
      </c>
      <c r="BL51" s="5"/>
    </row>
    <row r="52" spans="1:64" x14ac:dyDescent="0.2">
      <c r="B52" t="s">
        <v>67</v>
      </c>
      <c r="E52" t="s">
        <v>77</v>
      </c>
      <c r="K52" s="5">
        <v>0</v>
      </c>
      <c r="L52" s="5"/>
      <c r="M52" s="5">
        <v>0</v>
      </c>
      <c r="N52" s="5"/>
      <c r="O52" s="5">
        <v>0</v>
      </c>
      <c r="P52" s="5"/>
      <c r="Q52" s="5">
        <v>0</v>
      </c>
      <c r="R52" s="5"/>
      <c r="S52" s="5">
        <v>0</v>
      </c>
      <c r="T52" s="5"/>
      <c r="U52" s="5">
        <v>1000</v>
      </c>
      <c r="V52" s="5"/>
      <c r="W52" s="5">
        <v>0</v>
      </c>
      <c r="X52" s="5"/>
      <c r="Y52" s="5">
        <v>0</v>
      </c>
      <c r="Z52" s="5"/>
      <c r="AA52" s="5">
        <v>0</v>
      </c>
      <c r="AB52" s="5"/>
      <c r="AC52" s="5">
        <v>0</v>
      </c>
      <c r="AD52" s="5"/>
      <c r="AE52" s="5">
        <v>0</v>
      </c>
      <c r="AF52" s="5"/>
      <c r="AG52" s="5">
        <v>0</v>
      </c>
      <c r="AH52" s="5"/>
      <c r="AI52" s="5">
        <v>0</v>
      </c>
      <c r="AJ52" s="5"/>
      <c r="AK52" s="5">
        <v>0</v>
      </c>
      <c r="AL52" s="5"/>
      <c r="AM52" s="5">
        <v>0</v>
      </c>
      <c r="AN52" s="5"/>
      <c r="AO52" s="5">
        <v>0</v>
      </c>
      <c r="AP52" s="5"/>
      <c r="AQ52" s="25">
        <v>0</v>
      </c>
      <c r="AR52" s="5"/>
      <c r="AS52" s="5">
        <v>0</v>
      </c>
      <c r="AT52" s="5"/>
      <c r="AU52" s="5">
        <f t="shared" si="1"/>
        <v>1000</v>
      </c>
      <c r="AW52" s="5">
        <v>0</v>
      </c>
      <c r="AX52" s="5"/>
      <c r="AY52" s="5">
        <v>0</v>
      </c>
      <c r="AZ52" s="5"/>
      <c r="BA52" s="5">
        <v>0</v>
      </c>
      <c r="BB52" s="5"/>
      <c r="BC52" s="5">
        <v>0</v>
      </c>
      <c r="BD52" s="5"/>
      <c r="BE52" s="5">
        <v>0</v>
      </c>
      <c r="BF52" s="5"/>
      <c r="BG52" s="5">
        <v>0</v>
      </c>
      <c r="BH52" s="5"/>
      <c r="BI52" s="5">
        <v>0</v>
      </c>
      <c r="BJ52" s="5"/>
      <c r="BK52" s="5">
        <v>0</v>
      </c>
      <c r="BL52" s="5"/>
    </row>
    <row r="53" spans="1:64" x14ac:dyDescent="0.2">
      <c r="B53" t="s">
        <v>83</v>
      </c>
      <c r="E53" t="s">
        <v>84</v>
      </c>
      <c r="K53" s="5">
        <v>0</v>
      </c>
      <c r="L53" s="5"/>
      <c r="M53" s="5">
        <v>0</v>
      </c>
      <c r="N53" s="5"/>
      <c r="O53" s="5">
        <v>0</v>
      </c>
      <c r="P53" s="5"/>
      <c r="Q53" s="5">
        <v>0</v>
      </c>
      <c r="R53" s="5"/>
      <c r="S53" s="5">
        <v>0</v>
      </c>
      <c r="T53" s="5"/>
      <c r="U53" s="5">
        <v>0</v>
      </c>
      <c r="V53" s="5"/>
      <c r="W53" s="5">
        <v>0</v>
      </c>
      <c r="X53" s="5"/>
      <c r="Y53" s="5">
        <v>0</v>
      </c>
      <c r="Z53" s="5"/>
      <c r="AA53" s="5">
        <v>1000</v>
      </c>
      <c r="AB53" s="5"/>
      <c r="AC53" s="5">
        <v>0</v>
      </c>
      <c r="AD53" s="5"/>
      <c r="AE53" s="5">
        <v>0</v>
      </c>
      <c r="AF53" s="5"/>
      <c r="AG53" s="5">
        <v>0</v>
      </c>
      <c r="AH53" s="5"/>
      <c r="AI53" s="5">
        <v>0</v>
      </c>
      <c r="AJ53" s="5"/>
      <c r="AK53" s="5">
        <v>0</v>
      </c>
      <c r="AL53" s="5"/>
      <c r="AM53" s="5">
        <v>0</v>
      </c>
      <c r="AN53" s="5"/>
      <c r="AO53" s="5">
        <v>0</v>
      </c>
      <c r="AP53" s="5"/>
      <c r="AQ53" s="25">
        <v>0</v>
      </c>
      <c r="AR53" s="5"/>
      <c r="AS53" s="5">
        <v>0</v>
      </c>
      <c r="AT53" s="5"/>
      <c r="AU53" s="5">
        <f t="shared" si="1"/>
        <v>1000</v>
      </c>
      <c r="AW53" s="5">
        <v>0</v>
      </c>
      <c r="AX53" s="5"/>
      <c r="AY53" s="5">
        <v>0</v>
      </c>
      <c r="AZ53" s="5"/>
      <c r="BA53" s="5">
        <v>0</v>
      </c>
      <c r="BB53" s="5"/>
      <c r="BC53" s="5">
        <v>0</v>
      </c>
      <c r="BD53" s="5"/>
      <c r="BE53" s="5">
        <v>0</v>
      </c>
      <c r="BF53" s="5"/>
      <c r="BG53" s="5">
        <v>0</v>
      </c>
      <c r="BH53" s="5"/>
      <c r="BI53" s="5">
        <v>0</v>
      </c>
      <c r="BJ53" s="5"/>
      <c r="BK53" s="5">
        <v>0</v>
      </c>
      <c r="BL53" s="5"/>
    </row>
    <row r="54" spans="1:64" x14ac:dyDescent="0.2"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25"/>
      <c r="AR54" s="5"/>
      <c r="AS54" s="5"/>
      <c r="AT54" s="5"/>
      <c r="AU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</row>
    <row r="55" spans="1:64" x14ac:dyDescent="0.2"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25"/>
      <c r="AR55" s="5"/>
      <c r="AS55" s="5"/>
      <c r="AT55" s="5"/>
      <c r="AU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</row>
    <row r="56" spans="1:64" x14ac:dyDescent="0.2">
      <c r="A56" s="6" t="s">
        <v>39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25"/>
      <c r="AR56" s="5"/>
      <c r="AS56" s="5"/>
      <c r="AT56" s="5"/>
      <c r="AU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</row>
    <row r="57" spans="1:64" x14ac:dyDescent="0.2">
      <c r="B57" t="s">
        <v>40</v>
      </c>
      <c r="E57" t="s">
        <v>89</v>
      </c>
      <c r="K57" s="5">
        <v>0</v>
      </c>
      <c r="L57" s="5"/>
      <c r="M57" s="5">
        <v>0</v>
      </c>
      <c r="N57" s="5"/>
      <c r="O57" s="5">
        <v>0</v>
      </c>
      <c r="P57" s="5"/>
      <c r="Q57" s="5">
        <v>0</v>
      </c>
      <c r="R57" s="5"/>
      <c r="S57" s="5">
        <v>0</v>
      </c>
      <c r="T57" s="5"/>
      <c r="U57" s="5">
        <v>0</v>
      </c>
      <c r="V57" s="5"/>
      <c r="W57" s="5">
        <v>584500</v>
      </c>
      <c r="X57" s="5"/>
      <c r="Y57" s="5">
        <v>50000</v>
      </c>
      <c r="Z57" s="5"/>
      <c r="AA57" s="5">
        <v>0</v>
      </c>
      <c r="AB57" s="5"/>
      <c r="AC57" s="5">
        <v>0</v>
      </c>
      <c r="AD57" s="5"/>
      <c r="AE57" s="5">
        <v>0</v>
      </c>
      <c r="AF57" s="5"/>
      <c r="AG57" s="5">
        <v>0</v>
      </c>
      <c r="AH57" s="5"/>
      <c r="AI57" s="5">
        <v>0</v>
      </c>
      <c r="AJ57" s="5"/>
      <c r="AK57" s="5">
        <v>0</v>
      </c>
      <c r="AL57" s="5"/>
      <c r="AM57" s="5">
        <v>0</v>
      </c>
      <c r="AN57" s="5"/>
      <c r="AO57" s="5">
        <v>0</v>
      </c>
      <c r="AP57" s="5"/>
      <c r="AQ57" s="25">
        <v>0</v>
      </c>
      <c r="AR57" s="5"/>
      <c r="AS57" s="5">
        <v>584500</v>
      </c>
      <c r="AT57" s="5"/>
      <c r="AU57" s="5">
        <f>SUM(K57:AS57)</f>
        <v>1219000</v>
      </c>
      <c r="AW57" s="5">
        <v>0</v>
      </c>
      <c r="AX57" s="5"/>
      <c r="AY57" s="5">
        <v>0</v>
      </c>
      <c r="AZ57" s="5"/>
      <c r="BA57" s="5">
        <v>0</v>
      </c>
      <c r="BB57" s="5"/>
      <c r="BC57" s="5">
        <v>0</v>
      </c>
      <c r="BD57" s="5"/>
      <c r="BE57" s="5">
        <v>0</v>
      </c>
      <c r="BF57" s="5"/>
      <c r="BG57" s="5">
        <v>0</v>
      </c>
      <c r="BH57" s="5"/>
      <c r="BI57" s="5">
        <v>0</v>
      </c>
      <c r="BJ57" s="5"/>
      <c r="BK57" s="5">
        <v>0</v>
      </c>
      <c r="BL57" s="5"/>
    </row>
    <row r="58" spans="1:64" x14ac:dyDescent="0.2">
      <c r="B58" t="s">
        <v>41</v>
      </c>
      <c r="E58" t="s">
        <v>90</v>
      </c>
      <c r="K58" s="5">
        <v>0</v>
      </c>
      <c r="L58" s="5"/>
      <c r="M58" s="5">
        <v>0</v>
      </c>
      <c r="N58" s="5"/>
      <c r="O58" s="5">
        <v>0</v>
      </c>
      <c r="P58" s="5"/>
      <c r="Q58" s="5">
        <v>0</v>
      </c>
      <c r="R58" s="5"/>
      <c r="S58" s="5">
        <v>0</v>
      </c>
      <c r="T58" s="5"/>
      <c r="U58" s="5">
        <v>0</v>
      </c>
      <c r="V58" s="5"/>
      <c r="W58" s="5">
        <v>325000</v>
      </c>
      <c r="X58" s="5"/>
      <c r="Y58" s="5">
        <v>0</v>
      </c>
      <c r="Z58" s="5"/>
      <c r="AA58" s="5">
        <v>0</v>
      </c>
      <c r="AB58" s="5"/>
      <c r="AC58" s="5">
        <v>0</v>
      </c>
      <c r="AD58" s="5"/>
      <c r="AE58" s="5">
        <v>0</v>
      </c>
      <c r="AF58" s="5"/>
      <c r="AG58" s="5">
        <v>0</v>
      </c>
      <c r="AH58" s="5"/>
      <c r="AI58" s="5">
        <v>0</v>
      </c>
      <c r="AJ58" s="5"/>
      <c r="AK58" s="5">
        <v>0</v>
      </c>
      <c r="AL58" s="5"/>
      <c r="AM58" s="5">
        <v>0</v>
      </c>
      <c r="AN58" s="5"/>
      <c r="AO58" s="5">
        <v>0</v>
      </c>
      <c r="AP58" s="5"/>
      <c r="AQ58" s="25">
        <v>0</v>
      </c>
      <c r="AR58" s="5"/>
      <c r="AS58" s="5">
        <v>325000</v>
      </c>
      <c r="AT58" s="5"/>
      <c r="AU58" s="5">
        <f>SUM(K58:AS58)</f>
        <v>650000</v>
      </c>
      <c r="AW58" s="5">
        <v>0</v>
      </c>
      <c r="AX58" s="5"/>
      <c r="AY58" s="5">
        <v>0</v>
      </c>
      <c r="AZ58" s="5"/>
      <c r="BA58" s="5">
        <v>0</v>
      </c>
      <c r="BB58" s="5"/>
      <c r="BC58" s="5">
        <v>0</v>
      </c>
      <c r="BD58" s="5"/>
      <c r="BE58" s="5">
        <v>0</v>
      </c>
      <c r="BF58" s="5"/>
      <c r="BG58" s="5">
        <v>0</v>
      </c>
      <c r="BH58" s="5"/>
      <c r="BI58" s="5">
        <v>0</v>
      </c>
      <c r="BJ58" s="5"/>
      <c r="BK58" s="5">
        <v>0</v>
      </c>
      <c r="BL58" s="5"/>
    </row>
    <row r="59" spans="1:64" x14ac:dyDescent="0.2">
      <c r="B59" t="s">
        <v>42</v>
      </c>
      <c r="E59" t="s">
        <v>43</v>
      </c>
      <c r="K59" s="5">
        <v>0</v>
      </c>
      <c r="L59" s="5"/>
      <c r="M59" s="5">
        <v>0</v>
      </c>
      <c r="N59" s="5"/>
      <c r="O59" s="5">
        <v>0</v>
      </c>
      <c r="P59" s="5"/>
      <c r="Q59" s="5">
        <v>0</v>
      </c>
      <c r="R59" s="5"/>
      <c r="S59" s="5">
        <v>0</v>
      </c>
      <c r="T59" s="5"/>
      <c r="U59" s="5">
        <v>0</v>
      </c>
      <c r="V59" s="5"/>
      <c r="W59" s="5">
        <v>0</v>
      </c>
      <c r="X59" s="5"/>
      <c r="Y59" s="5">
        <v>0</v>
      </c>
      <c r="Z59" s="5"/>
      <c r="AA59" s="5">
        <v>0</v>
      </c>
      <c r="AB59" s="5"/>
      <c r="AC59" s="5">
        <v>0</v>
      </c>
      <c r="AD59" s="5"/>
      <c r="AE59" s="5">
        <v>0</v>
      </c>
      <c r="AF59" s="5"/>
      <c r="AG59" s="5">
        <v>0</v>
      </c>
      <c r="AH59" s="5"/>
      <c r="AI59" s="5">
        <v>0</v>
      </c>
      <c r="AJ59" s="5"/>
      <c r="AK59" s="5">
        <v>0</v>
      </c>
      <c r="AL59" s="5"/>
      <c r="AM59" s="5">
        <v>0</v>
      </c>
      <c r="AN59" s="5"/>
      <c r="AO59" s="5">
        <v>0</v>
      </c>
      <c r="AP59" s="5"/>
      <c r="AQ59" s="25">
        <v>0</v>
      </c>
      <c r="AR59" s="5"/>
      <c r="AS59" s="5">
        <v>0</v>
      </c>
      <c r="AT59" s="5"/>
      <c r="AU59" s="5">
        <f>SUM(K59:AS59)</f>
        <v>0</v>
      </c>
      <c r="AW59" s="5">
        <v>0</v>
      </c>
      <c r="AX59" s="5"/>
      <c r="AY59" s="5">
        <v>0</v>
      </c>
      <c r="AZ59" s="5"/>
      <c r="BA59" s="5">
        <v>0</v>
      </c>
      <c r="BB59" s="5"/>
      <c r="BC59" s="5">
        <v>0</v>
      </c>
      <c r="BD59" s="5"/>
      <c r="BE59" s="5">
        <v>0</v>
      </c>
      <c r="BF59" s="5"/>
      <c r="BG59" s="5">
        <v>0</v>
      </c>
      <c r="BH59" s="5"/>
      <c r="BI59" s="5">
        <v>0</v>
      </c>
      <c r="BJ59" s="5"/>
      <c r="BK59" s="5">
        <v>0</v>
      </c>
      <c r="BL59" s="5"/>
    </row>
    <row r="60" spans="1:64" x14ac:dyDescent="0.2">
      <c r="B60" t="s">
        <v>44</v>
      </c>
      <c r="E60" t="s">
        <v>45</v>
      </c>
      <c r="K60" s="5">
        <v>0</v>
      </c>
      <c r="L60" s="5"/>
      <c r="M60" s="5">
        <v>0</v>
      </c>
      <c r="N60" s="5"/>
      <c r="O60" s="5">
        <v>0</v>
      </c>
      <c r="P60" s="5"/>
      <c r="Q60" s="5">
        <v>0</v>
      </c>
      <c r="R60" s="5"/>
      <c r="S60" s="5">
        <v>0</v>
      </c>
      <c r="T60" s="5"/>
      <c r="U60" s="5">
        <v>0</v>
      </c>
      <c r="V60" s="5"/>
      <c r="W60" s="5">
        <v>0</v>
      </c>
      <c r="X60" s="5"/>
      <c r="Y60" s="5">
        <v>0</v>
      </c>
      <c r="Z60" s="5"/>
      <c r="AA60" s="5">
        <v>0</v>
      </c>
      <c r="AB60" s="5"/>
      <c r="AC60" s="5">
        <v>0</v>
      </c>
      <c r="AD60" s="5"/>
      <c r="AE60" s="5">
        <v>0</v>
      </c>
      <c r="AF60" s="5"/>
      <c r="AG60" s="5">
        <v>0</v>
      </c>
      <c r="AH60" s="5"/>
      <c r="AI60" s="5">
        <v>0</v>
      </c>
      <c r="AJ60" s="5"/>
      <c r="AK60" s="5">
        <v>0</v>
      </c>
      <c r="AL60" s="5"/>
      <c r="AM60" s="5">
        <v>0</v>
      </c>
      <c r="AN60" s="5"/>
      <c r="AO60" s="5">
        <v>0</v>
      </c>
      <c r="AP60" s="5"/>
      <c r="AQ60" s="25">
        <v>0</v>
      </c>
      <c r="AR60" s="5"/>
      <c r="AS60" s="5">
        <v>0</v>
      </c>
      <c r="AT60" s="5"/>
      <c r="AU60" s="5">
        <f>SUM(K60:AS60)</f>
        <v>0</v>
      </c>
      <c r="AW60" s="5">
        <v>0</v>
      </c>
      <c r="AX60" s="5"/>
      <c r="AY60" s="5">
        <v>0</v>
      </c>
      <c r="AZ60" s="5"/>
      <c r="BA60" s="5">
        <v>0</v>
      </c>
      <c r="BB60" s="5"/>
      <c r="BC60" s="5">
        <v>0</v>
      </c>
      <c r="BD60" s="5"/>
      <c r="BE60" s="5">
        <v>0</v>
      </c>
      <c r="BF60" s="5"/>
      <c r="BG60" s="5">
        <v>0</v>
      </c>
      <c r="BH60" s="5"/>
      <c r="BI60" s="5">
        <v>0</v>
      </c>
      <c r="BJ60" s="5"/>
      <c r="BK60" s="5">
        <v>0</v>
      </c>
      <c r="BL60" s="5"/>
    </row>
    <row r="61" spans="1:64" x14ac:dyDescent="0.2"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25"/>
      <c r="AR61" s="5"/>
      <c r="AS61" s="5"/>
      <c r="AT61" s="5"/>
      <c r="AU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</row>
    <row r="62" spans="1:64" x14ac:dyDescent="0.2"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25"/>
      <c r="AR62" s="5"/>
      <c r="AS62" s="5"/>
      <c r="AT62" s="5"/>
      <c r="AU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</row>
    <row r="63" spans="1:64" x14ac:dyDescent="0.2"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25"/>
      <c r="AR63" s="5"/>
      <c r="AS63" s="5"/>
      <c r="AT63" s="5"/>
      <c r="AU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</row>
    <row r="64" spans="1:64" s="5" customFormat="1" x14ac:dyDescent="0.2">
      <c r="A64" s="13" t="s">
        <v>59</v>
      </c>
      <c r="I64" s="14">
        <f>SUM(I14:I60)</f>
        <v>0</v>
      </c>
      <c r="K64" s="14">
        <f>SUM(K14:K60)</f>
        <v>3490561</v>
      </c>
      <c r="M64" s="14">
        <f>SUM(M14:M60)</f>
        <v>4011787.32</v>
      </c>
      <c r="O64" s="14">
        <f>SUM(O14:O60)</f>
        <v>5909962.6400000006</v>
      </c>
      <c r="Q64" s="14">
        <f>SUM(Q14:Q60)</f>
        <v>4335610</v>
      </c>
      <c r="S64" s="14">
        <f>SUM(S14:S60)</f>
        <v>1406772.72</v>
      </c>
      <c r="U64" s="14">
        <f>SUM(U14:U60)</f>
        <v>4559248</v>
      </c>
      <c r="W64" s="14">
        <f>SUM(W14:W60)</f>
        <v>5727155.1799999997</v>
      </c>
      <c r="Y64" s="14">
        <f>SUM(Y14:Y60)</f>
        <v>6911140</v>
      </c>
      <c r="AA64" s="14">
        <f>SUM(AA14:AA60)</f>
        <v>10238072.790000001</v>
      </c>
      <c r="AC64" s="14">
        <f>SUM(AC14:AC60)</f>
        <v>-4058107.09</v>
      </c>
      <c r="AE64" s="14">
        <f>SUM(AE14:AE60)</f>
        <v>2684187.5</v>
      </c>
      <c r="AG64" s="14">
        <f>SUM(AG14:AG60)</f>
        <v>5046417.4000000004</v>
      </c>
      <c r="AI64" s="14">
        <f>SUM(AI14:AI60)</f>
        <v>606807.46</v>
      </c>
      <c r="AK64" s="14">
        <f>SUM(AK14:AK60)</f>
        <v>0</v>
      </c>
      <c r="AM64" s="14">
        <f>SUM(AM14:AM60)</f>
        <v>2620860</v>
      </c>
      <c r="AO64" s="14">
        <f>SUM(AO14:AO60)</f>
        <v>5173591.46</v>
      </c>
      <c r="AQ64" s="27">
        <f>SUM(AQ14:AQ60)</f>
        <v>6246144.5799999991</v>
      </c>
      <c r="AS64" s="14">
        <f>SUM(AS14:AS60)</f>
        <v>5600702.1400000006</v>
      </c>
      <c r="AU64" s="14">
        <f>SUM(AU14:AU60)</f>
        <v>70510913.100000024</v>
      </c>
      <c r="AW64" s="14">
        <f>SUM(AW14:AW60)</f>
        <v>1392593.38</v>
      </c>
      <c r="AY64" s="14">
        <f>SUM(AY14:AY60)</f>
        <v>1392593.38</v>
      </c>
      <c r="BA64" s="14">
        <f>SUM(BA14:BA60)</f>
        <v>6066103.3799999999</v>
      </c>
      <c r="BC64" s="14">
        <f>SUM(BC14:BC60)</f>
        <v>3917642.1400000006</v>
      </c>
      <c r="BE64" s="14">
        <f>SUM(BE14:BE60)</f>
        <v>1392593.38</v>
      </c>
      <c r="BG64" s="14">
        <f>SUM(BG14:BG60)</f>
        <v>3373393.38</v>
      </c>
      <c r="BI64" s="14">
        <f>SUM(BI14:BI60)</f>
        <v>3946953.38</v>
      </c>
      <c r="BK64" s="14">
        <f>SUM(BK14:BK60)</f>
        <v>4502143.38</v>
      </c>
    </row>
    <row r="65" spans="1:64" x14ac:dyDescent="0.2"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25"/>
      <c r="AR65" s="5"/>
      <c r="AS65" s="5"/>
      <c r="AT65" s="5"/>
      <c r="AU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</row>
    <row r="66" spans="1:64" ht="13.5" thickBot="1" x14ac:dyDescent="0.25">
      <c r="A66" s="6" t="s">
        <v>60</v>
      </c>
      <c r="I66" s="15">
        <f>I9-I64</f>
        <v>22038514.050000001</v>
      </c>
      <c r="K66" s="15">
        <f>K9-K64</f>
        <v>889022.27999999933</v>
      </c>
      <c r="L66" s="5"/>
      <c r="M66" s="15">
        <f>M9-M64</f>
        <v>-1702288.3299999996</v>
      </c>
      <c r="N66" s="5"/>
      <c r="O66" s="15">
        <f>O9-O64</f>
        <v>1219657.3399999999</v>
      </c>
      <c r="P66" s="5"/>
      <c r="Q66" s="15">
        <f>Q9-Q64</f>
        <v>1066955.4500000002</v>
      </c>
      <c r="R66" s="5"/>
      <c r="S66" s="15">
        <f>S9-S64</f>
        <v>4306771.04</v>
      </c>
      <c r="T66" s="5"/>
      <c r="U66" s="15">
        <f>U9-U64</f>
        <v>-1313005.3599999999</v>
      </c>
      <c r="V66" s="5"/>
      <c r="W66" s="15">
        <f>W9-W64</f>
        <v>4258505.4800000004</v>
      </c>
      <c r="X66" s="5"/>
      <c r="Y66" s="15">
        <f>Y9-Y64</f>
        <v>-2916264.76</v>
      </c>
      <c r="Z66" s="5"/>
      <c r="AA66" s="15">
        <f>AA9-AA64</f>
        <v>-7386799.790000001</v>
      </c>
      <c r="AB66" s="5"/>
      <c r="AC66" s="15">
        <f>AC9-AC64</f>
        <v>5776580.6699999999</v>
      </c>
      <c r="AD66" s="5"/>
      <c r="AE66" s="15">
        <f>AE9-AE64</f>
        <v>790371.45000000019</v>
      </c>
      <c r="AF66" s="5"/>
      <c r="AG66" s="15">
        <f>AG9-AG64</f>
        <v>-2667934.3200000003</v>
      </c>
      <c r="AH66" s="5"/>
      <c r="AI66" s="15">
        <f>AI9-AI64</f>
        <v>7437131.3099999996</v>
      </c>
      <c r="AJ66" s="5"/>
      <c r="AK66" s="15">
        <f>AK9-AK64</f>
        <v>0</v>
      </c>
      <c r="AL66" s="5"/>
      <c r="AM66" s="15">
        <f>AM9-AM64</f>
        <v>-2620860</v>
      </c>
      <c r="AN66" s="5"/>
      <c r="AO66" s="15">
        <f>AO9-AO64</f>
        <v>-5173591.46</v>
      </c>
      <c r="AP66" s="5"/>
      <c r="AQ66" s="28">
        <f>AQ9-AQ64</f>
        <v>-6246144.5799999991</v>
      </c>
      <c r="AR66" s="5"/>
      <c r="AS66" s="15">
        <f>AS9-AS64</f>
        <v>-5600702.1400000006</v>
      </c>
      <c r="AT66" s="5"/>
      <c r="AU66" s="15">
        <f>AU9-AU64</f>
        <v>12155918.329999983</v>
      </c>
      <c r="AW66" s="15">
        <f>AW9-AW64</f>
        <v>-1392593.38</v>
      </c>
      <c r="AX66" s="5"/>
      <c r="AY66" s="15">
        <f>AY9-AY64</f>
        <v>-1392593.38</v>
      </c>
      <c r="AZ66" s="5"/>
      <c r="BA66" s="15">
        <f>BA9-BA64</f>
        <v>-6066103.3799999999</v>
      </c>
      <c r="BB66" s="5"/>
      <c r="BC66" s="15">
        <f>BC9-BC64</f>
        <v>-3917642.1400000006</v>
      </c>
      <c r="BD66" s="5"/>
      <c r="BE66" s="15">
        <f>BE9-BE64</f>
        <v>-1392593.38</v>
      </c>
      <c r="BF66" s="5"/>
      <c r="BG66" s="15">
        <f>BG9-BG64</f>
        <v>-3373393.38</v>
      </c>
      <c r="BH66" s="5"/>
      <c r="BI66" s="15">
        <f>BI9-BI64</f>
        <v>-3946953.38</v>
      </c>
      <c r="BJ66" s="5"/>
      <c r="BK66" s="15">
        <f>BK9-BK64</f>
        <v>-4502143.38</v>
      </c>
      <c r="BL66" s="5"/>
    </row>
    <row r="67" spans="1:64" ht="13.5" thickTop="1" x14ac:dyDescent="0.2"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25"/>
      <c r="AR67" s="5"/>
      <c r="AS67" s="5"/>
      <c r="AT67" s="5"/>
      <c r="AU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</row>
    <row r="68" spans="1:64" x14ac:dyDescent="0.2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25"/>
      <c r="AR68" s="5"/>
      <c r="AS68" s="5"/>
      <c r="AT68" s="5"/>
      <c r="AU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</row>
    <row r="69" spans="1:64" x14ac:dyDescent="0.2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25"/>
      <c r="AR69" s="5"/>
      <c r="AS69" s="5"/>
      <c r="AT69" s="5"/>
      <c r="AU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</row>
    <row r="70" spans="1:64" x14ac:dyDescent="0.2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25"/>
      <c r="AR70" s="5"/>
      <c r="AS70" s="5"/>
      <c r="AT70" s="5"/>
      <c r="AU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</row>
    <row r="71" spans="1:64" x14ac:dyDescent="0.2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25"/>
      <c r="AR71" s="5"/>
      <c r="AS71" s="5"/>
      <c r="AT71" s="5"/>
      <c r="AU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</row>
    <row r="72" spans="1:64" x14ac:dyDescent="0.2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25"/>
      <c r="AR72" s="5"/>
      <c r="AS72" s="5"/>
      <c r="AT72" s="5"/>
      <c r="AU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</row>
    <row r="73" spans="1:64" x14ac:dyDescent="0.2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25"/>
      <c r="AR73" s="5"/>
      <c r="AS73" s="5"/>
      <c r="AT73" s="5"/>
      <c r="AU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</row>
    <row r="74" spans="1:64" x14ac:dyDescent="0.2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25"/>
      <c r="AR74" s="5"/>
      <c r="AS74" s="5"/>
      <c r="AT74" s="5"/>
      <c r="AU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</row>
    <row r="75" spans="1:64" x14ac:dyDescent="0.2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25"/>
      <c r="AR75" s="5"/>
      <c r="AS75" s="5"/>
      <c r="AT75" s="5"/>
      <c r="AU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</row>
    <row r="76" spans="1:64" x14ac:dyDescent="0.2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25"/>
      <c r="AR76" s="5"/>
      <c r="AS76" s="5"/>
      <c r="AT76" s="5"/>
      <c r="AU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</row>
    <row r="77" spans="1:64" x14ac:dyDescent="0.2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25"/>
      <c r="AR77" s="5"/>
      <c r="AS77" s="5"/>
      <c r="AT77" s="5"/>
      <c r="AU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</row>
    <row r="78" spans="1:64" x14ac:dyDescent="0.2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25"/>
      <c r="AR78" s="5"/>
      <c r="AS78" s="5"/>
      <c r="AT78" s="5"/>
      <c r="AU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</row>
    <row r="79" spans="1:64" x14ac:dyDescent="0.2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25"/>
      <c r="AR79" s="5"/>
      <c r="AS79" s="5"/>
      <c r="AT79" s="5"/>
      <c r="AU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</row>
    <row r="80" spans="1:64" x14ac:dyDescent="0.2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25"/>
      <c r="AR80" s="5"/>
      <c r="AS80" s="5"/>
      <c r="AT80" s="5"/>
      <c r="AU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</row>
    <row r="81" spans="11:64" x14ac:dyDescent="0.2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25"/>
      <c r="AR81" s="5"/>
      <c r="AS81" s="5"/>
      <c r="AT81" s="5"/>
      <c r="AU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</row>
    <row r="82" spans="11:64" x14ac:dyDescent="0.2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25"/>
      <c r="AR82" s="5"/>
      <c r="AS82" s="5"/>
      <c r="AT82" s="5"/>
      <c r="AU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</row>
    <row r="83" spans="11:64" x14ac:dyDescent="0.2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25"/>
      <c r="AR83" s="5"/>
      <c r="AS83" s="5"/>
      <c r="AT83" s="5"/>
      <c r="AU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</row>
    <row r="84" spans="11:64" x14ac:dyDescent="0.2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25"/>
      <c r="AR84" s="5"/>
      <c r="AS84" s="5"/>
      <c r="AT84" s="5"/>
      <c r="AU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</row>
    <row r="85" spans="11:64" x14ac:dyDescent="0.2"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25"/>
      <c r="AR85" s="5"/>
      <c r="AS85" s="5"/>
      <c r="AT85" s="5"/>
      <c r="AU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</row>
    <row r="86" spans="11:64" x14ac:dyDescent="0.2"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25"/>
      <c r="AR86" s="5"/>
      <c r="AS86" s="5"/>
      <c r="AT86" s="5"/>
      <c r="AU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</row>
    <row r="87" spans="11:64" x14ac:dyDescent="0.2"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25"/>
      <c r="AR87" s="5"/>
      <c r="AS87" s="5"/>
      <c r="AT87" s="5"/>
      <c r="AU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</row>
    <row r="88" spans="11:64" x14ac:dyDescent="0.2"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25"/>
      <c r="AR88" s="5"/>
      <c r="AS88" s="5"/>
      <c r="AT88" s="5"/>
      <c r="AU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</row>
    <row r="89" spans="11:64" x14ac:dyDescent="0.2"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25"/>
      <c r="AR89" s="5"/>
      <c r="AS89" s="5"/>
      <c r="AT89" s="5"/>
      <c r="AU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</row>
    <row r="90" spans="11:64" x14ac:dyDescent="0.2"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25"/>
      <c r="AR90" s="5"/>
      <c r="AS90" s="5"/>
      <c r="AT90" s="5"/>
      <c r="AU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</row>
    <row r="91" spans="11:64" x14ac:dyDescent="0.2"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25"/>
      <c r="AR91" s="5"/>
      <c r="AS91" s="5"/>
      <c r="AT91" s="5"/>
      <c r="AU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</row>
    <row r="92" spans="11:64" x14ac:dyDescent="0.2"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25"/>
      <c r="AR92" s="5"/>
      <c r="AS92" s="5"/>
      <c r="AT92" s="5"/>
      <c r="AU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</row>
    <row r="93" spans="11:64" x14ac:dyDescent="0.2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25"/>
      <c r="AR93" s="5"/>
      <c r="AS93" s="5"/>
      <c r="AT93" s="5"/>
      <c r="AU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</row>
    <row r="94" spans="11:64" x14ac:dyDescent="0.2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25"/>
      <c r="AR94" s="5"/>
      <c r="AS94" s="5"/>
      <c r="AT94" s="5"/>
      <c r="AU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</row>
    <row r="95" spans="11:64" x14ac:dyDescent="0.2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25"/>
      <c r="AR95" s="5"/>
      <c r="AS95" s="5"/>
      <c r="AT95" s="5"/>
      <c r="AU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</row>
    <row r="96" spans="11:64" x14ac:dyDescent="0.2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25"/>
      <c r="AR96" s="5"/>
      <c r="AS96" s="5"/>
      <c r="AT96" s="5"/>
      <c r="AU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</row>
    <row r="97" spans="11:64" x14ac:dyDescent="0.2"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25"/>
      <c r="AR97" s="5"/>
      <c r="AS97" s="5"/>
      <c r="AT97" s="5"/>
      <c r="AU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</row>
    <row r="98" spans="11:64" x14ac:dyDescent="0.2"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25"/>
      <c r="AR98" s="5"/>
      <c r="AS98" s="5"/>
      <c r="AT98" s="5"/>
      <c r="AU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</row>
    <row r="99" spans="11:64" x14ac:dyDescent="0.2"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25"/>
      <c r="AR99" s="5"/>
      <c r="AS99" s="5"/>
      <c r="AT99" s="5"/>
      <c r="AU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</row>
    <row r="100" spans="11:64" x14ac:dyDescent="0.2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25"/>
      <c r="AR100" s="5"/>
      <c r="AS100" s="5"/>
      <c r="AT100" s="5"/>
      <c r="AU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</row>
    <row r="101" spans="11:64" x14ac:dyDescent="0.2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25"/>
      <c r="AR101" s="5"/>
      <c r="AS101" s="5"/>
      <c r="AT101" s="5"/>
      <c r="AU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</row>
    <row r="102" spans="11:64" x14ac:dyDescent="0.2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25"/>
      <c r="AR102" s="5"/>
      <c r="AS102" s="5"/>
      <c r="AT102" s="5"/>
      <c r="AU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</row>
    <row r="103" spans="11:64" x14ac:dyDescent="0.2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25"/>
      <c r="AR103" s="5"/>
      <c r="AS103" s="5"/>
      <c r="AT103" s="5"/>
      <c r="AU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</row>
    <row r="104" spans="11:64" x14ac:dyDescent="0.2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25"/>
      <c r="AR104" s="5"/>
      <c r="AS104" s="5"/>
      <c r="AT104" s="5"/>
      <c r="AU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</row>
    <row r="105" spans="11:64" x14ac:dyDescent="0.2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25"/>
      <c r="AR105" s="5"/>
      <c r="AS105" s="5"/>
      <c r="AT105" s="5"/>
      <c r="AU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</row>
    <row r="106" spans="11:64" x14ac:dyDescent="0.2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25"/>
      <c r="AR106" s="5"/>
      <c r="AS106" s="5"/>
      <c r="AT106" s="5"/>
      <c r="AU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</row>
    <row r="107" spans="11:64" x14ac:dyDescent="0.2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25"/>
      <c r="AR107" s="5"/>
      <c r="AS107" s="5"/>
      <c r="AT107" s="5"/>
      <c r="AU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</row>
    <row r="108" spans="11:64" x14ac:dyDescent="0.2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25"/>
      <c r="AR108" s="5"/>
      <c r="AS108" s="5"/>
      <c r="AT108" s="5"/>
      <c r="AU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</row>
    <row r="109" spans="11:64" x14ac:dyDescent="0.2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25"/>
      <c r="AR109" s="5"/>
      <c r="AS109" s="5"/>
      <c r="AT109" s="5"/>
      <c r="AU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</row>
    <row r="110" spans="11:64" x14ac:dyDescent="0.2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25"/>
      <c r="AR110" s="5"/>
      <c r="AS110" s="5"/>
      <c r="AT110" s="5"/>
      <c r="AU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</row>
    <row r="111" spans="11:64" x14ac:dyDescent="0.2"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25"/>
      <c r="AR111" s="5"/>
      <c r="AS111" s="5"/>
      <c r="AT111" s="5"/>
      <c r="AU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</row>
    <row r="112" spans="11:64" x14ac:dyDescent="0.2"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25"/>
      <c r="AR112" s="5"/>
      <c r="AS112" s="5"/>
      <c r="AT112" s="5"/>
      <c r="AU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</row>
    <row r="113" spans="11:64" x14ac:dyDescent="0.2"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25"/>
      <c r="AR113" s="5"/>
      <c r="AS113" s="5"/>
      <c r="AT113" s="5"/>
      <c r="AU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</row>
    <row r="114" spans="11:64" x14ac:dyDescent="0.2"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25"/>
      <c r="AR114" s="5"/>
      <c r="AS114" s="5"/>
      <c r="AT114" s="5"/>
      <c r="AU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</row>
    <row r="115" spans="11:64" x14ac:dyDescent="0.2"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25"/>
      <c r="AR115" s="5"/>
      <c r="AS115" s="5"/>
      <c r="AT115" s="5"/>
      <c r="AU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</row>
    <row r="116" spans="11:64" x14ac:dyDescent="0.2"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25"/>
      <c r="AR116" s="5"/>
      <c r="AS116" s="5"/>
      <c r="AT116" s="5"/>
      <c r="AU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</row>
    <row r="117" spans="11:64" x14ac:dyDescent="0.2"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25"/>
      <c r="AR117" s="5"/>
      <c r="AS117" s="5"/>
      <c r="AT117" s="5"/>
      <c r="AU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</row>
    <row r="118" spans="11:64" x14ac:dyDescent="0.2"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25"/>
      <c r="AR118" s="5"/>
      <c r="AS118" s="5"/>
      <c r="AT118" s="5"/>
      <c r="AU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</row>
    <row r="119" spans="11:64" x14ac:dyDescent="0.2">
      <c r="Y119"/>
    </row>
    <row r="120" spans="11:64" x14ac:dyDescent="0.2">
      <c r="Y120"/>
    </row>
    <row r="121" spans="11:64" x14ac:dyDescent="0.2">
      <c r="Y121"/>
    </row>
    <row r="122" spans="11:64" x14ac:dyDescent="0.2">
      <c r="Y122"/>
    </row>
    <row r="123" spans="11:64" x14ac:dyDescent="0.2">
      <c r="Y123"/>
    </row>
    <row r="124" spans="11:64" x14ac:dyDescent="0.2">
      <c r="Y124"/>
    </row>
    <row r="125" spans="11:64" x14ac:dyDescent="0.2">
      <c r="Y125"/>
    </row>
    <row r="126" spans="11:64" x14ac:dyDescent="0.2">
      <c r="Y126"/>
    </row>
    <row r="127" spans="11:64" x14ac:dyDescent="0.2">
      <c r="Y127"/>
    </row>
    <row r="128" spans="11:64" x14ac:dyDescent="0.2">
      <c r="Y128"/>
    </row>
    <row r="129" spans="25:25" x14ac:dyDescent="0.2">
      <c r="Y129"/>
    </row>
    <row r="130" spans="25:25" x14ac:dyDescent="0.2">
      <c r="Y130"/>
    </row>
    <row r="131" spans="25:25" x14ac:dyDescent="0.2">
      <c r="Y131"/>
    </row>
    <row r="132" spans="25:25" x14ac:dyDescent="0.2">
      <c r="Y132"/>
    </row>
    <row r="133" spans="25:25" x14ac:dyDescent="0.2">
      <c r="Y133"/>
    </row>
    <row r="134" spans="25:25" x14ac:dyDescent="0.2">
      <c r="Y134"/>
    </row>
    <row r="135" spans="25:25" x14ac:dyDescent="0.2">
      <c r="Y135"/>
    </row>
    <row r="136" spans="25:25" x14ac:dyDescent="0.2">
      <c r="Y136"/>
    </row>
    <row r="137" spans="25:25" x14ac:dyDescent="0.2">
      <c r="Y137"/>
    </row>
    <row r="138" spans="25:25" x14ac:dyDescent="0.2">
      <c r="Y138"/>
    </row>
    <row r="139" spans="25:25" x14ac:dyDescent="0.2">
      <c r="Y139"/>
    </row>
    <row r="140" spans="25:25" x14ac:dyDescent="0.2">
      <c r="Y140"/>
    </row>
    <row r="141" spans="25:25" x14ac:dyDescent="0.2">
      <c r="Y141"/>
    </row>
    <row r="142" spans="25:25" x14ac:dyDescent="0.2">
      <c r="Y142"/>
    </row>
    <row r="143" spans="25:25" x14ac:dyDescent="0.2">
      <c r="Y143"/>
    </row>
    <row r="144" spans="25:25" x14ac:dyDescent="0.2">
      <c r="Y144"/>
    </row>
    <row r="145" spans="25:25" x14ac:dyDescent="0.2">
      <c r="Y145"/>
    </row>
    <row r="146" spans="25:25" x14ac:dyDescent="0.2">
      <c r="Y146"/>
    </row>
    <row r="147" spans="25:25" x14ac:dyDescent="0.2">
      <c r="Y147"/>
    </row>
    <row r="148" spans="25:25" x14ac:dyDescent="0.2">
      <c r="Y148"/>
    </row>
    <row r="149" spans="25:25" x14ac:dyDescent="0.2">
      <c r="Y149"/>
    </row>
    <row r="150" spans="25:25" x14ac:dyDescent="0.2">
      <c r="Y150"/>
    </row>
    <row r="151" spans="25:25" x14ac:dyDescent="0.2">
      <c r="Y151"/>
    </row>
    <row r="152" spans="25:25" x14ac:dyDescent="0.2">
      <c r="Y152"/>
    </row>
    <row r="153" spans="25:25" x14ac:dyDescent="0.2">
      <c r="Y153"/>
    </row>
    <row r="154" spans="25:25" x14ac:dyDescent="0.2">
      <c r="Y154"/>
    </row>
    <row r="155" spans="25:25" x14ac:dyDescent="0.2">
      <c r="Y155"/>
    </row>
    <row r="156" spans="25:25" x14ac:dyDescent="0.2">
      <c r="Y156"/>
    </row>
    <row r="157" spans="25:25" x14ac:dyDescent="0.2">
      <c r="Y157"/>
    </row>
    <row r="158" spans="25:25" x14ac:dyDescent="0.2">
      <c r="Y158"/>
    </row>
    <row r="159" spans="25:25" x14ac:dyDescent="0.2">
      <c r="Y159"/>
    </row>
    <row r="160" spans="25:25" x14ac:dyDescent="0.2">
      <c r="Y160"/>
    </row>
    <row r="161" spans="25:25" x14ac:dyDescent="0.2">
      <c r="Y161"/>
    </row>
    <row r="162" spans="25:25" x14ac:dyDescent="0.2">
      <c r="Y162"/>
    </row>
    <row r="163" spans="25:25" x14ac:dyDescent="0.2">
      <c r="Y163"/>
    </row>
    <row r="164" spans="25:25" x14ac:dyDescent="0.2">
      <c r="Y164"/>
    </row>
    <row r="165" spans="25:25" x14ac:dyDescent="0.2">
      <c r="Y165"/>
    </row>
    <row r="166" spans="25:25" x14ac:dyDescent="0.2">
      <c r="Y166"/>
    </row>
    <row r="167" spans="25:25" x14ac:dyDescent="0.2">
      <c r="Y167"/>
    </row>
    <row r="168" spans="25:25" x14ac:dyDescent="0.2">
      <c r="Y168"/>
    </row>
    <row r="169" spans="25:25" x14ac:dyDescent="0.2">
      <c r="Y169"/>
    </row>
    <row r="170" spans="25:25" x14ac:dyDescent="0.2">
      <c r="Y170"/>
    </row>
    <row r="171" spans="25:25" x14ac:dyDescent="0.2">
      <c r="Y171"/>
    </row>
    <row r="172" spans="25:25" x14ac:dyDescent="0.2">
      <c r="Y172"/>
    </row>
    <row r="173" spans="25:25" x14ac:dyDescent="0.2">
      <c r="Y173"/>
    </row>
    <row r="174" spans="25:25" x14ac:dyDescent="0.2">
      <c r="Y174"/>
    </row>
    <row r="175" spans="25:25" x14ac:dyDescent="0.2">
      <c r="Y175"/>
    </row>
    <row r="176" spans="25:25" x14ac:dyDescent="0.2">
      <c r="Y176"/>
    </row>
    <row r="177" spans="25:25" x14ac:dyDescent="0.2">
      <c r="Y177"/>
    </row>
    <row r="178" spans="25:25" x14ac:dyDescent="0.2">
      <c r="Y178"/>
    </row>
    <row r="179" spans="25:25" x14ac:dyDescent="0.2">
      <c r="Y179"/>
    </row>
    <row r="180" spans="25:25" x14ac:dyDescent="0.2">
      <c r="Y180"/>
    </row>
    <row r="181" spans="25:25" x14ac:dyDescent="0.2">
      <c r="Y181"/>
    </row>
    <row r="182" spans="25:25" x14ac:dyDescent="0.2">
      <c r="Y182"/>
    </row>
    <row r="183" spans="25:25" x14ac:dyDescent="0.2">
      <c r="Y183"/>
    </row>
    <row r="184" spans="25:25" x14ac:dyDescent="0.2">
      <c r="Y184"/>
    </row>
    <row r="185" spans="25:25" x14ac:dyDescent="0.2">
      <c r="Y185"/>
    </row>
    <row r="186" spans="25:25" x14ac:dyDescent="0.2">
      <c r="Y186"/>
    </row>
    <row r="187" spans="25:25" x14ac:dyDescent="0.2">
      <c r="Y187"/>
    </row>
    <row r="188" spans="25:25" x14ac:dyDescent="0.2">
      <c r="Y188"/>
    </row>
    <row r="189" spans="25:25" x14ac:dyDescent="0.2">
      <c r="Y189"/>
    </row>
    <row r="190" spans="25:25" x14ac:dyDescent="0.2">
      <c r="Y190"/>
    </row>
    <row r="191" spans="25:25" x14ac:dyDescent="0.2">
      <c r="Y191"/>
    </row>
    <row r="192" spans="25:25" x14ac:dyDescent="0.2">
      <c r="Y192"/>
    </row>
    <row r="193" spans="25:25" x14ac:dyDescent="0.2">
      <c r="Y193"/>
    </row>
    <row r="194" spans="25:25" x14ac:dyDescent="0.2">
      <c r="Y194"/>
    </row>
    <row r="195" spans="25:25" x14ac:dyDescent="0.2">
      <c r="Y195"/>
    </row>
    <row r="196" spans="25:25" x14ac:dyDescent="0.2">
      <c r="Y196"/>
    </row>
    <row r="197" spans="25:25" x14ac:dyDescent="0.2">
      <c r="Y197"/>
    </row>
    <row r="198" spans="25:25" x14ac:dyDescent="0.2">
      <c r="Y198"/>
    </row>
    <row r="199" spans="25:25" x14ac:dyDescent="0.2">
      <c r="Y199"/>
    </row>
    <row r="200" spans="25:25" x14ac:dyDescent="0.2">
      <c r="Y200"/>
    </row>
    <row r="201" spans="25:25" x14ac:dyDescent="0.2">
      <c r="Y201"/>
    </row>
    <row r="202" spans="25:25" x14ac:dyDescent="0.2">
      <c r="Y202"/>
    </row>
    <row r="203" spans="25:25" x14ac:dyDescent="0.2">
      <c r="Y203"/>
    </row>
    <row r="204" spans="25:25" x14ac:dyDescent="0.2">
      <c r="Y204"/>
    </row>
    <row r="205" spans="25:25" x14ac:dyDescent="0.2">
      <c r="Y205"/>
    </row>
  </sheetData>
  <mergeCells count="23">
    <mergeCell ref="E34:G34"/>
    <mergeCell ref="E29:G29"/>
    <mergeCell ref="E23:G23"/>
    <mergeCell ref="E25:G25"/>
    <mergeCell ref="E27:G27"/>
    <mergeCell ref="E24:G24"/>
    <mergeCell ref="E19:G19"/>
    <mergeCell ref="E18:G18"/>
    <mergeCell ref="E17:G17"/>
    <mergeCell ref="E21:G21"/>
    <mergeCell ref="E20:G20"/>
    <mergeCell ref="E28:G28"/>
    <mergeCell ref="E22:G22"/>
    <mergeCell ref="E35:G35"/>
    <mergeCell ref="E38:G38"/>
    <mergeCell ref="E36:G36"/>
    <mergeCell ref="E37:G37"/>
    <mergeCell ref="A6:C6"/>
    <mergeCell ref="E6:G6"/>
    <mergeCell ref="E14:G14"/>
    <mergeCell ref="E26:G26"/>
    <mergeCell ref="E15:G15"/>
    <mergeCell ref="E16:G16"/>
  </mergeCells>
  <phoneticPr fontId="0" type="noConversion"/>
  <pageMargins left="0.25" right="0.25" top="0.5" bottom="0.5" header="0.5" footer="0.5"/>
  <pageSetup paperSize="5" scale="48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Jan Havlíček</cp:lastModifiedBy>
  <cp:lastPrinted>2001-12-21T20:57:21Z</cp:lastPrinted>
  <dcterms:created xsi:type="dcterms:W3CDTF">2001-12-05T05:03:43Z</dcterms:created>
  <dcterms:modified xsi:type="dcterms:W3CDTF">2023-09-15T20:53:42Z</dcterms:modified>
</cp:coreProperties>
</file>