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A4EFC6-89A0-47E1-BD83-7B9E4203F999}" xr6:coauthVersionLast="47" xr6:coauthVersionMax="47" xr10:uidLastSave="{00000000-0000-0000-0000-000000000000}"/>
  <bookViews>
    <workbookView xWindow="-120" yWindow="-120" windowWidth="38640" windowHeight="15720"/>
  </bookViews>
  <sheets>
    <sheet name="ACR-Template" sheetId="1" r:id="rId1"/>
  </sheets>
  <definedNames>
    <definedName name="_1995_COSTS">#REF!</definedName>
    <definedName name="PRINT_AREA_MI">#REF!</definedName>
    <definedName name="_xlnm.Print_Titles" localSheetId="0">'ACR-Template'!$1:$8</definedName>
    <definedName name="RELAMP">#REF!</definedName>
  </definedNames>
  <calcPr calcId="0" fullCalcOnLoad="1"/>
</workbook>
</file>

<file path=xl/calcChain.xml><?xml version="1.0" encoding="utf-8"?>
<calcChain xmlns="http://schemas.openxmlformats.org/spreadsheetml/2006/main">
  <c r="C30" i="1" l="1"/>
  <c r="B32" i="1"/>
  <c r="E43" i="1"/>
  <c r="H43" i="1"/>
  <c r="E44" i="1"/>
  <c r="H44" i="1"/>
  <c r="E45" i="1"/>
  <c r="H45" i="1"/>
  <c r="E46" i="1"/>
  <c r="H46" i="1"/>
  <c r="E47" i="1"/>
  <c r="H47" i="1"/>
  <c r="D49" i="1"/>
  <c r="F49" i="1"/>
  <c r="D50" i="1"/>
  <c r="F50" i="1"/>
  <c r="D57" i="1"/>
  <c r="E57" i="1"/>
  <c r="F57" i="1"/>
  <c r="E61" i="1"/>
  <c r="H61" i="1"/>
  <c r="E62" i="1"/>
  <c r="H62" i="1"/>
  <c r="E63" i="1"/>
  <c r="H63" i="1"/>
  <c r="E64" i="1"/>
  <c r="H64" i="1"/>
  <c r="E65" i="1"/>
  <c r="H65" i="1"/>
  <c r="B67" i="1"/>
  <c r="D67" i="1"/>
  <c r="B68" i="1"/>
  <c r="D68" i="1"/>
  <c r="F68" i="1"/>
  <c r="E79" i="1"/>
  <c r="H79" i="1"/>
  <c r="E80" i="1"/>
  <c r="H80" i="1"/>
  <c r="E81" i="1"/>
  <c r="H81" i="1"/>
  <c r="E82" i="1"/>
  <c r="H82" i="1"/>
  <c r="E83" i="1"/>
  <c r="H83" i="1"/>
  <c r="D85" i="1"/>
  <c r="F85" i="1"/>
  <c r="D86" i="1"/>
  <c r="F86" i="1"/>
  <c r="E93" i="1"/>
  <c r="E100" i="1"/>
  <c r="E101" i="1"/>
  <c r="E103" i="1"/>
  <c r="E104" i="1"/>
  <c r="E105" i="1"/>
  <c r="E106" i="1"/>
  <c r="E107" i="1"/>
  <c r="E108" i="1"/>
  <c r="E109" i="1"/>
  <c r="E110" i="1"/>
  <c r="E111" i="1"/>
  <c r="E112" i="1"/>
  <c r="E114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</calcChain>
</file>

<file path=xl/sharedStrings.xml><?xml version="1.0" encoding="utf-8"?>
<sst xmlns="http://schemas.openxmlformats.org/spreadsheetml/2006/main" count="143" uniqueCount="63">
  <si>
    <t>Rate Group</t>
  </si>
  <si>
    <t>2001 Sales Forecast</t>
  </si>
  <si>
    <t>Total Revenue ($MM)</t>
  </si>
  <si>
    <t>Revenue Increase ($MM)</t>
  </si>
  <si>
    <t>Increase in Class Average</t>
  </si>
  <si>
    <t>Residential</t>
  </si>
  <si>
    <t xml:space="preserve">   NON-CARE</t>
  </si>
  <si>
    <t>Energy Charges - ¢/kWh</t>
  </si>
  <si>
    <t>Baseline</t>
  </si>
  <si>
    <t>130 % of Baseline</t>
  </si>
  <si>
    <t>130% - 200% of BL</t>
  </si>
  <si>
    <t>Over 200% of BL</t>
  </si>
  <si>
    <t>Fixed Charges</t>
  </si>
  <si>
    <t>Single Family Basic Charge - $/month</t>
  </si>
  <si>
    <t>Multi. Family Basic Charge - $/month</t>
  </si>
  <si>
    <t>Total NON-CARE</t>
  </si>
  <si>
    <t xml:space="preserve">   CARE</t>
  </si>
  <si>
    <t>Total CARE</t>
  </si>
  <si>
    <t>Total Residential</t>
  </si>
  <si>
    <t>Customer Charge - $/month</t>
  </si>
  <si>
    <t>Summer - On Peak</t>
  </si>
  <si>
    <t>Mid Peak</t>
  </si>
  <si>
    <t>Off-Peak</t>
  </si>
  <si>
    <t>Winter - Mid Peak</t>
  </si>
  <si>
    <t>Large Power</t>
  </si>
  <si>
    <t>Current Structure</t>
  </si>
  <si>
    <r>
      <t xml:space="preserve">Based on 1/05/2001 rate </t>
    </r>
    <r>
      <rPr>
        <b/>
        <u/>
        <sz val="14"/>
        <rFont val="Times New Roman"/>
        <family val="1"/>
      </rPr>
      <t xml:space="preserve">without </t>
    </r>
    <r>
      <rPr>
        <sz val="14"/>
        <rFont val="Times New Roman"/>
        <family val="1"/>
      </rPr>
      <t>the 1¢/kWh EPS</t>
    </r>
  </si>
  <si>
    <t>TOP 100 HOURS ALLOCATION</t>
  </si>
  <si>
    <t>New Revenue ($MM)</t>
  </si>
  <si>
    <t>New Rate (Cents)</t>
  </si>
  <si>
    <t>Existing Rates (Cents)</t>
  </si>
  <si>
    <t>TOTAL SMALL L&amp;P</t>
  </si>
  <si>
    <t>TOTAL MEDIUM L&amp;P</t>
  </si>
  <si>
    <t>Small Commercial</t>
  </si>
  <si>
    <t>Mdium Light &amp; Power</t>
  </si>
  <si>
    <t>Max</t>
  </si>
  <si>
    <t>CLECA ACR Template</t>
  </si>
  <si>
    <t>E-19-S</t>
  </si>
  <si>
    <t>E-19-P</t>
  </si>
  <si>
    <t>E-20-P</t>
  </si>
  <si>
    <t>TOTAL E-20</t>
  </si>
  <si>
    <t>Standby</t>
  </si>
  <si>
    <t>Ag &amp; Pumping</t>
  </si>
  <si>
    <t>Strreetlights</t>
  </si>
  <si>
    <t>TOTAL</t>
  </si>
  <si>
    <t>TOTAL E-19</t>
  </si>
  <si>
    <t>Summer on Peak</t>
  </si>
  <si>
    <t>Summer Pt Peak</t>
  </si>
  <si>
    <t>Summer Max</t>
  </si>
  <si>
    <t>Winter Pt Peak</t>
  </si>
  <si>
    <t>Winter Max</t>
  </si>
  <si>
    <t>Customer Winter</t>
  </si>
  <si>
    <t>Total E-19-S</t>
  </si>
  <si>
    <t>Credits, Discounts, &amp; Nonalloc. Rev.</t>
  </si>
  <si>
    <t>Total E-20-P</t>
  </si>
  <si>
    <t>Total E-19-P</t>
  </si>
  <si>
    <t>TOTAL E-20-S</t>
  </si>
  <si>
    <t>E-20-S</t>
  </si>
  <si>
    <t>Total E-20-T</t>
  </si>
  <si>
    <t xml:space="preserve"> E-20-T</t>
  </si>
  <si>
    <t>Summer On Peak</t>
  </si>
  <si>
    <t>E-19-T</t>
  </si>
  <si>
    <t>Total E-19-T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</si>
</sst>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0.000"/>
    <numFmt numFmtId="168" formatCode="0.0"/>
    <numFmt numFmtId="182" formatCode="_(* #,##0_);_(* \(#,##0\);_(* &quot;-&quot;??_);_(@_)"/>
    <numFmt numFmtId="183" formatCode="_(* #,##0.0_);_(* \(#,##0.0\);_(* &quot;-&quot;??_);_(@_)"/>
    <numFmt numFmtId="187" formatCode="#,##0.0_);[Red]\(#,##0.0\)"/>
    <numFmt numFmtId="188" formatCode="&quot;$&quot;#,##0.0_);[Red]\(&quot;$&quot;#,##0.0\)"/>
    <numFmt numFmtId="189" formatCode="&quot;$&quot;#,##0\ ;\(&quot;$&quot;#,##0\)"/>
    <numFmt numFmtId="191" formatCode="&quot;$&quot;#,##0.00"/>
    <numFmt numFmtId="192" formatCode="#,##0.00&quot; $&quot;;\-#,##0.00&quot; $&quot;"/>
    <numFmt numFmtId="193" formatCode="m\-d\-yy"/>
    <numFmt numFmtId="194" formatCode="0.00_)"/>
    <numFmt numFmtId="211" formatCode="0.0000"/>
    <numFmt numFmtId="212" formatCode="_(* #,##0.000_);_(* \(#,##0.000\);_(* &quot;-&quot;??_);_(@_)"/>
    <numFmt numFmtId="224" formatCode="&quot;$&quot;#,##0"/>
  </numFmts>
  <fonts count="25" x14ac:knownFonts="1">
    <font>
      <sz val="10"/>
      <name val="MS Sans Serif"/>
    </font>
    <font>
      <b/>
      <sz val="10"/>
      <name val="Arial"/>
    </font>
    <font>
      <sz val="10"/>
      <name val="MS Sans Serif"/>
    </font>
    <font>
      <sz val="10"/>
      <name val="Arial"/>
    </font>
    <font>
      <sz val="12"/>
      <color indexed="24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8"/>
      <color indexed="24"/>
      <name val="Arial"/>
    </font>
    <font>
      <sz val="8"/>
      <color indexed="24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9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193" fontId="1" fillId="2" borderId="1">
      <alignment horizontal="center" vertical="center"/>
    </xf>
    <xf numFmtId="43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8" fontId="2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92" fontId="3" fillId="0" borderId="0">
      <protection locked="0"/>
    </xf>
    <xf numFmtId="192" fontId="3" fillId="0" borderId="0">
      <protection locked="0"/>
    </xf>
    <xf numFmtId="0" fontId="9" fillId="0" borderId="2" applyNumberFormat="0" applyFill="0" applyAlignment="0" applyProtection="0"/>
    <xf numFmtId="10" fontId="5" fillId="4" borderId="3" applyNumberFormat="0" applyBorder="0" applyAlignment="0" applyProtection="0"/>
    <xf numFmtId="37" fontId="10" fillId="0" borderId="0"/>
    <xf numFmtId="194" fontId="11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3" fillId="0" borderId="0" applyProtection="0"/>
    <xf numFmtId="9" fontId="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0" borderId="4" applyNumberFormat="0" applyFont="0" applyFill="0" applyAlignment="0" applyProtection="0"/>
    <xf numFmtId="37" fontId="5" fillId="5" borderId="0" applyNumberFormat="0" applyBorder="0" applyAlignment="0" applyProtection="0"/>
    <xf numFmtId="37" fontId="14" fillId="0" borderId="0"/>
    <xf numFmtId="3" fontId="15" fillId="0" borderId="2" applyProtection="0"/>
  </cellStyleXfs>
  <cellXfs count="142">
    <xf numFmtId="0" fontId="0" fillId="0" borderId="0" xfId="0"/>
    <xf numFmtId="0" fontId="17" fillId="0" borderId="0" xfId="18" applyFont="1"/>
    <xf numFmtId="0" fontId="19" fillId="0" borderId="0" xfId="18" applyFont="1"/>
    <xf numFmtId="0" fontId="17" fillId="0" borderId="0" xfId="19" applyFont="1"/>
    <xf numFmtId="43" fontId="17" fillId="0" borderId="0" xfId="2" applyFont="1"/>
    <xf numFmtId="0" fontId="17" fillId="0" borderId="5" xfId="20" applyFont="1" applyBorder="1" applyAlignment="1">
      <alignment horizontal="left" wrapText="1"/>
    </xf>
    <xf numFmtId="0" fontId="17" fillId="0" borderId="5" xfId="20" applyFont="1" applyBorder="1" applyAlignment="1">
      <alignment horizontal="center" wrapText="1"/>
    </xf>
    <xf numFmtId="43" fontId="17" fillId="0" borderId="5" xfId="2" applyFont="1" applyBorder="1" applyAlignment="1">
      <alignment horizontal="center" wrapText="1"/>
    </xf>
    <xf numFmtId="0" fontId="21" fillId="0" borderId="6" xfId="20" applyFont="1" applyFill="1" applyBorder="1" applyAlignment="1">
      <alignment horizontal="center" wrapText="1"/>
    </xf>
    <xf numFmtId="0" fontId="22" fillId="0" borderId="0" xfId="20" applyFont="1" applyBorder="1" applyAlignment="1">
      <alignment horizontal="left" wrapText="1"/>
    </xf>
    <xf numFmtId="0" fontId="22" fillId="0" borderId="0" xfId="20" applyFont="1" applyBorder="1" applyAlignment="1">
      <alignment horizontal="center" wrapText="1"/>
    </xf>
    <xf numFmtId="43" fontId="22" fillId="0" borderId="0" xfId="2" applyFont="1" applyBorder="1" applyAlignment="1">
      <alignment horizontal="center" wrapText="1"/>
    </xf>
    <xf numFmtId="0" fontId="22" fillId="0" borderId="0" xfId="20" applyFont="1"/>
    <xf numFmtId="0" fontId="23" fillId="0" borderId="0" xfId="20" applyFont="1"/>
    <xf numFmtId="43" fontId="23" fillId="0" borderId="0" xfId="2" applyFont="1"/>
    <xf numFmtId="0" fontId="22" fillId="0" borderId="0" xfId="20" applyFont="1" applyAlignment="1">
      <alignment horizontal="left"/>
    </xf>
    <xf numFmtId="0" fontId="22" fillId="0" borderId="0" xfId="20" applyFont="1" applyAlignment="1">
      <alignment horizontal="center"/>
    </xf>
    <xf numFmtId="183" fontId="17" fillId="0" borderId="0" xfId="2" applyNumberFormat="1" applyFont="1"/>
    <xf numFmtId="43" fontId="17" fillId="0" borderId="0" xfId="2" applyNumberFormat="1" applyFont="1" applyFill="1" applyBorder="1" applyAlignment="1">
      <alignment horizontal="right"/>
    </xf>
    <xf numFmtId="188" fontId="17" fillId="0" borderId="0" xfId="22" applyNumberFormat="1" applyFont="1" applyFill="1" applyBorder="1"/>
    <xf numFmtId="0" fontId="22" fillId="0" borderId="0" xfId="20" applyFont="1" applyAlignment="1">
      <alignment horizontal="right"/>
    </xf>
    <xf numFmtId="0" fontId="17" fillId="0" borderId="0" xfId="20" applyFont="1" applyAlignment="1">
      <alignment horizontal="right"/>
    </xf>
    <xf numFmtId="212" fontId="17" fillId="0" borderId="0" xfId="2" applyNumberFormat="1" applyFont="1" applyFill="1" applyBorder="1" applyAlignment="1">
      <alignment horizontal="right"/>
    </xf>
    <xf numFmtId="0" fontId="17" fillId="0" borderId="0" xfId="19" applyFont="1" applyAlignment="1">
      <alignment horizontal="right"/>
    </xf>
    <xf numFmtId="182" fontId="17" fillId="0" borderId="0" xfId="2" applyNumberFormat="1" applyFont="1"/>
    <xf numFmtId="182" fontId="22" fillId="0" borderId="0" xfId="2" applyNumberFormat="1" applyFont="1" applyBorder="1" applyAlignment="1">
      <alignment horizontal="right"/>
    </xf>
    <xf numFmtId="188" fontId="22" fillId="0" borderId="0" xfId="21" applyNumberFormat="1" applyFont="1" applyFill="1" applyBorder="1"/>
    <xf numFmtId="188" fontId="17" fillId="0" borderId="0" xfId="19" applyNumberFormat="1" applyFont="1"/>
    <xf numFmtId="0" fontId="17" fillId="0" borderId="0" xfId="18" applyFont="1" applyBorder="1"/>
    <xf numFmtId="43" fontId="22" fillId="0" borderId="0" xfId="2" applyFont="1"/>
    <xf numFmtId="188" fontId="22" fillId="0" borderId="0" xfId="19" applyNumberFormat="1" applyFont="1"/>
    <xf numFmtId="0" fontId="22" fillId="0" borderId="0" xfId="19" applyFont="1"/>
    <xf numFmtId="0" fontId="22" fillId="0" borderId="0" xfId="18" applyFont="1" applyAlignment="1">
      <alignment horizontal="left"/>
    </xf>
    <xf numFmtId="43" fontId="22" fillId="0" borderId="0" xfId="2" applyFont="1" applyAlignment="1">
      <alignment horizontal="right"/>
    </xf>
    <xf numFmtId="38" fontId="17" fillId="0" borderId="0" xfId="20" applyNumberFormat="1" applyFont="1"/>
    <xf numFmtId="0" fontId="22" fillId="0" borderId="0" xfId="19" applyFont="1" applyAlignment="1">
      <alignment horizontal="right"/>
    </xf>
    <xf numFmtId="43" fontId="17" fillId="0" borderId="0" xfId="2" applyFont="1" applyBorder="1" applyAlignment="1">
      <alignment horizontal="right"/>
    </xf>
    <xf numFmtId="0" fontId="23" fillId="0" borderId="0" xfId="19" applyFont="1" applyAlignment="1">
      <alignment horizontal="center"/>
    </xf>
    <xf numFmtId="43" fontId="22" fillId="0" borderId="0" xfId="2" applyFont="1" applyBorder="1" applyAlignment="1">
      <alignment horizontal="right"/>
    </xf>
    <xf numFmtId="0" fontId="17" fillId="0" borderId="0" xfId="18" applyFont="1" applyFill="1"/>
    <xf numFmtId="8" fontId="17" fillId="0" borderId="0" xfId="18" applyNumberFormat="1" applyFont="1"/>
    <xf numFmtId="9" fontId="17" fillId="0" borderId="0" xfId="23" applyFont="1"/>
    <xf numFmtId="0" fontId="17" fillId="0" borderId="0" xfId="18" applyFont="1" applyAlignment="1">
      <alignment horizontal="center"/>
    </xf>
    <xf numFmtId="8" fontId="17" fillId="0" borderId="0" xfId="18" applyNumberFormat="1" applyFont="1" applyBorder="1"/>
    <xf numFmtId="43" fontId="17" fillId="0" borderId="0" xfId="18" applyNumberFormat="1" applyFont="1"/>
    <xf numFmtId="43" fontId="17" fillId="0" borderId="0" xfId="18" applyNumberFormat="1" applyFont="1" applyBorder="1"/>
    <xf numFmtId="9" fontId="17" fillId="0" borderId="0" xfId="23" applyFont="1" applyBorder="1"/>
    <xf numFmtId="9" fontId="19" fillId="0" borderId="0" xfId="23" applyFont="1"/>
    <xf numFmtId="9" fontId="17" fillId="0" borderId="5" xfId="23" applyFont="1" applyBorder="1" applyAlignment="1">
      <alignment horizontal="left" wrapText="1" indent="1"/>
    </xf>
    <xf numFmtId="2" fontId="17" fillId="0" borderId="0" xfId="18" applyNumberFormat="1" applyFont="1"/>
    <xf numFmtId="168" fontId="17" fillId="0" borderId="0" xfId="18" applyNumberFormat="1" applyFont="1" applyAlignment="1">
      <alignment horizontal="left" indent="4"/>
    </xf>
    <xf numFmtId="168" fontId="17" fillId="0" borderId="0" xfId="18" applyNumberFormat="1" applyFont="1" applyAlignment="1">
      <alignment horizontal="right"/>
    </xf>
    <xf numFmtId="212" fontId="17" fillId="0" borderId="0" xfId="18" applyNumberFormat="1" applyFont="1"/>
    <xf numFmtId="188" fontId="17" fillId="0" borderId="0" xfId="18" applyNumberFormat="1" applyFont="1"/>
    <xf numFmtId="8" fontId="17" fillId="0" borderId="0" xfId="4" applyFont="1"/>
    <xf numFmtId="8" fontId="17" fillId="0" borderId="0" xfId="4" applyNumberFormat="1" applyFont="1"/>
    <xf numFmtId="211" fontId="17" fillId="0" borderId="0" xfId="18" applyNumberFormat="1" applyFont="1"/>
    <xf numFmtId="8" fontId="17" fillId="0" borderId="0" xfId="4" applyFont="1" applyBorder="1"/>
    <xf numFmtId="9" fontId="17" fillId="0" borderId="0" xfId="18" applyNumberFormat="1" applyFont="1"/>
    <xf numFmtId="43" fontId="24" fillId="0" borderId="0" xfId="18" applyNumberFormat="1" applyFont="1"/>
    <xf numFmtId="166" fontId="17" fillId="0" borderId="0" xfId="18" applyNumberFormat="1" applyFont="1"/>
    <xf numFmtId="10" fontId="17" fillId="0" borderId="0" xfId="23" applyNumberFormat="1" applyFont="1"/>
    <xf numFmtId="10" fontId="17" fillId="0" borderId="0" xfId="18" applyNumberFormat="1" applyFont="1"/>
    <xf numFmtId="10" fontId="17" fillId="0" borderId="0" xfId="23" applyNumberFormat="1" applyFont="1" applyBorder="1"/>
    <xf numFmtId="183" fontId="22" fillId="0" borderId="0" xfId="2" applyNumberFormat="1" applyFont="1" applyBorder="1"/>
    <xf numFmtId="183" fontId="22" fillId="0" borderId="3" xfId="2" applyNumberFormat="1" applyFont="1" applyBorder="1"/>
    <xf numFmtId="43" fontId="22" fillId="0" borderId="3" xfId="2" applyFont="1" applyBorder="1" applyAlignment="1">
      <alignment horizontal="right"/>
    </xf>
    <xf numFmtId="188" fontId="22" fillId="0" borderId="3" xfId="21" applyNumberFormat="1" applyFont="1" applyFill="1" applyBorder="1"/>
    <xf numFmtId="8" fontId="22" fillId="0" borderId="3" xfId="18" applyNumberFormat="1" applyFont="1" applyBorder="1"/>
    <xf numFmtId="43" fontId="22" fillId="0" borderId="3" xfId="18" applyNumberFormat="1" applyFont="1" applyBorder="1"/>
    <xf numFmtId="10" fontId="22" fillId="0" borderId="3" xfId="23" applyNumberFormat="1" applyFont="1" applyBorder="1"/>
    <xf numFmtId="187" fontId="22" fillId="0" borderId="3" xfId="20" applyNumberFormat="1" applyFont="1" applyBorder="1"/>
    <xf numFmtId="188" fontId="22" fillId="0" borderId="3" xfId="2" applyNumberFormat="1" applyFont="1" applyBorder="1"/>
    <xf numFmtId="8" fontId="22" fillId="0" borderId="7" xfId="18" applyNumberFormat="1" applyFont="1" applyBorder="1"/>
    <xf numFmtId="39" fontId="22" fillId="0" borderId="7" xfId="18" applyNumberFormat="1" applyFont="1" applyBorder="1"/>
    <xf numFmtId="10" fontId="22" fillId="0" borderId="8" xfId="23" applyNumberFormat="1" applyFont="1" applyBorder="1"/>
    <xf numFmtId="187" fontId="22" fillId="0" borderId="9" xfId="20" applyNumberFormat="1" applyFont="1" applyBorder="1"/>
    <xf numFmtId="43" fontId="22" fillId="0" borderId="10" xfId="2" applyFont="1" applyBorder="1" applyAlignment="1">
      <alignment horizontal="right"/>
    </xf>
    <xf numFmtId="188" fontId="22" fillId="0" borderId="10" xfId="22" applyNumberFormat="1" applyFont="1" applyFill="1" applyBorder="1"/>
    <xf numFmtId="2" fontId="22" fillId="0" borderId="7" xfId="18" applyNumberFormat="1" applyFont="1" applyBorder="1" applyAlignment="1">
      <alignment horizontal="left" indent="4"/>
    </xf>
    <xf numFmtId="2" fontId="22" fillId="0" borderId="11" xfId="18" applyNumberFormat="1" applyFont="1" applyBorder="1" applyAlignment="1">
      <alignment horizontal="left" indent="4"/>
    </xf>
    <xf numFmtId="10" fontId="22" fillId="0" borderId="6" xfId="23" applyNumberFormat="1" applyFont="1" applyBorder="1"/>
    <xf numFmtId="0" fontId="21" fillId="0" borderId="0" xfId="20" applyFont="1" applyFill="1" applyBorder="1" applyAlignment="1">
      <alignment horizontal="center" wrapText="1"/>
    </xf>
    <xf numFmtId="43" fontId="17" fillId="0" borderId="0" xfId="2" applyFont="1" applyBorder="1" applyAlignment="1">
      <alignment horizontal="center" wrapText="1"/>
    </xf>
    <xf numFmtId="9" fontId="17" fillId="0" borderId="0" xfId="23" applyFont="1" applyBorder="1" applyAlignment="1">
      <alignment horizontal="left" wrapText="1" indent="1"/>
    </xf>
    <xf numFmtId="183" fontId="22" fillId="0" borderId="12" xfId="19" applyNumberFormat="1" applyFont="1" applyBorder="1"/>
    <xf numFmtId="43" fontId="22" fillId="0" borderId="7" xfId="2" applyFont="1" applyBorder="1" applyAlignment="1">
      <alignment horizontal="right"/>
    </xf>
    <xf numFmtId="188" fontId="22" fillId="0" borderId="7" xfId="22" applyNumberFormat="1" applyFont="1" applyFill="1" applyBorder="1"/>
    <xf numFmtId="43" fontId="22" fillId="0" borderId="7" xfId="18" applyNumberFormat="1" applyFont="1" applyBorder="1"/>
    <xf numFmtId="187" fontId="22" fillId="0" borderId="0" xfId="20" applyNumberFormat="1" applyFont="1" applyBorder="1"/>
    <xf numFmtId="188" fontId="22" fillId="0" borderId="0" xfId="22" applyNumberFormat="1" applyFont="1" applyFill="1" applyBorder="1"/>
    <xf numFmtId="8" fontId="22" fillId="0" borderId="0" xfId="18" applyNumberFormat="1" applyFont="1" applyBorder="1"/>
    <xf numFmtId="2" fontId="22" fillId="0" borderId="0" xfId="18" applyNumberFormat="1" applyFont="1" applyBorder="1" applyAlignment="1">
      <alignment horizontal="left" indent="4"/>
    </xf>
    <xf numFmtId="10" fontId="22" fillId="0" borderId="0" xfId="23" applyNumberFormat="1" applyFont="1" applyBorder="1"/>
    <xf numFmtId="187" fontId="22" fillId="0" borderId="12" xfId="20" applyNumberFormat="1" applyFont="1" applyBorder="1"/>
    <xf numFmtId="187" fontId="22" fillId="0" borderId="7" xfId="20" applyNumberFormat="1" applyFont="1" applyBorder="1"/>
    <xf numFmtId="2" fontId="22" fillId="0" borderId="0" xfId="18" applyNumberFormat="1" applyFont="1" applyBorder="1"/>
    <xf numFmtId="0" fontId="22" fillId="0" borderId="0" xfId="18" applyFont="1"/>
    <xf numFmtId="0" fontId="22" fillId="0" borderId="12" xfId="18" applyFont="1" applyBorder="1"/>
    <xf numFmtId="0" fontId="22" fillId="0" borderId="7" xfId="18" applyFont="1" applyBorder="1"/>
    <xf numFmtId="10" fontId="22" fillId="0" borderId="8" xfId="18" applyNumberFormat="1" applyFont="1" applyBorder="1"/>
    <xf numFmtId="183" fontId="17" fillId="0" borderId="0" xfId="2" applyNumberFormat="1" applyFont="1" applyAlignment="1"/>
    <xf numFmtId="40" fontId="17" fillId="0" borderId="0" xfId="20" applyNumberFormat="1" applyFont="1"/>
    <xf numFmtId="40" fontId="17" fillId="0" borderId="0" xfId="20" applyNumberFormat="1" applyFont="1" applyAlignment="1">
      <alignment horizontal="right"/>
    </xf>
    <xf numFmtId="43" fontId="22" fillId="0" borderId="11" xfId="18" applyNumberFormat="1" applyFont="1" applyBorder="1"/>
    <xf numFmtId="191" fontId="17" fillId="0" borderId="0" xfId="18" applyNumberFormat="1" applyFont="1"/>
    <xf numFmtId="39" fontId="17" fillId="0" borderId="0" xfId="18" applyNumberFormat="1" applyFont="1"/>
    <xf numFmtId="43" fontId="17" fillId="0" borderId="0" xfId="2" applyFont="1" applyAlignment="1">
      <alignment horizontal="right"/>
    </xf>
    <xf numFmtId="43" fontId="22" fillId="0" borderId="7" xfId="2" applyNumberFormat="1" applyFont="1" applyFill="1" applyBorder="1" applyAlignment="1">
      <alignment horizontal="right"/>
    </xf>
    <xf numFmtId="191" fontId="17" fillId="0" borderId="0" xfId="19" applyNumberFormat="1" applyFont="1"/>
    <xf numFmtId="191" fontId="17" fillId="0" borderId="0" xfId="22" applyNumberFormat="1" applyFont="1" applyFill="1" applyBorder="1"/>
    <xf numFmtId="224" fontId="17" fillId="0" borderId="0" xfId="19" applyNumberFormat="1" applyFont="1"/>
    <xf numFmtId="224" fontId="17" fillId="0" borderId="0" xfId="18" applyNumberFormat="1" applyFont="1"/>
    <xf numFmtId="224" fontId="17" fillId="0" borderId="0" xfId="22" applyNumberFormat="1" applyFont="1" applyFill="1" applyBorder="1"/>
    <xf numFmtId="224" fontId="17" fillId="0" borderId="0" xfId="2" applyNumberFormat="1" applyFont="1" applyFill="1" applyBorder="1" applyAlignment="1">
      <alignment horizontal="right"/>
    </xf>
    <xf numFmtId="187" fontId="17" fillId="0" borderId="0" xfId="20" applyNumberFormat="1" applyFont="1" applyBorder="1"/>
    <xf numFmtId="2" fontId="17" fillId="0" borderId="0" xfId="18" applyNumberFormat="1" applyFont="1" applyBorder="1" applyAlignment="1">
      <alignment horizontal="left" indent="4"/>
    </xf>
    <xf numFmtId="2" fontId="17" fillId="0" borderId="0" xfId="18" applyNumberFormat="1" applyFont="1" applyBorder="1" applyAlignment="1">
      <alignment horizontal="right"/>
    </xf>
    <xf numFmtId="0" fontId="22" fillId="0" borderId="0" xfId="19" applyFont="1" applyBorder="1" applyAlignment="1">
      <alignment horizontal="left"/>
    </xf>
    <xf numFmtId="0" fontId="17" fillId="0" borderId="0" xfId="19" applyFont="1" applyBorder="1" applyAlignment="1">
      <alignment horizontal="right"/>
    </xf>
    <xf numFmtId="0" fontId="22" fillId="0" borderId="13" xfId="18" applyFont="1" applyBorder="1"/>
    <xf numFmtId="10" fontId="22" fillId="0" borderId="14" xfId="18" applyNumberFormat="1" applyFont="1" applyBorder="1"/>
    <xf numFmtId="0" fontId="22" fillId="0" borderId="0" xfId="18" applyFont="1" applyBorder="1"/>
    <xf numFmtId="10" fontId="22" fillId="0" borderId="0" xfId="18" applyNumberFormat="1" applyFont="1" applyBorder="1"/>
    <xf numFmtId="2" fontId="22" fillId="0" borderId="7" xfId="18" applyNumberFormat="1" applyFont="1" applyBorder="1"/>
    <xf numFmtId="187" fontId="22" fillId="0" borderId="0" xfId="20" applyNumberFormat="1" applyFont="1" applyBorder="1" applyAlignment="1">
      <alignment horizontal="right"/>
    </xf>
    <xf numFmtId="43" fontId="22" fillId="0" borderId="12" xfId="2" applyFont="1" applyBorder="1" applyAlignment="1">
      <alignment horizontal="right"/>
    </xf>
    <xf numFmtId="10" fontId="22" fillId="0" borderId="7" xfId="23" applyNumberFormat="1" applyFont="1" applyBorder="1"/>
    <xf numFmtId="0" fontId="22" fillId="0" borderId="8" xfId="18" applyFont="1" applyBorder="1"/>
    <xf numFmtId="10" fontId="17" fillId="0" borderId="8" xfId="23" applyNumberFormat="1" applyFont="1" applyBorder="1"/>
    <xf numFmtId="183" fontId="17" fillId="0" borderId="12" xfId="2" applyNumberFormat="1" applyFont="1" applyBorder="1" applyAlignment="1"/>
    <xf numFmtId="43" fontId="17" fillId="0" borderId="7" xfId="2" applyFont="1" applyBorder="1" applyAlignment="1">
      <alignment horizontal="right"/>
    </xf>
    <xf numFmtId="191" fontId="17" fillId="0" borderId="7" xfId="22" applyNumberFormat="1" applyFont="1" applyFill="1" applyBorder="1"/>
    <xf numFmtId="8" fontId="17" fillId="0" borderId="7" xfId="18" applyNumberFormat="1" applyFont="1" applyBorder="1"/>
    <xf numFmtId="2" fontId="17" fillId="0" borderId="7" xfId="18" applyNumberFormat="1" applyFont="1" applyBorder="1" applyAlignment="1">
      <alignment horizontal="left" indent="4"/>
    </xf>
    <xf numFmtId="188" fontId="22" fillId="0" borderId="7" xfId="18" applyNumberFormat="1" applyFont="1" applyBorder="1"/>
    <xf numFmtId="0" fontId="22" fillId="0" borderId="0" xfId="19" applyFont="1" applyBorder="1" applyAlignment="1">
      <alignment horizontal="right"/>
    </xf>
    <xf numFmtId="38" fontId="22" fillId="0" borderId="12" xfId="20" applyNumberFormat="1" applyFont="1" applyBorder="1"/>
    <xf numFmtId="7" fontId="17" fillId="0" borderId="0" xfId="18" applyNumberFormat="1" applyFont="1"/>
    <xf numFmtId="0" fontId="16" fillId="0" borderId="0" xfId="18" applyFont="1" applyAlignment="1">
      <alignment horizontal="center"/>
    </xf>
    <xf numFmtId="0" fontId="18" fillId="0" borderId="0" xfId="18" applyFont="1" applyAlignment="1">
      <alignment horizontal="center"/>
    </xf>
    <xf numFmtId="0" fontId="19" fillId="0" borderId="0" xfId="18" applyFont="1" applyAlignment="1">
      <alignment horizontal="center"/>
    </xf>
  </cellXfs>
  <cellStyles count="29">
    <cellStyle name="Actual Date" xfId="1"/>
    <cellStyle name="Comma_Commissioner" xfId="2"/>
    <cellStyle name="Comma0" xfId="3"/>
    <cellStyle name="Currency" xfId="4" builtinId="4"/>
    <cellStyle name="Currency0" xfId="5"/>
    <cellStyle name="Date" xfId="6"/>
    <cellStyle name="Fixed" xfId="7"/>
    <cellStyle name="Grey" xfId="8"/>
    <cellStyle name="HEADER" xfId="9"/>
    <cellStyle name="Heading 1" xfId="10" builtinId="16" customBuiltin="1"/>
    <cellStyle name="Heading 2" xfId="11" builtinId="17" customBuiltin="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Commissioner" xfId="18"/>
    <cellStyle name="Normal_Edison Tiered Ratesmud" xfId="19"/>
    <cellStyle name="Normal_SDGE Tiered ratesmud" xfId="20"/>
    <cellStyle name="Normal_Tiered UDC Rate Model_equal_cents" xfId="21"/>
    <cellStyle name="Normal_Total RRQ including ICIP" xfId="22"/>
    <cellStyle name="Percent" xfId="23" builtinId="5"/>
    <cellStyle name="Percent [2]" xfId="24"/>
    <cellStyle name="Total" xfId="25" builtinId="25" customBuiltin="1"/>
    <cellStyle name="Unprot" xfId="26"/>
    <cellStyle name="Unprot$" xfId="27"/>
    <cellStyle name="Unprotec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2"/>
  <sheetViews>
    <sheetView tabSelected="1" topLeftCell="F139" zoomScaleNormal="100" workbookViewId="0">
      <pane xSplit="11580" topLeftCell="G1"/>
      <selection activeCell="H151" sqref="H151"/>
      <selection pane="topRight" activeCell="G117" sqref="G117"/>
    </sheetView>
  </sheetViews>
  <sheetFormatPr defaultRowHeight="12.75" x14ac:dyDescent="0.2"/>
  <cols>
    <col min="1" max="1" width="31.42578125" style="1" customWidth="1"/>
    <col min="2" max="2" width="13.140625" style="1" customWidth="1"/>
    <col min="3" max="3" width="12.7109375" style="1" customWidth="1"/>
    <col min="4" max="4" width="14.7109375" style="1" customWidth="1"/>
    <col min="5" max="5" width="14.7109375" style="39" customWidth="1"/>
    <col min="6" max="6" width="15.7109375" style="1" customWidth="1"/>
    <col min="7" max="7" width="12.7109375" style="1" customWidth="1"/>
    <col min="8" max="8" width="10.85546875" style="1" customWidth="1"/>
    <col min="9" max="10" width="11.7109375" style="1" customWidth="1"/>
    <col min="11" max="13" width="12.5703125" style="1" customWidth="1"/>
    <col min="14" max="14" width="10.140625" style="41" customWidth="1"/>
    <col min="15" max="16384" width="9.140625" style="1"/>
  </cols>
  <sheetData>
    <row r="1" spans="1:14" ht="20.25" x14ac:dyDescent="0.3">
      <c r="A1" s="139"/>
      <c r="B1" s="139"/>
      <c r="C1" s="139"/>
      <c r="D1" s="139"/>
      <c r="E1" s="139"/>
      <c r="F1" s="139"/>
      <c r="G1" s="139"/>
      <c r="H1" s="139"/>
    </row>
    <row r="2" spans="1:14" s="2" customFormat="1" ht="18.75" x14ac:dyDescent="0.3">
      <c r="A2" s="140" t="s">
        <v>36</v>
      </c>
      <c r="B2" s="140"/>
      <c r="C2" s="140"/>
      <c r="D2" s="140"/>
      <c r="E2" s="140"/>
      <c r="F2" s="140"/>
      <c r="G2" s="140"/>
      <c r="H2" s="140"/>
      <c r="N2" s="47"/>
    </row>
    <row r="3" spans="1:14" s="2" customFormat="1" ht="18.75" x14ac:dyDescent="0.3">
      <c r="A3" s="141" t="s">
        <v>26</v>
      </c>
      <c r="B3" s="141"/>
      <c r="C3" s="141"/>
      <c r="D3" s="141"/>
      <c r="E3" s="141"/>
      <c r="F3" s="141"/>
      <c r="G3" s="141"/>
      <c r="H3" s="141"/>
      <c r="N3" s="47"/>
    </row>
    <row r="4" spans="1:14" x14ac:dyDescent="0.2">
      <c r="E4" s="1"/>
    </row>
    <row r="5" spans="1:14" x14ac:dyDescent="0.2">
      <c r="A5" s="3"/>
      <c r="B5" s="3"/>
      <c r="C5" s="4"/>
      <c r="D5" s="3"/>
      <c r="E5" s="1" t="s">
        <v>27</v>
      </c>
      <c r="H5" s="41"/>
      <c r="I5" s="28"/>
      <c r="J5" s="28"/>
      <c r="K5" s="28"/>
      <c r="L5" s="28"/>
      <c r="M5" s="28"/>
      <c r="N5" s="46"/>
    </row>
    <row r="6" spans="1:14" ht="13.5" thickBot="1" x14ac:dyDescent="0.25">
      <c r="A6" s="3"/>
      <c r="B6" s="3"/>
      <c r="C6" s="4"/>
      <c r="D6" s="3"/>
      <c r="E6" s="1"/>
      <c r="H6" s="41"/>
      <c r="I6" s="28"/>
      <c r="J6" s="28"/>
      <c r="K6" s="28"/>
      <c r="L6" s="28"/>
      <c r="M6" s="28"/>
      <c r="N6" s="46"/>
    </row>
    <row r="7" spans="1:14" ht="39" thickBot="1" x14ac:dyDescent="0.25">
      <c r="A7" s="5" t="s">
        <v>0</v>
      </c>
      <c r="B7" s="6" t="s">
        <v>1</v>
      </c>
      <c r="C7" s="7" t="s">
        <v>30</v>
      </c>
      <c r="D7" s="6" t="s">
        <v>2</v>
      </c>
      <c r="E7" s="8" t="s">
        <v>3</v>
      </c>
      <c r="F7" s="8" t="s">
        <v>28</v>
      </c>
      <c r="G7" s="7" t="s">
        <v>29</v>
      </c>
      <c r="H7" s="48" t="s">
        <v>4</v>
      </c>
      <c r="I7" s="82"/>
      <c r="J7" s="82"/>
      <c r="K7" s="83"/>
      <c r="L7" s="83"/>
      <c r="M7" s="83"/>
      <c r="N7" s="84"/>
    </row>
    <row r="8" spans="1:14" x14ac:dyDescent="0.2">
      <c r="A8" s="9"/>
      <c r="B8" s="10"/>
      <c r="C8" s="11"/>
      <c r="D8" s="10"/>
      <c r="E8" s="1"/>
      <c r="F8" s="42"/>
      <c r="H8" s="41"/>
      <c r="J8" s="42"/>
    </row>
    <row r="9" spans="1:14" x14ac:dyDescent="0.2">
      <c r="A9" s="12" t="s">
        <v>5</v>
      </c>
      <c r="B9" s="13"/>
      <c r="C9" s="14"/>
      <c r="D9" s="13"/>
      <c r="E9" s="1"/>
      <c r="H9" s="61"/>
    </row>
    <row r="10" spans="1:14" x14ac:dyDescent="0.2">
      <c r="A10" s="15" t="s">
        <v>6</v>
      </c>
      <c r="B10" s="13"/>
      <c r="C10" s="14"/>
      <c r="D10" s="13"/>
      <c r="E10" s="1"/>
      <c r="H10" s="61"/>
    </row>
    <row r="11" spans="1:14" x14ac:dyDescent="0.2">
      <c r="A11" s="16" t="s">
        <v>7</v>
      </c>
      <c r="B11" s="17"/>
      <c r="C11" s="18"/>
      <c r="D11" s="19"/>
      <c r="E11" s="1"/>
      <c r="H11" s="61"/>
    </row>
    <row r="12" spans="1:14" x14ac:dyDescent="0.2">
      <c r="A12" s="21" t="s">
        <v>8</v>
      </c>
      <c r="B12" s="17">
        <v>11799.078546308156</v>
      </c>
      <c r="C12" s="22"/>
      <c r="D12" s="19"/>
      <c r="E12" s="40"/>
      <c r="F12" s="54"/>
      <c r="G12" s="44"/>
      <c r="H12" s="61"/>
      <c r="I12" s="40"/>
      <c r="J12" s="54"/>
      <c r="K12" s="44"/>
      <c r="L12" s="44"/>
      <c r="M12" s="44"/>
    </row>
    <row r="13" spans="1:14" x14ac:dyDescent="0.2">
      <c r="A13" s="21" t="s">
        <v>9</v>
      </c>
      <c r="B13" s="17">
        <v>2372.4786064678678</v>
      </c>
      <c r="C13" s="22"/>
      <c r="D13" s="19"/>
      <c r="E13" s="40"/>
      <c r="F13" s="44"/>
      <c r="G13" s="44"/>
      <c r="H13" s="61"/>
      <c r="I13" s="40"/>
      <c r="J13" s="44"/>
      <c r="K13" s="44"/>
      <c r="L13" s="44"/>
      <c r="M13" s="44"/>
    </row>
    <row r="14" spans="1:14" x14ac:dyDescent="0.2">
      <c r="A14" s="21" t="s">
        <v>10</v>
      </c>
      <c r="B14" s="17">
        <v>3615.3012801305408</v>
      </c>
      <c r="C14" s="22"/>
      <c r="D14" s="19"/>
      <c r="E14" s="40"/>
      <c r="F14" s="40"/>
      <c r="G14" s="44"/>
      <c r="H14" s="61"/>
      <c r="I14" s="40"/>
      <c r="J14" s="40"/>
      <c r="K14" s="44"/>
      <c r="L14" s="44"/>
      <c r="M14" s="44"/>
    </row>
    <row r="15" spans="1:14" x14ac:dyDescent="0.2">
      <c r="A15" s="21" t="s">
        <v>11</v>
      </c>
      <c r="B15" s="17">
        <v>4474.9813775966622</v>
      </c>
      <c r="C15" s="22"/>
      <c r="D15" s="19"/>
      <c r="E15" s="40"/>
      <c r="F15" s="40"/>
      <c r="G15" s="44"/>
      <c r="H15" s="61"/>
      <c r="I15" s="40"/>
      <c r="J15" s="40"/>
      <c r="K15" s="44"/>
      <c r="L15" s="44"/>
      <c r="M15" s="44"/>
    </row>
    <row r="16" spans="1:14" x14ac:dyDescent="0.2">
      <c r="A16" s="16" t="s">
        <v>12</v>
      </c>
      <c r="B16" s="17"/>
      <c r="C16" s="18"/>
      <c r="D16" s="19"/>
      <c r="E16" s="1"/>
      <c r="F16" s="40"/>
      <c r="H16" s="61"/>
      <c r="J16" s="40"/>
    </row>
    <row r="17" spans="1:14" x14ac:dyDescent="0.2">
      <c r="A17" s="23" t="s">
        <v>13</v>
      </c>
      <c r="B17" s="24">
        <v>21027996.116099458</v>
      </c>
      <c r="C17" s="18"/>
      <c r="D17" s="19"/>
      <c r="E17" s="40"/>
      <c r="F17" s="19"/>
      <c r="H17" s="62"/>
      <c r="I17" s="40"/>
      <c r="J17" s="19"/>
      <c r="N17" s="58"/>
    </row>
    <row r="18" spans="1:14" x14ac:dyDescent="0.2">
      <c r="A18" s="23" t="s">
        <v>14</v>
      </c>
      <c r="B18" s="24">
        <v>18782674.304384179</v>
      </c>
      <c r="C18" s="18"/>
      <c r="D18" s="19"/>
      <c r="E18" s="40"/>
      <c r="F18" s="53"/>
      <c r="H18" s="62"/>
      <c r="I18" s="40"/>
      <c r="J18" s="53"/>
      <c r="N18" s="58"/>
    </row>
    <row r="19" spans="1:14" x14ac:dyDescent="0.2">
      <c r="A19" s="25" t="s">
        <v>15</v>
      </c>
      <c r="B19" s="64">
        <v>26828.42</v>
      </c>
      <c r="C19" s="38"/>
      <c r="D19" s="26"/>
      <c r="E19" s="40"/>
      <c r="F19" s="40"/>
      <c r="G19" s="44"/>
      <c r="H19" s="61"/>
      <c r="I19" s="40"/>
      <c r="J19" s="40"/>
      <c r="K19" s="44"/>
      <c r="L19" s="44"/>
      <c r="M19" s="44"/>
    </row>
    <row r="20" spans="1:14" x14ac:dyDescent="0.2">
      <c r="A20" s="3"/>
      <c r="B20" s="3"/>
      <c r="C20" s="4"/>
      <c r="D20" s="27"/>
      <c r="E20" s="1"/>
      <c r="H20" s="61"/>
    </row>
    <row r="21" spans="1:14" x14ac:dyDescent="0.2">
      <c r="A21" s="12" t="s">
        <v>16</v>
      </c>
      <c r="B21" s="3"/>
      <c r="C21" s="4"/>
      <c r="D21" s="27"/>
      <c r="E21" s="1"/>
      <c r="H21" s="61"/>
    </row>
    <row r="22" spans="1:14" x14ac:dyDescent="0.2">
      <c r="A22" s="16" t="s">
        <v>7</v>
      </c>
      <c r="B22" s="17"/>
      <c r="C22" s="18"/>
      <c r="D22" s="19"/>
      <c r="E22" s="1"/>
      <c r="H22" s="61"/>
    </row>
    <row r="23" spans="1:14" x14ac:dyDescent="0.2">
      <c r="A23" s="21" t="s">
        <v>8</v>
      </c>
      <c r="B23" s="17">
        <v>1837.9004181566811</v>
      </c>
      <c r="C23" s="22"/>
      <c r="D23" s="19"/>
      <c r="E23" s="1"/>
      <c r="G23" s="22"/>
      <c r="H23" s="61"/>
      <c r="K23" s="22"/>
      <c r="L23" s="22"/>
      <c r="M23" s="22"/>
    </row>
    <row r="24" spans="1:14" x14ac:dyDescent="0.2">
      <c r="A24" s="21" t="s">
        <v>9</v>
      </c>
      <c r="B24" s="17">
        <v>278.54991268654447</v>
      </c>
      <c r="C24" s="22"/>
      <c r="D24" s="19"/>
      <c r="E24" s="1"/>
      <c r="G24" s="22"/>
      <c r="H24" s="61"/>
      <c r="K24" s="22"/>
      <c r="L24" s="22"/>
      <c r="M24" s="22"/>
    </row>
    <row r="25" spans="1:14" x14ac:dyDescent="0.2">
      <c r="A25" s="21" t="s">
        <v>10</v>
      </c>
      <c r="B25" s="17">
        <v>331.02048743403947</v>
      </c>
      <c r="C25" s="22"/>
      <c r="D25" s="19"/>
      <c r="E25" s="1"/>
      <c r="G25" s="22"/>
      <c r="H25" s="61"/>
      <c r="K25" s="22"/>
      <c r="L25" s="22"/>
      <c r="M25" s="22"/>
    </row>
    <row r="26" spans="1:14" x14ac:dyDescent="0.2">
      <c r="A26" s="21" t="s">
        <v>11</v>
      </c>
      <c r="B26" s="17">
        <v>209.05253942852408</v>
      </c>
      <c r="C26" s="22"/>
      <c r="D26" s="19"/>
      <c r="E26" s="1"/>
      <c r="G26" s="22"/>
      <c r="H26" s="61"/>
      <c r="K26" s="22"/>
      <c r="L26" s="22"/>
      <c r="M26" s="22"/>
    </row>
    <row r="27" spans="1:14" x14ac:dyDescent="0.2">
      <c r="A27" s="16" t="s">
        <v>12</v>
      </c>
      <c r="B27" s="17"/>
      <c r="C27" s="18"/>
      <c r="D27" s="19"/>
      <c r="E27" s="1"/>
      <c r="G27" s="18"/>
      <c r="H27" s="61"/>
      <c r="K27" s="18"/>
      <c r="L27" s="18"/>
      <c r="M27" s="18"/>
    </row>
    <row r="28" spans="1:14" x14ac:dyDescent="0.2">
      <c r="A28" s="23" t="s">
        <v>13</v>
      </c>
      <c r="B28" s="24">
        <v>3160668.8385412768</v>
      </c>
      <c r="C28" s="18"/>
      <c r="D28" s="19"/>
      <c r="E28" s="1"/>
      <c r="G28" s="18"/>
      <c r="H28" s="61"/>
      <c r="K28" s="18"/>
      <c r="L28" s="18"/>
      <c r="M28" s="18"/>
    </row>
    <row r="29" spans="1:14" x14ac:dyDescent="0.2">
      <c r="A29" s="23" t="s">
        <v>14</v>
      </c>
      <c r="B29" s="24">
        <v>2823179.7766447831</v>
      </c>
      <c r="C29" s="18"/>
      <c r="D29" s="19"/>
      <c r="E29" s="1"/>
      <c r="G29" s="18"/>
      <c r="H29" s="61"/>
      <c r="K29" s="18"/>
      <c r="L29" s="18"/>
      <c r="M29" s="18"/>
    </row>
    <row r="30" spans="1:14" s="28" customFormat="1" x14ac:dyDescent="0.2">
      <c r="A30" s="25" t="s">
        <v>17</v>
      </c>
      <c r="B30" s="64">
        <v>2019.21</v>
      </c>
      <c r="C30" s="38">
        <f>D30/$B30*100</f>
        <v>0</v>
      </c>
      <c r="D30" s="26"/>
      <c r="E30" s="43"/>
      <c r="F30" s="57"/>
      <c r="H30" s="63"/>
      <c r="I30" s="43"/>
      <c r="J30" s="57"/>
      <c r="N30" s="46"/>
    </row>
    <row r="31" spans="1:14" x14ac:dyDescent="0.2">
      <c r="A31" s="20"/>
      <c r="B31" s="3"/>
      <c r="C31" s="4"/>
      <c r="D31" s="27"/>
      <c r="E31" s="1"/>
      <c r="H31" s="61"/>
    </row>
    <row r="32" spans="1:14" s="28" customFormat="1" x14ac:dyDescent="0.2">
      <c r="A32" s="12" t="s">
        <v>18</v>
      </c>
      <c r="B32" s="65">
        <f>B30+B19</f>
        <v>28847.629999999997</v>
      </c>
      <c r="C32" s="66">
        <v>10.68</v>
      </c>
      <c r="D32" s="67">
        <v>3451.16</v>
      </c>
      <c r="E32" s="68">
        <v>1313.8</v>
      </c>
      <c r="F32" s="68">
        <v>4764.96</v>
      </c>
      <c r="G32" s="69">
        <v>16.52</v>
      </c>
      <c r="H32" s="70">
        <v>0.38069999999999998</v>
      </c>
      <c r="I32" s="43"/>
      <c r="J32" s="43"/>
      <c r="K32" s="45"/>
      <c r="L32" s="45"/>
      <c r="M32" s="45"/>
      <c r="N32" s="46"/>
    </row>
    <row r="33" spans="1:13" x14ac:dyDescent="0.2">
      <c r="A33" s="3"/>
      <c r="B33" s="3"/>
      <c r="C33" s="29"/>
      <c r="D33" s="30"/>
      <c r="E33" s="1"/>
      <c r="H33" s="61"/>
    </row>
    <row r="34" spans="1:13" x14ac:dyDescent="0.2">
      <c r="A34" s="31" t="s">
        <v>33</v>
      </c>
      <c r="B34" s="3"/>
      <c r="C34" s="29"/>
      <c r="D34" s="30"/>
      <c r="E34" s="1"/>
      <c r="H34" s="61"/>
    </row>
    <row r="35" spans="1:13" x14ac:dyDescent="0.2">
      <c r="A35" s="15" t="s">
        <v>31</v>
      </c>
      <c r="B35" s="85">
        <v>8002.5</v>
      </c>
      <c r="C35" s="86">
        <v>11.24</v>
      </c>
      <c r="D35" s="87">
        <v>955.86</v>
      </c>
      <c r="E35" s="73">
        <v>361.77</v>
      </c>
      <c r="F35" s="73">
        <v>1357.63</v>
      </c>
      <c r="G35" s="88">
        <v>16.97</v>
      </c>
      <c r="H35" s="75">
        <v>0.36330000000000001</v>
      </c>
    </row>
    <row r="36" spans="1:13" x14ac:dyDescent="0.2">
      <c r="A36" s="20"/>
      <c r="B36" s="35"/>
      <c r="C36" s="33"/>
      <c r="D36" s="35"/>
      <c r="E36" s="1"/>
      <c r="H36" s="61"/>
    </row>
    <row r="37" spans="1:13" x14ac:dyDescent="0.2">
      <c r="A37" s="32" t="s">
        <v>34</v>
      </c>
      <c r="B37" s="3"/>
      <c r="C37" s="33"/>
      <c r="D37" s="3"/>
      <c r="E37" s="1"/>
      <c r="H37" s="61"/>
      <c r="I37" s="40"/>
      <c r="J37" s="54"/>
      <c r="K37" s="44"/>
      <c r="L37" s="44"/>
      <c r="M37" s="44"/>
    </row>
    <row r="38" spans="1:13" x14ac:dyDescent="0.2">
      <c r="A38" s="31" t="s">
        <v>32</v>
      </c>
      <c r="B38" s="65">
        <v>12950.5</v>
      </c>
      <c r="C38" s="66">
        <v>9.89</v>
      </c>
      <c r="D38" s="72">
        <v>1288.47</v>
      </c>
      <c r="E38" s="73">
        <v>544.29</v>
      </c>
      <c r="F38" s="73">
        <v>1832.76</v>
      </c>
      <c r="G38" s="74">
        <v>14.15</v>
      </c>
      <c r="H38" s="75">
        <v>0.4224</v>
      </c>
      <c r="J38" s="40"/>
      <c r="K38" s="44"/>
      <c r="L38" s="44"/>
      <c r="M38" s="44"/>
    </row>
    <row r="39" spans="1:13" x14ac:dyDescent="0.2">
      <c r="A39" s="3"/>
      <c r="B39" s="3"/>
      <c r="C39" s="4"/>
      <c r="D39" s="3"/>
      <c r="E39" s="40"/>
      <c r="H39" s="61"/>
      <c r="I39" s="40"/>
      <c r="J39" s="54"/>
      <c r="K39" s="44"/>
      <c r="L39" s="44"/>
      <c r="M39" s="44"/>
    </row>
    <row r="40" spans="1:13" x14ac:dyDescent="0.2">
      <c r="A40" s="31" t="s">
        <v>24</v>
      </c>
      <c r="B40" s="3"/>
      <c r="C40" s="29"/>
      <c r="D40" s="31"/>
      <c r="E40" s="1"/>
      <c r="H40" s="61"/>
      <c r="J40" s="40"/>
      <c r="K40" s="59"/>
      <c r="L40" s="59"/>
      <c r="M40" s="59"/>
    </row>
    <row r="41" spans="1:13" x14ac:dyDescent="0.2">
      <c r="A41" s="32" t="s">
        <v>37</v>
      </c>
      <c r="B41" s="3"/>
      <c r="C41" s="29"/>
      <c r="D41" s="31"/>
      <c r="E41" s="1"/>
      <c r="H41" s="61"/>
      <c r="J41" s="40"/>
    </row>
    <row r="42" spans="1:13" x14ac:dyDescent="0.2">
      <c r="A42" s="37" t="s">
        <v>25</v>
      </c>
      <c r="B42" s="3"/>
      <c r="C42" s="33"/>
      <c r="D42" s="30"/>
      <c r="E42" s="1"/>
      <c r="H42" s="61"/>
      <c r="J42" s="53"/>
    </row>
    <row r="43" spans="1:13" x14ac:dyDescent="0.2">
      <c r="A43" s="21" t="s">
        <v>20</v>
      </c>
      <c r="B43" s="17">
        <v>1147.0559619999999</v>
      </c>
      <c r="C43" s="22">
        <v>9.77</v>
      </c>
      <c r="D43" s="19">
        <v>112101779</v>
      </c>
      <c r="E43" s="44">
        <f>F43-D43</f>
        <v>278145098</v>
      </c>
      <c r="F43" s="44">
        <v>390246877</v>
      </c>
      <c r="G43" s="60">
        <v>34.020000000000003</v>
      </c>
      <c r="H43" s="61">
        <f>+(G43-C43)/C43</f>
        <v>2.4820880245649954</v>
      </c>
      <c r="J43" s="40"/>
      <c r="K43" s="44"/>
      <c r="L43" s="44"/>
      <c r="M43" s="44"/>
    </row>
    <row r="44" spans="1:13" x14ac:dyDescent="0.2">
      <c r="A44" s="21" t="s">
        <v>21</v>
      </c>
      <c r="B44" s="17">
        <v>1232.49</v>
      </c>
      <c r="C44" s="22">
        <v>6.81</v>
      </c>
      <c r="D44" s="19">
        <v>83932354</v>
      </c>
      <c r="E44" s="44">
        <f>F44-D44</f>
        <v>24649737</v>
      </c>
      <c r="F44" s="44">
        <v>108582091</v>
      </c>
      <c r="G44" s="52">
        <v>8.81</v>
      </c>
      <c r="H44" s="61">
        <f>+(G44-C44)/C44</f>
        <v>0.29368575624082249</v>
      </c>
    </row>
    <row r="45" spans="1:13" x14ac:dyDescent="0.2">
      <c r="A45" s="21" t="s">
        <v>35</v>
      </c>
      <c r="B45" s="17">
        <v>2975.127</v>
      </c>
      <c r="C45" s="22">
        <v>6.06</v>
      </c>
      <c r="D45" s="19">
        <v>180262961</v>
      </c>
      <c r="E45" s="44">
        <f>F45-D45</f>
        <v>0</v>
      </c>
      <c r="F45" s="44">
        <v>180262961</v>
      </c>
      <c r="G45" s="52">
        <v>6.06</v>
      </c>
      <c r="H45" s="61">
        <f>+(G45-C45)/C45</f>
        <v>0</v>
      </c>
    </row>
    <row r="46" spans="1:13" x14ac:dyDescent="0.2">
      <c r="A46" s="21" t="s">
        <v>23</v>
      </c>
      <c r="B46" s="17">
        <v>2129.7379999999998</v>
      </c>
      <c r="C46" s="22">
        <v>7.39</v>
      </c>
      <c r="D46" s="19">
        <v>157430250</v>
      </c>
      <c r="E46" s="44">
        <f>F46-D46</f>
        <v>42594765</v>
      </c>
      <c r="F46" s="44">
        <v>200025015</v>
      </c>
      <c r="G46" s="52">
        <v>9.39</v>
      </c>
      <c r="H46" s="61">
        <f>+(G46-C46)/C46</f>
        <v>0.27063599458728022</v>
      </c>
    </row>
    <row r="47" spans="1:13" x14ac:dyDescent="0.2">
      <c r="A47" s="21" t="s">
        <v>22</v>
      </c>
      <c r="B47" s="17">
        <v>2690.04</v>
      </c>
      <c r="C47" s="22">
        <v>6.04</v>
      </c>
      <c r="D47" s="19">
        <v>162424697</v>
      </c>
      <c r="E47" s="44">
        <f>F47-D47</f>
        <v>53801</v>
      </c>
      <c r="F47" s="44">
        <v>162478498</v>
      </c>
      <c r="G47" s="52">
        <v>6.04</v>
      </c>
      <c r="H47" s="61">
        <f>+(G47-C47)/C47</f>
        <v>0</v>
      </c>
    </row>
    <row r="48" spans="1:13" x14ac:dyDescent="0.2">
      <c r="A48" s="16" t="s">
        <v>12</v>
      </c>
      <c r="B48" s="17"/>
      <c r="C48" s="18"/>
      <c r="D48" s="19"/>
      <c r="E48" s="1"/>
      <c r="H48" s="61"/>
    </row>
    <row r="49" spans="1:13" x14ac:dyDescent="0.2">
      <c r="A49" s="23" t="s">
        <v>19</v>
      </c>
      <c r="B49" s="34">
        <v>11122</v>
      </c>
      <c r="C49" s="102">
        <v>175</v>
      </c>
      <c r="D49" s="19">
        <f>1946350+3907800</f>
        <v>5854150</v>
      </c>
      <c r="E49" s="18">
        <v>0</v>
      </c>
      <c r="F49" s="19">
        <f>1946350+3907800</f>
        <v>5854150</v>
      </c>
      <c r="G49" s="102">
        <v>175</v>
      </c>
      <c r="H49" s="61">
        <v>0</v>
      </c>
    </row>
    <row r="50" spans="1:13" x14ac:dyDescent="0.2">
      <c r="A50" s="23" t="s">
        <v>51</v>
      </c>
      <c r="B50" s="34">
        <v>10780</v>
      </c>
      <c r="C50" s="102">
        <v>175</v>
      </c>
      <c r="D50" s="19">
        <f>1886500+3908625</f>
        <v>5795125</v>
      </c>
      <c r="E50" s="18"/>
      <c r="F50" s="19">
        <f>1886500+3908625</f>
        <v>5795125</v>
      </c>
      <c r="G50" s="102">
        <v>175</v>
      </c>
      <c r="H50" s="61"/>
    </row>
    <row r="51" spans="1:13" x14ac:dyDescent="0.2">
      <c r="A51" s="23" t="s">
        <v>46</v>
      </c>
      <c r="B51" s="34">
        <v>11699</v>
      </c>
      <c r="C51" s="102">
        <v>13.35</v>
      </c>
      <c r="D51" s="19">
        <v>156185628</v>
      </c>
      <c r="E51" s="18">
        <v>0</v>
      </c>
      <c r="F51" s="19">
        <v>156185628</v>
      </c>
      <c r="G51" s="102">
        <v>13.35</v>
      </c>
      <c r="H51" s="61">
        <v>0</v>
      </c>
      <c r="J51" s="40"/>
      <c r="K51" s="44"/>
      <c r="L51" s="44"/>
      <c r="M51" s="44"/>
    </row>
    <row r="52" spans="1:13" x14ac:dyDescent="0.2">
      <c r="A52" s="23" t="s">
        <v>47</v>
      </c>
      <c r="B52" s="34">
        <v>11638</v>
      </c>
      <c r="C52" s="102">
        <v>3.7</v>
      </c>
      <c r="D52" s="19">
        <v>43061166</v>
      </c>
      <c r="E52" s="18"/>
      <c r="F52" s="19">
        <v>43061166</v>
      </c>
      <c r="G52" s="102">
        <v>3.7</v>
      </c>
      <c r="H52" s="61"/>
      <c r="J52" s="40"/>
      <c r="K52" s="44"/>
      <c r="L52" s="44"/>
      <c r="M52" s="44"/>
    </row>
    <row r="53" spans="1:13" x14ac:dyDescent="0.2">
      <c r="A53" s="23" t="s">
        <v>48</v>
      </c>
      <c r="B53" s="34">
        <v>12263</v>
      </c>
      <c r="C53" s="102">
        <v>2.5499999999999998</v>
      </c>
      <c r="D53" s="19">
        <v>31271372</v>
      </c>
      <c r="E53" s="18"/>
      <c r="F53" s="19">
        <v>31271372</v>
      </c>
      <c r="G53" s="102">
        <v>2.5499999999999998</v>
      </c>
      <c r="H53" s="61"/>
      <c r="J53" s="40"/>
      <c r="K53" s="44"/>
      <c r="L53" s="44"/>
      <c r="M53" s="44"/>
    </row>
    <row r="54" spans="1:13" x14ac:dyDescent="0.2">
      <c r="A54" s="23" t="s">
        <v>49</v>
      </c>
      <c r="B54" s="34">
        <v>10734</v>
      </c>
      <c r="C54" s="102">
        <v>3.65</v>
      </c>
      <c r="D54" s="19">
        <v>39181005</v>
      </c>
      <c r="E54" s="18">
        <v>0</v>
      </c>
      <c r="F54" s="19">
        <v>39181005</v>
      </c>
      <c r="G54" s="102">
        <v>3.65</v>
      </c>
      <c r="H54" s="61">
        <v>0</v>
      </c>
      <c r="J54" s="40"/>
      <c r="K54" s="44"/>
      <c r="L54" s="44"/>
      <c r="M54" s="44"/>
    </row>
    <row r="55" spans="1:13" x14ac:dyDescent="0.2">
      <c r="A55" s="23" t="s">
        <v>50</v>
      </c>
      <c r="B55" s="34">
        <v>10968</v>
      </c>
      <c r="C55" s="103">
        <v>2.5499999999999998</v>
      </c>
      <c r="D55" s="19">
        <v>27969991</v>
      </c>
      <c r="E55" s="18">
        <v>0</v>
      </c>
      <c r="F55" s="19">
        <v>27969991</v>
      </c>
      <c r="G55" s="103">
        <v>2.5499999999999998</v>
      </c>
      <c r="H55" s="61">
        <v>0</v>
      </c>
      <c r="J55" s="40"/>
      <c r="K55" s="44"/>
      <c r="L55" s="44"/>
      <c r="M55" s="44"/>
    </row>
    <row r="56" spans="1:13" ht="13.5" thickBot="1" x14ac:dyDescent="0.25">
      <c r="A56" s="23" t="s">
        <v>53</v>
      </c>
      <c r="B56" s="34"/>
      <c r="C56" s="103"/>
      <c r="D56" s="19">
        <v>-7917152</v>
      </c>
      <c r="E56" s="18"/>
      <c r="F56" s="19">
        <v>-7917152</v>
      </c>
      <c r="G56" s="103"/>
      <c r="H56" s="61"/>
      <c r="J56" s="40"/>
      <c r="K56" s="44"/>
      <c r="L56" s="44"/>
      <c r="M56" s="44"/>
    </row>
    <row r="57" spans="1:13" ht="13.5" thickBot="1" x14ac:dyDescent="0.25">
      <c r="A57" s="20" t="s">
        <v>52</v>
      </c>
      <c r="B57" s="76">
        <v>10174.5</v>
      </c>
      <c r="C57" s="77">
        <v>8.8000000000000007</v>
      </c>
      <c r="D57" s="78">
        <f>SUM(D43:D56)</f>
        <v>997553326</v>
      </c>
      <c r="E57" s="104">
        <f>F57-D57</f>
        <v>345443401</v>
      </c>
      <c r="F57" s="104">
        <f>+SUM(F43:F56)</f>
        <v>1342996727</v>
      </c>
      <c r="G57" s="80"/>
      <c r="H57" s="81">
        <v>0.3463</v>
      </c>
      <c r="I57" s="40"/>
    </row>
    <row r="58" spans="1:13" x14ac:dyDescent="0.2">
      <c r="A58" s="20"/>
      <c r="B58" s="34"/>
      <c r="C58" s="36"/>
      <c r="D58" s="19"/>
      <c r="E58" s="1"/>
      <c r="H58" s="61"/>
    </row>
    <row r="59" spans="1:13" x14ac:dyDescent="0.2">
      <c r="A59" s="32" t="s">
        <v>38</v>
      </c>
      <c r="B59" s="3"/>
      <c r="C59" s="29"/>
      <c r="D59" s="31"/>
      <c r="E59" s="1"/>
      <c r="H59" s="61"/>
      <c r="I59" s="43"/>
    </row>
    <row r="60" spans="1:13" x14ac:dyDescent="0.2">
      <c r="A60" s="16" t="s">
        <v>7</v>
      </c>
      <c r="B60" s="17"/>
      <c r="C60" s="18"/>
      <c r="D60" s="19"/>
      <c r="E60" s="1"/>
      <c r="H60" s="61"/>
      <c r="I60" s="40"/>
      <c r="J60" s="54"/>
      <c r="K60" s="44"/>
      <c r="L60" s="44"/>
      <c r="M60" s="44"/>
    </row>
    <row r="61" spans="1:13" x14ac:dyDescent="0.2">
      <c r="A61" s="21" t="s">
        <v>20</v>
      </c>
      <c r="B61" s="17">
        <v>916.90700000000004</v>
      </c>
      <c r="C61" s="22">
        <v>7.27</v>
      </c>
      <c r="D61" s="19">
        <v>6268676</v>
      </c>
      <c r="E61" s="44">
        <f>F61-D61</f>
        <v>21836313</v>
      </c>
      <c r="F61" s="106">
        <v>28104989</v>
      </c>
      <c r="G61" s="60">
        <v>32.6</v>
      </c>
      <c r="H61" s="61">
        <f>+(G61-C61)/C61</f>
        <v>3.4841815680880335</v>
      </c>
      <c r="J61" s="40"/>
      <c r="K61" s="44"/>
      <c r="L61" s="44"/>
      <c r="M61" s="44"/>
    </row>
    <row r="62" spans="1:13" x14ac:dyDescent="0.2">
      <c r="A62" s="21" t="s">
        <v>21</v>
      </c>
      <c r="B62" s="17">
        <v>951.15499999999997</v>
      </c>
      <c r="C62" s="22">
        <v>5.87</v>
      </c>
      <c r="D62" s="19">
        <v>5614354</v>
      </c>
      <c r="E62" s="44">
        <f>F62-D62</f>
        <v>956774</v>
      </c>
      <c r="F62" s="106">
        <v>6571128</v>
      </c>
      <c r="G62" s="52">
        <v>6.87</v>
      </c>
      <c r="H62" s="61">
        <f>+(G62-C62)/C62</f>
        <v>0.17035775127768313</v>
      </c>
      <c r="J62" s="54"/>
      <c r="K62" s="44"/>
      <c r="L62" s="44"/>
      <c r="M62" s="44"/>
    </row>
    <row r="63" spans="1:13" x14ac:dyDescent="0.2">
      <c r="A63" s="21" t="s">
        <v>22</v>
      </c>
      <c r="B63" s="17">
        <v>1013.027</v>
      </c>
      <c r="C63" s="22">
        <v>5.68</v>
      </c>
      <c r="D63" s="19">
        <v>13168193</v>
      </c>
      <c r="E63" s="44">
        <f>F63-D63</f>
        <v>0</v>
      </c>
      <c r="F63" s="106">
        <v>13168193</v>
      </c>
      <c r="G63" s="52">
        <v>5.68</v>
      </c>
      <c r="H63" s="61">
        <f>+(G63-C63)/C63</f>
        <v>0</v>
      </c>
      <c r="J63" s="40"/>
      <c r="K63" s="44"/>
      <c r="L63" s="44"/>
      <c r="M63" s="44"/>
    </row>
    <row r="64" spans="1:13" x14ac:dyDescent="0.2">
      <c r="A64" s="21" t="s">
        <v>23</v>
      </c>
      <c r="B64" s="17">
        <v>885.03300000000002</v>
      </c>
      <c r="C64" s="22">
        <v>6.7</v>
      </c>
      <c r="D64" s="19">
        <v>11046034</v>
      </c>
      <c r="E64" s="44">
        <f>F64-D64</f>
        <v>1648662</v>
      </c>
      <c r="F64" s="106">
        <v>12694696</v>
      </c>
      <c r="G64" s="52">
        <v>7.7</v>
      </c>
      <c r="H64" s="61">
        <f>+(G64-C64)/C64</f>
        <v>0.14925373134328357</v>
      </c>
      <c r="I64" s="40"/>
    </row>
    <row r="65" spans="1:13" x14ac:dyDescent="0.2">
      <c r="A65" s="21" t="s">
        <v>22</v>
      </c>
      <c r="B65" s="17">
        <v>910.16200000000003</v>
      </c>
      <c r="C65" s="22">
        <v>5.78</v>
      </c>
      <c r="D65" s="19">
        <v>11881021</v>
      </c>
      <c r="E65" s="44">
        <f>F65-D65</f>
        <v>0</v>
      </c>
      <c r="F65" s="106">
        <v>11881021</v>
      </c>
      <c r="G65" s="52">
        <v>5.78</v>
      </c>
      <c r="H65" s="61">
        <f>+(G65-C65)/C65</f>
        <v>0</v>
      </c>
      <c r="I65" s="40"/>
      <c r="J65" s="19"/>
    </row>
    <row r="66" spans="1:13" x14ac:dyDescent="0.2">
      <c r="A66" s="16" t="s">
        <v>12</v>
      </c>
      <c r="B66" s="17"/>
      <c r="C66" s="18"/>
      <c r="D66" s="19"/>
      <c r="E66" s="1"/>
      <c r="H66" s="61"/>
      <c r="I66" s="40"/>
      <c r="J66" s="53"/>
    </row>
    <row r="67" spans="1:13" x14ac:dyDescent="0.2">
      <c r="A67" s="23" t="s">
        <v>19</v>
      </c>
      <c r="B67" s="17">
        <f>1110+648</f>
        <v>1758</v>
      </c>
      <c r="C67" s="18">
        <v>140</v>
      </c>
      <c r="D67" s="19">
        <f>155400+48600</f>
        <v>204000</v>
      </c>
      <c r="E67" s="1">
        <v>0</v>
      </c>
      <c r="F67" s="105">
        <v>204000</v>
      </c>
      <c r="G67" s="18">
        <v>140</v>
      </c>
      <c r="H67" s="61"/>
      <c r="I67" s="40"/>
      <c r="J67" s="53"/>
    </row>
    <row r="68" spans="1:13" x14ac:dyDescent="0.2">
      <c r="A68" s="23" t="s">
        <v>51</v>
      </c>
      <c r="B68" s="17">
        <f>1087+648</f>
        <v>1735</v>
      </c>
      <c r="C68" s="18">
        <v>140</v>
      </c>
      <c r="D68" s="19">
        <f>152180+48600</f>
        <v>200780</v>
      </c>
      <c r="E68" s="1">
        <v>0</v>
      </c>
      <c r="F68" s="105">
        <f>152180+48600</f>
        <v>200780</v>
      </c>
      <c r="G68" s="18">
        <v>140</v>
      </c>
      <c r="H68" s="61"/>
      <c r="I68" s="40"/>
      <c r="J68" s="53"/>
    </row>
    <row r="69" spans="1:13" x14ac:dyDescent="0.2">
      <c r="A69" s="23" t="s">
        <v>46</v>
      </c>
      <c r="B69" s="17">
        <v>86.214699999999993</v>
      </c>
      <c r="C69" s="18">
        <v>11.8</v>
      </c>
      <c r="D69" s="19">
        <v>10819503</v>
      </c>
      <c r="E69" s="1">
        <v>0</v>
      </c>
      <c r="F69" s="105">
        <v>10819503</v>
      </c>
      <c r="G69" s="18">
        <v>11.8</v>
      </c>
      <c r="H69" s="61"/>
      <c r="I69" s="40"/>
      <c r="J69" s="53"/>
    </row>
    <row r="70" spans="1:13" x14ac:dyDescent="0.2">
      <c r="A70" s="23" t="s">
        <v>47</v>
      </c>
      <c r="B70" s="34">
        <v>95.677000000000007</v>
      </c>
      <c r="C70" s="18">
        <v>2.65</v>
      </c>
      <c r="D70" s="19">
        <v>2520561</v>
      </c>
      <c r="E70" s="1">
        <v>0</v>
      </c>
      <c r="F70" s="19">
        <v>2520561</v>
      </c>
      <c r="G70" s="18">
        <v>2.65</v>
      </c>
      <c r="H70" s="61"/>
      <c r="I70" s="40"/>
      <c r="J70" s="53"/>
    </row>
    <row r="71" spans="1:13" x14ac:dyDescent="0.2">
      <c r="A71" s="23" t="s">
        <v>48</v>
      </c>
      <c r="B71" s="34">
        <v>231.71100000000001</v>
      </c>
      <c r="C71" s="18">
        <v>2.5499999999999998</v>
      </c>
      <c r="D71" s="19">
        <v>2583219</v>
      </c>
      <c r="E71" s="1">
        <v>0</v>
      </c>
      <c r="F71" s="19">
        <v>2583219</v>
      </c>
      <c r="G71" s="18">
        <v>2.5499999999999998</v>
      </c>
      <c r="H71" s="61">
        <v>0</v>
      </c>
      <c r="I71" s="40"/>
      <c r="J71" s="40"/>
      <c r="K71" s="49"/>
      <c r="L71" s="49"/>
      <c r="M71" s="49"/>
    </row>
    <row r="72" spans="1:13" x14ac:dyDescent="0.2">
      <c r="A72" s="23"/>
      <c r="B72" s="34">
        <v>164.86600000000001</v>
      </c>
      <c r="C72" s="18">
        <v>2.65</v>
      </c>
      <c r="D72" s="19">
        <v>2345337</v>
      </c>
      <c r="E72" s="1">
        <v>0</v>
      </c>
      <c r="F72" s="19">
        <v>2345337</v>
      </c>
      <c r="G72" s="18">
        <v>2.65</v>
      </c>
      <c r="H72" s="61">
        <v>0</v>
      </c>
    </row>
    <row r="73" spans="1:13" x14ac:dyDescent="0.2">
      <c r="A73" s="23" t="s">
        <v>50</v>
      </c>
      <c r="B73" s="34">
        <v>205.482</v>
      </c>
      <c r="C73" s="18">
        <v>2.5499999999999998</v>
      </c>
      <c r="D73" s="19">
        <v>2320913</v>
      </c>
      <c r="E73" s="1">
        <v>0</v>
      </c>
      <c r="F73" s="19">
        <v>2320913</v>
      </c>
      <c r="G73" s="18">
        <v>2.5499999999999998</v>
      </c>
      <c r="H73" s="61">
        <v>0</v>
      </c>
    </row>
    <row r="74" spans="1:13" x14ac:dyDescent="0.2">
      <c r="A74" s="23" t="s">
        <v>53</v>
      </c>
      <c r="B74" s="34"/>
      <c r="C74" s="18"/>
      <c r="D74" s="19">
        <v>-578225</v>
      </c>
      <c r="E74" s="1"/>
      <c r="F74" s="19">
        <v>-578225</v>
      </c>
      <c r="G74" s="18"/>
      <c r="H74" s="61"/>
    </row>
    <row r="75" spans="1:13" x14ac:dyDescent="0.2">
      <c r="A75" s="20" t="s">
        <v>55</v>
      </c>
      <c r="B75" s="71">
        <v>783.95299999999997</v>
      </c>
      <c r="C75" s="66">
        <v>7.47</v>
      </c>
      <c r="D75" s="73">
        <v>68394365</v>
      </c>
      <c r="E75" s="73">
        <v>0</v>
      </c>
      <c r="F75" s="73">
        <v>92836115</v>
      </c>
      <c r="G75" s="79"/>
      <c r="H75" s="75">
        <v>0.3574</v>
      </c>
    </row>
    <row r="76" spans="1:13" x14ac:dyDescent="0.2">
      <c r="A76" s="20"/>
      <c r="B76" s="89"/>
      <c r="C76" s="38"/>
      <c r="D76" s="90"/>
      <c r="E76" s="91"/>
      <c r="F76" s="91"/>
      <c r="G76" s="92"/>
      <c r="H76" s="93"/>
    </row>
    <row r="77" spans="1:13" x14ac:dyDescent="0.2">
      <c r="A77" s="32" t="s">
        <v>61</v>
      </c>
      <c r="B77" s="3"/>
      <c r="C77" s="29"/>
      <c r="D77" s="31"/>
      <c r="E77" s="1"/>
      <c r="H77" s="61"/>
    </row>
    <row r="78" spans="1:13" x14ac:dyDescent="0.2">
      <c r="A78" s="16" t="s">
        <v>7</v>
      </c>
      <c r="B78" s="17"/>
      <c r="C78" s="18"/>
      <c r="D78" s="19"/>
      <c r="E78" s="1"/>
      <c r="H78" s="61"/>
      <c r="I78" s="40"/>
    </row>
    <row r="79" spans="1:13" x14ac:dyDescent="0.2">
      <c r="A79" s="21" t="s">
        <v>20</v>
      </c>
      <c r="B79" s="17">
        <v>1.2845120000000001</v>
      </c>
      <c r="C79" s="22">
        <v>9.68</v>
      </c>
      <c r="D79" s="19">
        <v>124289</v>
      </c>
      <c r="E79" s="40">
        <f>+F79-D79</f>
        <v>291939</v>
      </c>
      <c r="F79" s="55">
        <v>416228</v>
      </c>
      <c r="G79" s="60">
        <v>32.4</v>
      </c>
      <c r="H79" s="61">
        <f>+(G79-C79)/C79</f>
        <v>2.3471074380165287</v>
      </c>
    </row>
    <row r="80" spans="1:13" x14ac:dyDescent="0.2">
      <c r="A80" s="21" t="s">
        <v>21</v>
      </c>
      <c r="B80" s="17">
        <v>1.3926480000000001</v>
      </c>
      <c r="C80" s="22">
        <v>7.58</v>
      </c>
      <c r="D80" s="19">
        <v>105563</v>
      </c>
      <c r="E80" s="40">
        <f>+F80-D80</f>
        <v>13926</v>
      </c>
      <c r="F80" s="44">
        <v>119489</v>
      </c>
      <c r="G80" s="52">
        <v>8.58</v>
      </c>
      <c r="H80" s="61">
        <f>+(G80-C80)/C80</f>
        <v>0.13192612137203166</v>
      </c>
    </row>
    <row r="81" spans="1:14" x14ac:dyDescent="0.2">
      <c r="A81" s="21" t="s">
        <v>22</v>
      </c>
      <c r="B81" s="17">
        <v>3.361942</v>
      </c>
      <c r="C81" s="22">
        <v>7.18</v>
      </c>
      <c r="D81" s="19">
        <v>241387</v>
      </c>
      <c r="E81" s="40">
        <f>+F81-D81</f>
        <v>0</v>
      </c>
      <c r="F81" s="53">
        <v>241387</v>
      </c>
      <c r="G81" s="22">
        <v>7.18</v>
      </c>
      <c r="H81" s="61">
        <f>+(G81-C81)/C81</f>
        <v>0</v>
      </c>
    </row>
    <row r="82" spans="1:14" x14ac:dyDescent="0.2">
      <c r="A82" s="21" t="s">
        <v>23</v>
      </c>
      <c r="B82" s="17">
        <v>2.0078320000000001</v>
      </c>
      <c r="C82" s="22">
        <v>9.11</v>
      </c>
      <c r="D82" s="19">
        <v>182994</v>
      </c>
      <c r="E82" s="40">
        <f>+F82-D82</f>
        <v>19998</v>
      </c>
      <c r="F82" s="54">
        <v>202992</v>
      </c>
      <c r="G82" s="52">
        <v>10.11</v>
      </c>
      <c r="H82" s="61">
        <f>+(G82-C82)/C82</f>
        <v>0.10976948408342481</v>
      </c>
      <c r="I82" s="40"/>
    </row>
    <row r="83" spans="1:14" x14ac:dyDescent="0.2">
      <c r="A83" s="21" t="s">
        <v>22</v>
      </c>
      <c r="B83" s="17">
        <v>2.7313369999999999</v>
      </c>
      <c r="C83" s="22">
        <v>7.68</v>
      </c>
      <c r="D83" s="19">
        <v>209739</v>
      </c>
      <c r="E83" s="40">
        <f>+F83-D83</f>
        <v>28</v>
      </c>
      <c r="F83" s="53">
        <v>209767</v>
      </c>
      <c r="G83" s="22">
        <v>7.68</v>
      </c>
      <c r="H83" s="61">
        <f>+(G83-C83)/C83</f>
        <v>0</v>
      </c>
      <c r="I83" s="40"/>
    </row>
    <row r="84" spans="1:14" x14ac:dyDescent="0.2">
      <c r="A84" s="16" t="s">
        <v>12</v>
      </c>
      <c r="B84" s="17"/>
      <c r="C84" s="18"/>
      <c r="D84" s="19"/>
      <c r="E84" s="1"/>
      <c r="H84" s="61"/>
      <c r="I84" s="40"/>
    </row>
    <row r="85" spans="1:14" x14ac:dyDescent="0.2">
      <c r="A85" s="23" t="s">
        <v>19</v>
      </c>
      <c r="B85" s="34">
        <v>12</v>
      </c>
      <c r="C85" s="18">
        <v>610</v>
      </c>
      <c r="D85" s="19">
        <f>7320+900</f>
        <v>8220</v>
      </c>
      <c r="E85" s="1">
        <v>0</v>
      </c>
      <c r="F85" s="19">
        <f>7320+900</f>
        <v>8220</v>
      </c>
      <c r="G85" s="18">
        <v>610</v>
      </c>
      <c r="H85" s="61">
        <v>0</v>
      </c>
      <c r="I85" s="40"/>
    </row>
    <row r="86" spans="1:14" x14ac:dyDescent="0.2">
      <c r="A86" s="23" t="s">
        <v>51</v>
      </c>
      <c r="B86" s="34">
        <v>12</v>
      </c>
      <c r="C86" s="18">
        <v>610</v>
      </c>
      <c r="D86" s="19">
        <f>7320+900</f>
        <v>8220</v>
      </c>
      <c r="E86" s="1">
        <v>0</v>
      </c>
      <c r="F86" s="19">
        <f>7320+900</f>
        <v>8220</v>
      </c>
      <c r="G86" s="18">
        <v>610</v>
      </c>
      <c r="H86" s="61">
        <v>0</v>
      </c>
      <c r="I86" s="40"/>
      <c r="J86" s="40"/>
      <c r="K86" s="49"/>
      <c r="L86" s="49"/>
      <c r="M86" s="49"/>
    </row>
    <row r="87" spans="1:14" x14ac:dyDescent="0.2">
      <c r="A87" s="23" t="s">
        <v>46</v>
      </c>
      <c r="B87" s="34">
        <v>13.69</v>
      </c>
      <c r="C87" s="18">
        <v>7.5</v>
      </c>
      <c r="D87" s="19">
        <v>102675</v>
      </c>
      <c r="E87" s="1">
        <v>0</v>
      </c>
      <c r="F87" s="19">
        <v>102675</v>
      </c>
      <c r="G87" s="18">
        <v>7.5</v>
      </c>
      <c r="H87" s="61">
        <v>0</v>
      </c>
    </row>
    <row r="88" spans="1:14" s="28" customFormat="1" x14ac:dyDescent="0.2">
      <c r="A88" s="23" t="s">
        <v>47</v>
      </c>
      <c r="B88" s="34">
        <v>14.000999999999999</v>
      </c>
      <c r="C88" s="18">
        <v>0.6</v>
      </c>
      <c r="D88" s="19">
        <v>8401</v>
      </c>
      <c r="E88" s="1">
        <v>0</v>
      </c>
      <c r="F88" s="19">
        <v>8401</v>
      </c>
      <c r="G88" s="18">
        <v>0.6</v>
      </c>
      <c r="H88" s="61">
        <v>0</v>
      </c>
      <c r="I88" s="1"/>
      <c r="J88" s="43"/>
      <c r="K88" s="45"/>
      <c r="L88" s="45"/>
      <c r="M88" s="45"/>
      <c r="N88" s="46"/>
    </row>
    <row r="89" spans="1:14" x14ac:dyDescent="0.2">
      <c r="A89" s="23" t="s">
        <v>48</v>
      </c>
      <c r="B89" s="115">
        <v>16.885000000000002</v>
      </c>
      <c r="C89" s="36">
        <v>0.35</v>
      </c>
      <c r="D89" s="19">
        <v>5910</v>
      </c>
      <c r="E89" s="91"/>
      <c r="F89" s="19">
        <v>5910</v>
      </c>
      <c r="G89" s="36">
        <v>0.35</v>
      </c>
      <c r="H89" s="93"/>
    </row>
    <row r="90" spans="1:14" x14ac:dyDescent="0.2">
      <c r="A90" s="23" t="s">
        <v>49</v>
      </c>
      <c r="B90" s="115">
        <v>12.345000000000001</v>
      </c>
      <c r="C90" s="36">
        <v>0.75</v>
      </c>
      <c r="D90" s="19">
        <v>9259</v>
      </c>
      <c r="E90" s="91"/>
      <c r="F90" s="19">
        <v>9259</v>
      </c>
      <c r="G90" s="36">
        <v>0.75</v>
      </c>
      <c r="H90" s="93"/>
    </row>
    <row r="91" spans="1:14" x14ac:dyDescent="0.2">
      <c r="A91" s="23" t="s">
        <v>50</v>
      </c>
      <c r="B91" s="115">
        <v>15.627000000000001</v>
      </c>
      <c r="C91" s="36">
        <v>0.35</v>
      </c>
      <c r="D91" s="19">
        <v>5469</v>
      </c>
      <c r="E91" s="91"/>
      <c r="F91" s="19">
        <v>5469</v>
      </c>
      <c r="G91" s="36">
        <v>0.35</v>
      </c>
      <c r="H91" s="93"/>
    </row>
    <row r="92" spans="1:14" x14ac:dyDescent="0.2">
      <c r="A92" s="23" t="s">
        <v>53</v>
      </c>
      <c r="B92" s="89"/>
      <c r="C92" s="38"/>
      <c r="D92" s="36">
        <v>6097</v>
      </c>
      <c r="E92" s="43"/>
      <c r="F92" s="43">
        <v>6097</v>
      </c>
      <c r="G92" s="96"/>
      <c r="H92" s="93"/>
    </row>
    <row r="93" spans="1:14" x14ac:dyDescent="0.2">
      <c r="A93" s="125" t="s">
        <v>62</v>
      </c>
      <c r="B93" s="126">
        <v>10.847</v>
      </c>
      <c r="C93" s="87">
        <v>8.4499999999999993</v>
      </c>
      <c r="D93" s="73">
        <v>1018223</v>
      </c>
      <c r="E93" s="73">
        <f>F93-D93</f>
        <v>325890</v>
      </c>
      <c r="F93" s="124">
        <v>1344113</v>
      </c>
      <c r="G93" s="127"/>
      <c r="H93" s="128">
        <v>32.01</v>
      </c>
      <c r="M93" s="41"/>
      <c r="N93" s="1"/>
    </row>
    <row r="94" spans="1:14" x14ac:dyDescent="0.2">
      <c r="A94" s="89"/>
      <c r="B94" s="38"/>
      <c r="C94" s="90"/>
      <c r="D94" s="91"/>
      <c r="E94" s="91"/>
      <c r="F94" s="96"/>
      <c r="G94" s="93"/>
      <c r="M94" s="41"/>
      <c r="N94" s="1"/>
    </row>
    <row r="95" spans="1:14" x14ac:dyDescent="0.2">
      <c r="A95" s="15" t="s">
        <v>45</v>
      </c>
      <c r="B95" s="94">
        <v>11015.4</v>
      </c>
      <c r="C95" s="86">
        <v>8.6999999999999993</v>
      </c>
      <c r="D95" s="95">
        <v>965.77</v>
      </c>
      <c r="E95" s="86">
        <v>370.57</v>
      </c>
      <c r="F95" s="87">
        <v>1336.34</v>
      </c>
      <c r="G95" s="73"/>
      <c r="H95" s="100">
        <v>0.38369999999999999</v>
      </c>
    </row>
    <row r="96" spans="1:14" x14ac:dyDescent="0.2">
      <c r="A96" s="20"/>
      <c r="B96" s="89"/>
      <c r="C96" s="38"/>
      <c r="D96" s="90"/>
      <c r="E96" s="91"/>
      <c r="F96" s="91"/>
      <c r="G96" s="96"/>
      <c r="H96" s="93"/>
    </row>
    <row r="97" spans="1:13" x14ac:dyDescent="0.2">
      <c r="A97" s="31" t="s">
        <v>24</v>
      </c>
      <c r="B97" s="89"/>
      <c r="C97" s="38"/>
      <c r="D97" s="90"/>
      <c r="E97" s="91"/>
      <c r="F97" s="91"/>
      <c r="G97" s="96"/>
      <c r="H97" s="93"/>
    </row>
    <row r="98" spans="1:13" x14ac:dyDescent="0.2">
      <c r="A98" s="32" t="s">
        <v>57</v>
      </c>
      <c r="B98" s="89"/>
      <c r="C98" s="38"/>
      <c r="D98" s="89"/>
      <c r="E98" s="38"/>
      <c r="F98" s="90"/>
      <c r="G98" s="91"/>
      <c r="H98" s="91"/>
    </row>
    <row r="99" spans="1:13" x14ac:dyDescent="0.2">
      <c r="A99" s="37" t="s">
        <v>25</v>
      </c>
      <c r="B99" s="34"/>
      <c r="C99" s="36"/>
      <c r="D99" s="19"/>
      <c r="E99" s="1"/>
      <c r="H99" s="61"/>
    </row>
    <row r="100" spans="1:13" x14ac:dyDescent="0.2">
      <c r="A100" s="21" t="s">
        <v>20</v>
      </c>
      <c r="B100" s="3">
        <v>368.02539999999999</v>
      </c>
      <c r="C100" s="4">
        <v>8.7200000000000006</v>
      </c>
      <c r="D100" s="111">
        <v>32047652</v>
      </c>
      <c r="E100" s="112">
        <f>F100-D100</f>
        <v>84576623</v>
      </c>
      <c r="F100" s="112">
        <v>116624275</v>
      </c>
      <c r="G100" s="1">
        <v>31.69</v>
      </c>
      <c r="H100" s="61"/>
    </row>
    <row r="101" spans="1:13" x14ac:dyDescent="0.2">
      <c r="A101" s="21"/>
      <c r="B101" s="3">
        <v>382.86700000000002</v>
      </c>
      <c r="C101" s="4">
        <v>5.77</v>
      </c>
      <c r="D101" s="111">
        <v>22079957</v>
      </c>
      <c r="E101" s="112">
        <f t="shared" ref="E101:E112" si="0">F101-D101</f>
        <v>7668833</v>
      </c>
      <c r="F101" s="112">
        <v>29748790</v>
      </c>
      <c r="G101" s="1">
        <v>7.77</v>
      </c>
      <c r="H101" s="61"/>
      <c r="I101" s="40"/>
    </row>
    <row r="102" spans="1:13" x14ac:dyDescent="0.2">
      <c r="A102" s="21" t="s">
        <v>35</v>
      </c>
      <c r="B102" s="3">
        <v>903.09199999999998</v>
      </c>
      <c r="C102" s="107">
        <v>5.0199999999999996</v>
      </c>
      <c r="D102" s="111">
        <v>45353282</v>
      </c>
      <c r="E102" s="112">
        <v>0</v>
      </c>
      <c r="F102" s="112">
        <v>45353282</v>
      </c>
      <c r="G102" s="1">
        <v>5.0199999999999996</v>
      </c>
      <c r="H102" s="61"/>
      <c r="J102" s="44"/>
      <c r="K102" s="56"/>
      <c r="L102" s="56"/>
      <c r="M102" s="44"/>
    </row>
    <row r="103" spans="1:13" x14ac:dyDescent="0.2">
      <c r="A103" s="21" t="s">
        <v>23</v>
      </c>
      <c r="B103" s="17">
        <v>701.553</v>
      </c>
      <c r="C103" s="22">
        <v>6.34</v>
      </c>
      <c r="D103" s="113">
        <v>44506545</v>
      </c>
      <c r="E103" s="112">
        <f t="shared" si="0"/>
        <v>14003005</v>
      </c>
      <c r="F103" s="112">
        <v>58509550</v>
      </c>
      <c r="G103" s="44">
        <v>8.34</v>
      </c>
      <c r="H103" s="61"/>
      <c r="J103" s="44"/>
      <c r="K103" s="52"/>
      <c r="L103" s="52"/>
      <c r="M103" s="52"/>
    </row>
    <row r="104" spans="1:13" x14ac:dyDescent="0.2">
      <c r="A104" s="21" t="s">
        <v>22</v>
      </c>
      <c r="B104" s="17">
        <v>832.05499999999995</v>
      </c>
      <c r="C104" s="22">
        <v>5</v>
      </c>
      <c r="D104" s="113">
        <v>41611072</v>
      </c>
      <c r="E104" s="112">
        <f t="shared" si="0"/>
        <v>-8321</v>
      </c>
      <c r="F104" s="112">
        <v>41602751</v>
      </c>
      <c r="G104" s="44">
        <v>5</v>
      </c>
      <c r="H104" s="61"/>
      <c r="J104" s="44"/>
      <c r="K104" s="52"/>
      <c r="L104" s="52"/>
      <c r="M104" s="52"/>
    </row>
    <row r="105" spans="1:13" x14ac:dyDescent="0.2">
      <c r="A105" s="16" t="s">
        <v>12</v>
      </c>
      <c r="B105" s="17"/>
      <c r="C105" s="22"/>
      <c r="D105" s="113"/>
      <c r="E105" s="112">
        <f t="shared" si="0"/>
        <v>0</v>
      </c>
      <c r="F105" s="112"/>
      <c r="G105" s="52"/>
      <c r="H105" s="61"/>
      <c r="I105" s="40"/>
      <c r="J105" s="44"/>
      <c r="K105" s="52"/>
      <c r="L105" s="52"/>
      <c r="M105" s="52"/>
    </row>
    <row r="106" spans="1:13" x14ac:dyDescent="0.2">
      <c r="A106" s="23" t="s">
        <v>19</v>
      </c>
      <c r="B106" s="17">
        <v>2382</v>
      </c>
      <c r="C106" s="22">
        <v>385</v>
      </c>
      <c r="D106" s="113">
        <v>917070</v>
      </c>
      <c r="E106" s="112">
        <f t="shared" si="0"/>
        <v>0</v>
      </c>
      <c r="F106" s="113">
        <v>917070</v>
      </c>
      <c r="G106" s="22">
        <v>385</v>
      </c>
      <c r="H106" s="61"/>
      <c r="I106" s="40"/>
      <c r="J106" s="44"/>
      <c r="K106" s="52"/>
      <c r="L106" s="52"/>
      <c r="M106" s="52"/>
    </row>
    <row r="107" spans="1:13" x14ac:dyDescent="0.2">
      <c r="A107" s="23" t="s">
        <v>51</v>
      </c>
      <c r="B107" s="17">
        <v>2372</v>
      </c>
      <c r="C107" s="22">
        <v>385</v>
      </c>
      <c r="D107" s="113">
        <v>913220</v>
      </c>
      <c r="E107" s="112">
        <f t="shared" si="0"/>
        <v>0</v>
      </c>
      <c r="F107" s="113">
        <v>913220</v>
      </c>
      <c r="G107" s="22">
        <v>385</v>
      </c>
      <c r="H107" s="61"/>
      <c r="I107" s="40"/>
    </row>
    <row r="108" spans="1:13" x14ac:dyDescent="0.2">
      <c r="A108" s="23" t="s">
        <v>46</v>
      </c>
      <c r="B108" s="17">
        <v>3605.2629999999999</v>
      </c>
      <c r="C108" s="18">
        <v>13.35</v>
      </c>
      <c r="D108" s="113">
        <v>48130261</v>
      </c>
      <c r="E108" s="112">
        <f t="shared" si="0"/>
        <v>0</v>
      </c>
      <c r="F108" s="113">
        <v>48130261</v>
      </c>
      <c r="G108" s="18">
        <v>13.35</v>
      </c>
      <c r="H108" s="61"/>
      <c r="I108" s="40"/>
      <c r="J108" s="53"/>
      <c r="M108" s="53"/>
    </row>
    <row r="109" spans="1:13" x14ac:dyDescent="0.2">
      <c r="A109" s="23" t="s">
        <v>47</v>
      </c>
      <c r="B109" s="34">
        <v>3588.72</v>
      </c>
      <c r="C109" s="18">
        <v>3.7</v>
      </c>
      <c r="D109" s="113">
        <v>13278264</v>
      </c>
      <c r="E109" s="112">
        <f t="shared" si="0"/>
        <v>0</v>
      </c>
      <c r="F109" s="113">
        <v>13278264</v>
      </c>
      <c r="G109" s="18">
        <v>3.7</v>
      </c>
      <c r="H109" s="61"/>
      <c r="I109" s="40"/>
      <c r="J109" s="53"/>
      <c r="M109" s="53"/>
    </row>
    <row r="110" spans="1:13" x14ac:dyDescent="0.2">
      <c r="A110" s="23" t="s">
        <v>48</v>
      </c>
      <c r="B110" s="34">
        <v>3732.261</v>
      </c>
      <c r="C110" s="18">
        <v>2.5499999999999998</v>
      </c>
      <c r="D110" s="113">
        <v>9517266</v>
      </c>
      <c r="E110" s="112">
        <f t="shared" si="0"/>
        <v>0</v>
      </c>
      <c r="F110" s="113">
        <v>9517266</v>
      </c>
      <c r="G110" s="18">
        <v>2.5499999999999998</v>
      </c>
      <c r="H110" s="61"/>
      <c r="J110" s="53"/>
      <c r="M110" s="53"/>
    </row>
    <row r="111" spans="1:13" x14ac:dyDescent="0.2">
      <c r="A111" s="23" t="s">
        <v>49</v>
      </c>
      <c r="B111" s="34">
        <v>3414.8850000000002</v>
      </c>
      <c r="C111" s="18">
        <v>3.65</v>
      </c>
      <c r="D111" s="113">
        <v>12464330</v>
      </c>
      <c r="E111" s="112">
        <f t="shared" si="0"/>
        <v>0</v>
      </c>
      <c r="F111" s="113">
        <v>12464330</v>
      </c>
      <c r="G111" s="18">
        <v>3.65</v>
      </c>
      <c r="H111" s="61"/>
      <c r="J111" s="53"/>
      <c r="M111" s="53"/>
    </row>
    <row r="112" spans="1:13" x14ac:dyDescent="0.2">
      <c r="A112" s="23" t="s">
        <v>50</v>
      </c>
      <c r="B112" s="34">
        <v>3460.87</v>
      </c>
      <c r="C112" s="18">
        <v>2.5499999999999998</v>
      </c>
      <c r="D112" s="113">
        <v>8825219</v>
      </c>
      <c r="E112" s="112">
        <f t="shared" si="0"/>
        <v>0</v>
      </c>
      <c r="F112" s="113">
        <v>8825219</v>
      </c>
      <c r="G112" s="18">
        <v>2.5499999999999998</v>
      </c>
      <c r="H112" s="61"/>
      <c r="J112" s="53"/>
      <c r="M112" s="53"/>
    </row>
    <row r="113" spans="1:13" x14ac:dyDescent="0.2">
      <c r="A113" s="23" t="s">
        <v>53</v>
      </c>
      <c r="B113" s="34"/>
      <c r="C113" s="18"/>
      <c r="D113" s="113">
        <v>-16850912</v>
      </c>
      <c r="E113" s="114"/>
      <c r="F113" s="113">
        <v>-16850912</v>
      </c>
      <c r="G113" s="18"/>
      <c r="H113" s="61"/>
      <c r="J113" s="53"/>
      <c r="M113" s="53"/>
    </row>
    <row r="114" spans="1:13" x14ac:dyDescent="0.2">
      <c r="A114" s="136" t="s">
        <v>56</v>
      </c>
      <c r="B114" s="137">
        <v>17234.400000000001</v>
      </c>
      <c r="C114" s="108">
        <v>8.24</v>
      </c>
      <c r="D114" s="87">
        <v>262793912</v>
      </c>
      <c r="E114" s="108">
        <f>F114-D114</f>
        <v>106239454</v>
      </c>
      <c r="F114" s="108">
        <v>369033366</v>
      </c>
      <c r="G114" s="108"/>
      <c r="H114" s="75">
        <v>0.40429999999999999</v>
      </c>
      <c r="J114" s="53"/>
      <c r="M114" s="53"/>
    </row>
    <row r="115" spans="1:13" x14ac:dyDescent="0.2">
      <c r="A115" s="23"/>
      <c r="B115" s="34"/>
      <c r="C115" s="18"/>
      <c r="D115" s="19"/>
      <c r="E115" s="18"/>
      <c r="F115" s="18"/>
      <c r="G115" s="18"/>
      <c r="H115" s="61"/>
      <c r="J115" s="53"/>
      <c r="M115" s="53"/>
    </row>
    <row r="116" spans="1:13" x14ac:dyDescent="0.2">
      <c r="A116" s="15" t="s">
        <v>39</v>
      </c>
      <c r="B116" s="89"/>
      <c r="C116" s="18"/>
      <c r="D116" s="19"/>
      <c r="E116" s="18"/>
      <c r="F116" s="18"/>
      <c r="G116" s="18"/>
      <c r="H116" s="61"/>
      <c r="J116" s="53"/>
      <c r="M116" s="53"/>
    </row>
    <row r="117" spans="1:13" x14ac:dyDescent="0.2">
      <c r="A117" s="21" t="s">
        <v>20</v>
      </c>
      <c r="B117" s="17">
        <v>655.58500000000004</v>
      </c>
      <c r="C117" s="36">
        <v>6.21</v>
      </c>
      <c r="D117" s="110">
        <v>40711839</v>
      </c>
      <c r="E117" s="105">
        <f>F117-D117</f>
        <v>169689965</v>
      </c>
      <c r="F117" s="105">
        <v>210401804</v>
      </c>
      <c r="G117" s="49">
        <v>32.090000000000003</v>
      </c>
      <c r="H117" s="61"/>
    </row>
    <row r="118" spans="1:13" x14ac:dyDescent="0.2">
      <c r="A118" s="21" t="s">
        <v>21</v>
      </c>
      <c r="B118" s="17">
        <v>732.99400000000003</v>
      </c>
      <c r="C118" s="4">
        <v>4.82</v>
      </c>
      <c r="D118" s="109">
        <v>35337632</v>
      </c>
      <c r="E118" s="105">
        <f t="shared" ref="E118:E129" si="1">F118-D118</f>
        <v>7322608</v>
      </c>
      <c r="F118" s="105">
        <v>42660240</v>
      </c>
      <c r="G118" s="49">
        <v>5.82</v>
      </c>
      <c r="H118" s="61"/>
      <c r="I118" s="40"/>
    </row>
    <row r="119" spans="1:13" x14ac:dyDescent="0.2">
      <c r="A119" s="21" t="s">
        <v>22</v>
      </c>
      <c r="B119" s="17">
        <v>1859.0657000000001</v>
      </c>
      <c r="C119" s="18">
        <v>4.6399999999999997</v>
      </c>
      <c r="D119" s="110">
        <v>86204879</v>
      </c>
      <c r="E119" s="105">
        <f t="shared" si="1"/>
        <v>55772</v>
      </c>
      <c r="F119" s="105">
        <v>86260651</v>
      </c>
      <c r="G119" s="49">
        <v>4.6399999999999997</v>
      </c>
      <c r="H119" s="61"/>
      <c r="J119" s="44"/>
      <c r="K119" s="56"/>
      <c r="L119" s="60"/>
      <c r="M119" s="44"/>
    </row>
    <row r="120" spans="1:13" x14ac:dyDescent="0.2">
      <c r="A120" s="21" t="s">
        <v>23</v>
      </c>
      <c r="B120" s="17">
        <v>1296.019</v>
      </c>
      <c r="C120" s="22">
        <v>5.62</v>
      </c>
      <c r="D120" s="110">
        <v>72888121</v>
      </c>
      <c r="E120" s="105">
        <f t="shared" si="1"/>
        <v>12908352</v>
      </c>
      <c r="F120" s="105">
        <v>85796473</v>
      </c>
      <c r="G120" s="49">
        <v>6.62</v>
      </c>
      <c r="H120" s="61"/>
      <c r="I120" s="43"/>
      <c r="J120" s="44"/>
      <c r="K120" s="52"/>
      <c r="L120" s="52"/>
      <c r="M120" s="44"/>
    </row>
    <row r="121" spans="1:13" x14ac:dyDescent="0.2">
      <c r="A121" s="21" t="s">
        <v>22</v>
      </c>
      <c r="B121" s="17">
        <v>1717.2819999999999</v>
      </c>
      <c r="C121" s="22">
        <v>4.72</v>
      </c>
      <c r="D121" s="110">
        <v>81038547</v>
      </c>
      <c r="E121" s="105">
        <f t="shared" si="1"/>
        <v>17173</v>
      </c>
      <c r="F121" s="105">
        <v>81055720</v>
      </c>
      <c r="G121" s="49">
        <v>4.72</v>
      </c>
      <c r="H121" s="61"/>
      <c r="J121" s="44"/>
      <c r="K121" s="52"/>
      <c r="L121" s="52"/>
      <c r="M121" s="44"/>
    </row>
    <row r="122" spans="1:13" x14ac:dyDescent="0.2">
      <c r="A122" s="16" t="s">
        <v>12</v>
      </c>
      <c r="B122" s="17"/>
      <c r="C122" s="22"/>
      <c r="D122" s="110"/>
      <c r="E122" s="105"/>
      <c r="F122" s="105"/>
      <c r="G122" s="49"/>
      <c r="H122" s="61"/>
      <c r="J122" s="44"/>
      <c r="K122" s="52"/>
      <c r="L122" s="52"/>
      <c r="M122" s="44"/>
    </row>
    <row r="123" spans="1:13" x14ac:dyDescent="0.2">
      <c r="A123" s="23" t="s">
        <v>19</v>
      </c>
      <c r="B123" s="34">
        <v>28798</v>
      </c>
      <c r="C123" s="22">
        <v>310</v>
      </c>
      <c r="D123" s="110">
        <v>892490</v>
      </c>
      <c r="E123" s="105">
        <f t="shared" si="1"/>
        <v>0</v>
      </c>
      <c r="F123" s="105">
        <v>892490</v>
      </c>
      <c r="G123" s="22">
        <v>310</v>
      </c>
      <c r="H123" s="61"/>
      <c r="J123" s="44"/>
      <c r="K123" s="52"/>
      <c r="L123" s="52"/>
      <c r="M123" s="44"/>
    </row>
    <row r="124" spans="1:13" x14ac:dyDescent="0.2">
      <c r="A124" s="23" t="s">
        <v>51</v>
      </c>
      <c r="B124" s="34">
        <v>2868</v>
      </c>
      <c r="C124" s="22">
        <v>310</v>
      </c>
      <c r="D124" s="110">
        <v>889080</v>
      </c>
      <c r="E124" s="105">
        <f t="shared" si="1"/>
        <v>0</v>
      </c>
      <c r="F124" s="105">
        <v>889080</v>
      </c>
      <c r="G124" s="22">
        <v>310</v>
      </c>
      <c r="H124" s="61"/>
      <c r="I124" s="43"/>
    </row>
    <row r="125" spans="1:13" x14ac:dyDescent="0.2">
      <c r="A125" s="23" t="s">
        <v>46</v>
      </c>
      <c r="B125" s="34">
        <v>6604.34</v>
      </c>
      <c r="C125" s="18">
        <v>11.8</v>
      </c>
      <c r="D125" s="110">
        <v>77931212</v>
      </c>
      <c r="E125" s="105">
        <f t="shared" si="1"/>
        <v>0</v>
      </c>
      <c r="F125" s="105">
        <v>77931212</v>
      </c>
      <c r="G125" s="18">
        <v>11.8</v>
      </c>
      <c r="H125" s="61"/>
      <c r="J125" s="53"/>
      <c r="K125" s="44"/>
      <c r="L125" s="44"/>
      <c r="M125" s="53"/>
    </row>
    <row r="126" spans="1:13" x14ac:dyDescent="0.2">
      <c r="A126" s="23" t="s">
        <v>47</v>
      </c>
      <c r="B126" s="34">
        <v>6720.97</v>
      </c>
      <c r="C126" s="18">
        <v>2.65</v>
      </c>
      <c r="D126" s="110">
        <v>17810581</v>
      </c>
      <c r="E126" s="105">
        <f t="shared" si="1"/>
        <v>0</v>
      </c>
      <c r="F126" s="105">
        <v>17810581</v>
      </c>
      <c r="G126" s="18">
        <v>2.65</v>
      </c>
      <c r="H126" s="61"/>
      <c r="J126" s="53"/>
      <c r="K126" s="44"/>
      <c r="L126" s="44"/>
      <c r="M126" s="53"/>
    </row>
    <row r="127" spans="1:13" x14ac:dyDescent="0.2">
      <c r="A127" s="23" t="s">
        <v>48</v>
      </c>
      <c r="B127" s="115">
        <v>7009.0630000000001</v>
      </c>
      <c r="C127" s="18">
        <v>2.5499999999999998</v>
      </c>
      <c r="D127" s="110">
        <v>17873111</v>
      </c>
      <c r="E127" s="105">
        <f t="shared" si="1"/>
        <v>0</v>
      </c>
      <c r="F127" s="105">
        <v>17873111</v>
      </c>
      <c r="G127" s="18">
        <v>2.5499999999999998</v>
      </c>
      <c r="H127" s="61"/>
      <c r="J127" s="53"/>
      <c r="K127" s="44"/>
      <c r="L127" s="44"/>
      <c r="M127" s="53"/>
    </row>
    <row r="128" spans="1:13" x14ac:dyDescent="0.2">
      <c r="A128" s="23" t="s">
        <v>49</v>
      </c>
      <c r="B128" s="115">
        <v>6412.67</v>
      </c>
      <c r="C128" s="18">
        <v>2.65</v>
      </c>
      <c r="D128" s="110">
        <v>16993583</v>
      </c>
      <c r="E128" s="105">
        <f t="shared" si="1"/>
        <v>0</v>
      </c>
      <c r="F128" s="105">
        <v>16993583</v>
      </c>
      <c r="G128" s="18">
        <v>2.65</v>
      </c>
      <c r="H128" s="61"/>
      <c r="J128" s="53"/>
      <c r="K128" s="44"/>
      <c r="L128" s="44"/>
      <c r="M128" s="53"/>
    </row>
    <row r="129" spans="1:13" x14ac:dyDescent="0.2">
      <c r="A129" s="23" t="s">
        <v>50</v>
      </c>
      <c r="B129" s="3">
        <v>6552.0429999999997</v>
      </c>
      <c r="C129" s="18">
        <v>2.5499999999999998</v>
      </c>
      <c r="D129" s="110">
        <v>16707710</v>
      </c>
      <c r="E129" s="105">
        <f t="shared" si="1"/>
        <v>0</v>
      </c>
      <c r="F129" s="105">
        <v>16707710</v>
      </c>
      <c r="G129" s="18">
        <v>2.5499999999999998</v>
      </c>
      <c r="H129" s="61"/>
      <c r="J129" s="40"/>
      <c r="K129" s="50"/>
      <c r="L129" s="50"/>
      <c r="M129" s="40"/>
    </row>
    <row r="130" spans="1:13" x14ac:dyDescent="0.2">
      <c r="A130" s="23" t="s">
        <v>53</v>
      </c>
      <c r="B130" s="101"/>
      <c r="C130" s="36"/>
      <c r="D130" s="110">
        <v>-40243496</v>
      </c>
      <c r="E130" s="43"/>
      <c r="F130" s="43">
        <v>-40243496</v>
      </c>
      <c r="G130" s="117"/>
      <c r="H130" s="63"/>
    </row>
    <row r="131" spans="1:13" x14ac:dyDescent="0.2">
      <c r="A131" s="35" t="s">
        <v>54</v>
      </c>
      <c r="B131" s="130">
        <v>6260.9</v>
      </c>
      <c r="C131" s="131">
        <v>6.78</v>
      </c>
      <c r="D131" s="132">
        <v>425035289</v>
      </c>
      <c r="E131" s="133">
        <f>F131-D131</f>
        <v>189993870.26999998</v>
      </c>
      <c r="F131" s="133">
        <v>615029159.26999998</v>
      </c>
      <c r="G131" s="134"/>
      <c r="H131" s="129">
        <v>0.44700000000000001</v>
      </c>
    </row>
    <row r="132" spans="1:13" x14ac:dyDescent="0.2">
      <c r="A132" s="23"/>
      <c r="B132" s="101"/>
      <c r="C132" s="36"/>
      <c r="D132" s="110"/>
      <c r="E132" s="43"/>
      <c r="F132" s="43"/>
      <c r="G132" s="116"/>
      <c r="H132" s="63"/>
    </row>
    <row r="133" spans="1:13" x14ac:dyDescent="0.2">
      <c r="A133" s="118" t="s">
        <v>59</v>
      </c>
      <c r="B133" s="17"/>
      <c r="C133" s="38"/>
      <c r="D133" s="90"/>
      <c r="E133" s="91"/>
      <c r="F133" s="91"/>
      <c r="G133" s="92"/>
      <c r="H133" s="93"/>
    </row>
    <row r="134" spans="1:13" x14ac:dyDescent="0.2">
      <c r="A134" s="119" t="s">
        <v>60</v>
      </c>
      <c r="B134" s="17">
        <v>681.22900000000004</v>
      </c>
      <c r="C134" s="36">
        <v>5.75</v>
      </c>
      <c r="D134" s="19">
        <v>39170697</v>
      </c>
      <c r="E134" s="43">
        <f>F134-D134</f>
        <v>178524899</v>
      </c>
      <c r="F134" s="43">
        <v>217695596</v>
      </c>
      <c r="G134" s="36">
        <v>31.96</v>
      </c>
      <c r="H134" s="93"/>
    </row>
    <row r="135" spans="1:13" x14ac:dyDescent="0.2">
      <c r="A135" s="21" t="s">
        <v>21</v>
      </c>
      <c r="B135" s="17">
        <v>780.38199999999995</v>
      </c>
      <c r="C135" s="4">
        <v>4.3600000000000003</v>
      </c>
      <c r="D135" s="109">
        <v>34032485</v>
      </c>
      <c r="E135" s="43">
        <f t="shared" ref="E135:E147" si="2">F135-D135</f>
        <v>3894109</v>
      </c>
      <c r="F135" s="105">
        <v>37926594</v>
      </c>
      <c r="G135" s="4">
        <v>4.8600000000000003</v>
      </c>
      <c r="H135" s="61"/>
    </row>
    <row r="136" spans="1:13" x14ac:dyDescent="0.2">
      <c r="A136" s="21" t="s">
        <v>22</v>
      </c>
      <c r="B136" s="17">
        <v>2190.9630000000002</v>
      </c>
      <c r="C136" s="18">
        <v>4.0999999999999996</v>
      </c>
      <c r="D136" s="19">
        <v>89763783</v>
      </c>
      <c r="E136" s="43">
        <f t="shared" si="2"/>
        <v>65729</v>
      </c>
      <c r="F136" s="105">
        <v>89829512</v>
      </c>
      <c r="G136" s="18">
        <v>4.0999999999999996</v>
      </c>
      <c r="H136" s="61"/>
    </row>
    <row r="137" spans="1:13" x14ac:dyDescent="0.2">
      <c r="A137" s="21" t="s">
        <v>23</v>
      </c>
      <c r="B137" s="17">
        <v>1366.221</v>
      </c>
      <c r="C137" s="22">
        <v>5.37</v>
      </c>
      <c r="D137" s="19">
        <v>73352432</v>
      </c>
      <c r="E137" s="43">
        <f t="shared" si="2"/>
        <v>13663</v>
      </c>
      <c r="F137" s="55">
        <v>73366095</v>
      </c>
      <c r="G137" s="22">
        <v>5.37</v>
      </c>
      <c r="H137" s="61"/>
    </row>
    <row r="138" spans="1:13" x14ac:dyDescent="0.2">
      <c r="A138" s="21" t="s">
        <v>22</v>
      </c>
      <c r="B138" s="17">
        <v>2023.3330000000001</v>
      </c>
      <c r="C138" s="22">
        <v>4.42</v>
      </c>
      <c r="D138" s="19">
        <v>89431338</v>
      </c>
      <c r="E138" s="91"/>
      <c r="F138" s="138">
        <v>89431338</v>
      </c>
      <c r="G138" s="22">
        <v>4.42</v>
      </c>
      <c r="H138" s="61"/>
      <c r="J138" s="55"/>
      <c r="K138" s="56"/>
      <c r="L138" s="56"/>
      <c r="M138" s="55"/>
    </row>
    <row r="139" spans="1:13" x14ac:dyDescent="0.2">
      <c r="A139" s="16" t="s">
        <v>12</v>
      </c>
      <c r="B139" s="17"/>
      <c r="C139" s="22"/>
      <c r="D139" s="19"/>
      <c r="E139" s="91"/>
      <c r="F139" s="53"/>
      <c r="G139" s="22"/>
      <c r="H139" s="61"/>
      <c r="I139" s="40"/>
      <c r="J139" s="44"/>
      <c r="K139" s="52"/>
      <c r="L139" s="52"/>
      <c r="M139" s="44"/>
    </row>
    <row r="140" spans="1:13" x14ac:dyDescent="0.2">
      <c r="A140" s="23" t="s">
        <v>19</v>
      </c>
      <c r="B140" s="34">
        <v>947</v>
      </c>
      <c r="C140" s="22">
        <v>715</v>
      </c>
      <c r="D140" s="19">
        <v>677105</v>
      </c>
      <c r="E140" s="43">
        <f t="shared" si="2"/>
        <v>0</v>
      </c>
      <c r="F140" s="54">
        <v>677105</v>
      </c>
      <c r="G140" s="22">
        <v>715</v>
      </c>
      <c r="H140" s="61"/>
      <c r="J140" s="53"/>
      <c r="K140" s="22"/>
      <c r="L140" s="22"/>
      <c r="M140" s="44"/>
    </row>
    <row r="141" spans="1:13" x14ac:dyDescent="0.2">
      <c r="A141" s="23" t="s">
        <v>51</v>
      </c>
      <c r="B141" s="34">
        <v>944</v>
      </c>
      <c r="C141" s="22">
        <v>715</v>
      </c>
      <c r="D141" s="19">
        <v>674960</v>
      </c>
      <c r="E141" s="43">
        <f t="shared" si="2"/>
        <v>0</v>
      </c>
      <c r="F141" s="53">
        <v>674960</v>
      </c>
      <c r="G141" s="22">
        <v>715</v>
      </c>
      <c r="H141" s="61"/>
      <c r="J141" s="54"/>
      <c r="K141" s="52"/>
      <c r="L141" s="52"/>
      <c r="M141" s="44"/>
    </row>
    <row r="142" spans="1:13" x14ac:dyDescent="0.2">
      <c r="A142" s="23" t="s">
        <v>46</v>
      </c>
      <c r="B142" s="34">
        <v>6776.527</v>
      </c>
      <c r="C142" s="36">
        <v>7.5</v>
      </c>
      <c r="D142" s="19">
        <v>50823953</v>
      </c>
      <c r="E142" s="43">
        <f t="shared" si="2"/>
        <v>0</v>
      </c>
      <c r="F142" s="19">
        <v>50823953</v>
      </c>
      <c r="G142" s="36">
        <v>7.5</v>
      </c>
      <c r="H142" s="61"/>
      <c r="J142" s="53"/>
      <c r="K142" s="22"/>
      <c r="L142" s="22"/>
      <c r="M142" s="44"/>
    </row>
    <row r="143" spans="1:13" x14ac:dyDescent="0.2">
      <c r="A143" s="23" t="s">
        <v>47</v>
      </c>
      <c r="B143" s="34">
        <v>6903.4780000000001</v>
      </c>
      <c r="C143" s="4">
        <v>0.6</v>
      </c>
      <c r="D143" s="19">
        <v>4142087</v>
      </c>
      <c r="E143" s="43">
        <f t="shared" si="2"/>
        <v>0</v>
      </c>
      <c r="F143" s="19">
        <v>4142087</v>
      </c>
      <c r="G143" s="4">
        <v>0.6</v>
      </c>
      <c r="H143" s="61"/>
    </row>
    <row r="144" spans="1:13" x14ac:dyDescent="0.2">
      <c r="A144" s="23" t="s">
        <v>48</v>
      </c>
      <c r="B144" s="115">
        <v>7225</v>
      </c>
      <c r="C144" s="18">
        <v>0.35</v>
      </c>
      <c r="D144" s="19">
        <v>2529015</v>
      </c>
      <c r="E144" s="43">
        <f t="shared" si="2"/>
        <v>0</v>
      </c>
      <c r="F144" s="19">
        <v>2529015</v>
      </c>
      <c r="G144" s="18">
        <v>0.35</v>
      </c>
      <c r="H144" s="61"/>
      <c r="J144" s="53"/>
      <c r="K144" s="44"/>
      <c r="L144" s="44"/>
      <c r="M144" s="53"/>
    </row>
    <row r="145" spans="1:14" x14ac:dyDescent="0.2">
      <c r="A145" s="23" t="s">
        <v>49</v>
      </c>
      <c r="B145" s="115">
        <v>756</v>
      </c>
      <c r="C145" s="22">
        <v>0.75</v>
      </c>
      <c r="D145" s="19">
        <v>4948175</v>
      </c>
      <c r="E145" s="43">
        <f t="shared" si="2"/>
        <v>0</v>
      </c>
      <c r="F145" s="19">
        <v>4948175</v>
      </c>
      <c r="G145" s="22">
        <v>0.75</v>
      </c>
      <c r="H145" s="61"/>
      <c r="J145" s="53"/>
      <c r="K145" s="44"/>
      <c r="L145" s="44"/>
      <c r="M145" s="53"/>
    </row>
    <row r="146" spans="1:14" x14ac:dyDescent="0.2">
      <c r="A146" s="23" t="s">
        <v>50</v>
      </c>
      <c r="B146" s="115">
        <v>6597.5659999999998</v>
      </c>
      <c r="C146" s="22">
        <v>0.35</v>
      </c>
      <c r="D146" s="19">
        <v>2386469</v>
      </c>
      <c r="E146" s="43">
        <f t="shared" si="2"/>
        <v>0</v>
      </c>
      <c r="F146" s="19">
        <v>2386469</v>
      </c>
      <c r="G146" s="22">
        <v>0.35</v>
      </c>
      <c r="H146" s="61"/>
      <c r="J146" s="53"/>
      <c r="K146" s="44"/>
      <c r="L146" s="44"/>
      <c r="M146" s="53"/>
    </row>
    <row r="147" spans="1:14" x14ac:dyDescent="0.2">
      <c r="A147" s="23" t="s">
        <v>53</v>
      </c>
      <c r="B147" s="115">
        <v>6818.4830000000002</v>
      </c>
      <c r="C147" s="18"/>
      <c r="D147" s="19">
        <v>-61276179</v>
      </c>
      <c r="E147" s="43">
        <f t="shared" si="2"/>
        <v>0</v>
      </c>
      <c r="F147" s="19">
        <v>-61276179</v>
      </c>
      <c r="G147" s="18"/>
      <c r="H147" s="61"/>
      <c r="J147" s="53"/>
      <c r="K147" s="44"/>
      <c r="L147" s="44"/>
      <c r="M147" s="53"/>
    </row>
    <row r="148" spans="1:14" x14ac:dyDescent="0.2">
      <c r="A148" s="35" t="s">
        <v>58</v>
      </c>
      <c r="B148" s="94">
        <v>7042.1</v>
      </c>
      <c r="C148" s="108">
        <v>4.7</v>
      </c>
      <c r="D148" s="87">
        <v>330656318</v>
      </c>
      <c r="E148" s="135">
        <f>F148-D148</f>
        <v>182498400</v>
      </c>
      <c r="F148" s="87">
        <v>513154718</v>
      </c>
      <c r="G148" s="108"/>
      <c r="H148" s="75">
        <v>0.55189999999999995</v>
      </c>
      <c r="J148" s="53"/>
      <c r="K148" s="44"/>
      <c r="L148" s="44"/>
      <c r="M148" s="53"/>
    </row>
    <row r="149" spans="1:14" x14ac:dyDescent="0.2">
      <c r="C149" s="18"/>
      <c r="D149" s="19"/>
      <c r="E149" s="1"/>
      <c r="F149" s="19"/>
      <c r="G149" s="18"/>
      <c r="H149" s="61"/>
      <c r="J149" s="53"/>
      <c r="K149" s="44"/>
      <c r="L149" s="44"/>
      <c r="M149" s="53"/>
    </row>
    <row r="150" spans="1:14" x14ac:dyDescent="0.2">
      <c r="A150" s="97" t="s">
        <v>40</v>
      </c>
      <c r="B150" s="98">
        <v>17234.400000000001</v>
      </c>
      <c r="C150" s="86">
        <v>6.17</v>
      </c>
      <c r="D150" s="87">
        <v>1136.79</v>
      </c>
      <c r="E150" s="73">
        <v>500.62</v>
      </c>
      <c r="F150" s="73">
        <v>1637.41</v>
      </c>
      <c r="G150" s="124">
        <v>9.5</v>
      </c>
      <c r="H150" s="75">
        <v>0.44040000000000001</v>
      </c>
      <c r="J150" s="53"/>
      <c r="K150" s="44"/>
      <c r="L150" s="44"/>
      <c r="M150" s="53"/>
    </row>
    <row r="151" spans="1:14" x14ac:dyDescent="0.2">
      <c r="B151" s="97"/>
      <c r="C151" s="38"/>
      <c r="D151" s="90"/>
      <c r="E151" s="91"/>
      <c r="F151" s="91"/>
      <c r="G151" s="96"/>
      <c r="H151" s="93"/>
      <c r="J151" s="53"/>
      <c r="K151" s="44"/>
      <c r="L151" s="44"/>
      <c r="M151" s="53"/>
    </row>
    <row r="152" spans="1:14" x14ac:dyDescent="0.2">
      <c r="A152" s="97" t="s">
        <v>41</v>
      </c>
      <c r="B152" s="98">
        <v>166.4</v>
      </c>
      <c r="C152" s="99">
        <v>10.09</v>
      </c>
      <c r="D152" s="99">
        <v>15.88</v>
      </c>
      <c r="E152" s="99">
        <v>2.61</v>
      </c>
      <c r="F152" s="99">
        <v>18.489999999999998</v>
      </c>
      <c r="G152" s="99">
        <v>11.11</v>
      </c>
      <c r="H152" s="100">
        <v>0.16420000000000001</v>
      </c>
      <c r="J152" s="40"/>
      <c r="K152" s="49"/>
      <c r="L152" s="49"/>
      <c r="M152" s="40"/>
    </row>
    <row r="153" spans="1:14" x14ac:dyDescent="0.2">
      <c r="A153" s="97"/>
      <c r="B153" s="97"/>
      <c r="C153" s="99"/>
      <c r="D153" s="99"/>
      <c r="E153" s="99"/>
      <c r="F153" s="99"/>
      <c r="G153" s="99"/>
      <c r="H153" s="75"/>
    </row>
    <row r="154" spans="1:14" s="28" customFormat="1" x14ac:dyDescent="0.2">
      <c r="A154" s="97" t="s">
        <v>42</v>
      </c>
      <c r="B154" s="98">
        <v>3422.8</v>
      </c>
      <c r="C154" s="99">
        <v>10.88</v>
      </c>
      <c r="D154" s="99">
        <v>370.07</v>
      </c>
      <c r="E154" s="99">
        <v>163.29</v>
      </c>
      <c r="F154" s="99">
        <v>533.36</v>
      </c>
      <c r="G154" s="99">
        <v>15.58</v>
      </c>
      <c r="H154" s="100">
        <v>0.44119999999999998</v>
      </c>
      <c r="I154" s="1"/>
      <c r="J154" s="43"/>
      <c r="K154" s="45"/>
      <c r="L154" s="45"/>
      <c r="M154" s="45"/>
      <c r="N154" s="46"/>
    </row>
    <row r="155" spans="1:14" x14ac:dyDescent="0.2">
      <c r="A155" s="97"/>
      <c r="B155" s="97"/>
      <c r="C155" s="99"/>
      <c r="D155" s="99"/>
      <c r="E155" s="99"/>
      <c r="F155" s="99"/>
      <c r="G155" s="99"/>
      <c r="H155" s="100"/>
    </row>
    <row r="156" spans="1:14" x14ac:dyDescent="0.2">
      <c r="A156" s="97" t="s">
        <v>43</v>
      </c>
      <c r="B156" s="98">
        <v>351.3</v>
      </c>
      <c r="C156" s="99">
        <v>12.23</v>
      </c>
      <c r="D156" s="99">
        <v>24.95</v>
      </c>
      <c r="E156" s="99">
        <v>2.61</v>
      </c>
      <c r="F156" s="99">
        <v>27.56</v>
      </c>
      <c r="G156" s="99">
        <v>7.84</v>
      </c>
      <c r="H156" s="100">
        <v>0.1045</v>
      </c>
    </row>
    <row r="157" spans="1:14" x14ac:dyDescent="0.2">
      <c r="A157" s="97"/>
      <c r="B157" s="97"/>
      <c r="C157" s="99"/>
      <c r="D157" s="99"/>
      <c r="E157" s="99"/>
      <c r="F157" s="99"/>
      <c r="G157" s="99"/>
      <c r="H157" s="100"/>
    </row>
    <row r="158" spans="1:14" x14ac:dyDescent="0.2">
      <c r="A158" s="97" t="s">
        <v>44</v>
      </c>
      <c r="B158" s="98">
        <v>81991</v>
      </c>
      <c r="C158" s="99">
        <v>9.41</v>
      </c>
      <c r="D158" s="99">
        <v>8248.9500000000007</v>
      </c>
      <c r="E158" s="99">
        <v>3259.56</v>
      </c>
      <c r="F158" s="99">
        <v>11508.5</v>
      </c>
      <c r="G158" s="99">
        <v>14.04</v>
      </c>
      <c r="H158" s="100">
        <v>0.39510000000000001</v>
      </c>
      <c r="J158" s="43"/>
    </row>
    <row r="159" spans="1:14" x14ac:dyDescent="0.2">
      <c r="C159" s="120"/>
      <c r="D159" s="120"/>
      <c r="E159" s="120"/>
      <c r="F159" s="120"/>
      <c r="G159" s="120"/>
      <c r="H159" s="121"/>
    </row>
    <row r="160" spans="1:14" x14ac:dyDescent="0.2">
      <c r="C160" s="122"/>
      <c r="D160" s="122"/>
      <c r="E160" s="122"/>
      <c r="F160" s="122"/>
      <c r="G160" s="122"/>
      <c r="H160" s="123"/>
      <c r="I160" s="28"/>
    </row>
    <row r="161" spans="3:13" x14ac:dyDescent="0.2">
      <c r="C161" s="122"/>
      <c r="D161" s="122"/>
      <c r="E161" s="122"/>
      <c r="F161" s="122"/>
      <c r="G161" s="122"/>
      <c r="H161" s="123"/>
      <c r="I161" s="28"/>
    </row>
    <row r="162" spans="3:13" x14ac:dyDescent="0.2">
      <c r="H162" s="62"/>
    </row>
    <row r="163" spans="3:13" x14ac:dyDescent="0.2">
      <c r="H163" s="62"/>
    </row>
    <row r="164" spans="3:13" x14ac:dyDescent="0.2">
      <c r="H164" s="62"/>
    </row>
    <row r="165" spans="3:13" x14ac:dyDescent="0.2">
      <c r="H165" s="62"/>
    </row>
    <row r="166" spans="3:13" x14ac:dyDescent="0.2">
      <c r="H166" s="62"/>
      <c r="K166" s="44"/>
      <c r="L166" s="44"/>
      <c r="M166" s="44"/>
    </row>
    <row r="167" spans="3:13" x14ac:dyDescent="0.2">
      <c r="H167" s="62"/>
    </row>
    <row r="168" spans="3:13" x14ac:dyDescent="0.2">
      <c r="H168" s="62"/>
    </row>
    <row r="169" spans="3:13" x14ac:dyDescent="0.2">
      <c r="H169" s="62"/>
    </row>
    <row r="170" spans="3:13" x14ac:dyDescent="0.2">
      <c r="H170" s="62"/>
      <c r="J170" s="40"/>
    </row>
    <row r="171" spans="3:13" x14ac:dyDescent="0.2">
      <c r="H171" s="62"/>
    </row>
    <row r="172" spans="3:13" x14ac:dyDescent="0.2">
      <c r="H172" s="62"/>
    </row>
    <row r="173" spans="3:13" x14ac:dyDescent="0.2">
      <c r="H173" s="62"/>
    </row>
    <row r="174" spans="3:13" x14ac:dyDescent="0.2">
      <c r="H174" s="62"/>
    </row>
    <row r="175" spans="3:13" x14ac:dyDescent="0.2">
      <c r="H175" s="62"/>
    </row>
    <row r="176" spans="3:13" x14ac:dyDescent="0.2">
      <c r="H176" s="62"/>
    </row>
    <row r="177" spans="8:13" x14ac:dyDescent="0.2">
      <c r="H177" s="62"/>
    </row>
    <row r="178" spans="8:13" x14ac:dyDescent="0.2">
      <c r="H178" s="62"/>
      <c r="K178" s="49"/>
      <c r="L178" s="49"/>
      <c r="M178" s="49"/>
    </row>
    <row r="179" spans="8:13" x14ac:dyDescent="0.2">
      <c r="H179" s="62"/>
    </row>
    <row r="180" spans="8:13" x14ac:dyDescent="0.2">
      <c r="H180" s="62"/>
    </row>
    <row r="181" spans="8:13" x14ac:dyDescent="0.2">
      <c r="H181" s="62"/>
    </row>
    <row r="182" spans="8:13" x14ac:dyDescent="0.2">
      <c r="H182" s="62"/>
    </row>
    <row r="183" spans="8:13" x14ac:dyDescent="0.2">
      <c r="H183" s="62"/>
    </row>
    <row r="184" spans="8:13" x14ac:dyDescent="0.2">
      <c r="H184" s="62"/>
    </row>
    <row r="185" spans="8:13" x14ac:dyDescent="0.2">
      <c r="H185" s="62"/>
    </row>
    <row r="186" spans="8:13" x14ac:dyDescent="0.2">
      <c r="H186" s="62"/>
    </row>
    <row r="187" spans="8:13" x14ac:dyDescent="0.2">
      <c r="H187" s="62"/>
    </row>
    <row r="188" spans="8:13" x14ac:dyDescent="0.2">
      <c r="H188" s="62"/>
    </row>
    <row r="189" spans="8:13" x14ac:dyDescent="0.2">
      <c r="H189" s="62"/>
    </row>
    <row r="190" spans="8:13" x14ac:dyDescent="0.2">
      <c r="H190" s="62"/>
    </row>
    <row r="191" spans="8:13" x14ac:dyDescent="0.2">
      <c r="H191" s="62"/>
      <c r="K191" s="49"/>
      <c r="L191" s="49"/>
      <c r="M191" s="49"/>
    </row>
    <row r="192" spans="8:13" x14ac:dyDescent="0.2">
      <c r="H192" s="62"/>
    </row>
    <row r="193" spans="1:14" x14ac:dyDescent="0.2">
      <c r="H193" s="62"/>
    </row>
    <row r="194" spans="1:14" x14ac:dyDescent="0.2">
      <c r="H194" s="62"/>
    </row>
    <row r="195" spans="1:14" x14ac:dyDescent="0.2">
      <c r="H195" s="62"/>
    </row>
    <row r="196" spans="1:14" x14ac:dyDescent="0.2">
      <c r="H196" s="62"/>
    </row>
    <row r="197" spans="1:14" x14ac:dyDescent="0.2">
      <c r="H197" s="62"/>
    </row>
    <row r="198" spans="1:14" x14ac:dyDescent="0.2">
      <c r="H198" s="62"/>
    </row>
    <row r="199" spans="1:14" x14ac:dyDescent="0.2">
      <c r="H199" s="62"/>
    </row>
    <row r="200" spans="1:14" x14ac:dyDescent="0.2">
      <c r="H200" s="62"/>
    </row>
    <row r="201" spans="1:14" x14ac:dyDescent="0.2">
      <c r="H201" s="62"/>
    </row>
    <row r="202" spans="1:14" x14ac:dyDescent="0.2">
      <c r="H202" s="62"/>
    </row>
    <row r="203" spans="1:14" x14ac:dyDescent="0.2">
      <c r="H203" s="62"/>
    </row>
    <row r="204" spans="1:14" x14ac:dyDescent="0.2">
      <c r="H204" s="62"/>
      <c r="K204" s="51"/>
      <c r="L204" s="51"/>
      <c r="M204" s="51"/>
    </row>
    <row r="205" spans="1:14" x14ac:dyDescent="0.2">
      <c r="H205" s="62"/>
    </row>
    <row r="206" spans="1:14" s="28" customFormat="1" x14ac:dyDescent="0.2">
      <c r="A206" s="1"/>
      <c r="B206" s="1"/>
      <c r="C206" s="1"/>
      <c r="D206" s="1"/>
      <c r="E206" s="39"/>
      <c r="F206" s="1"/>
      <c r="G206" s="1"/>
      <c r="H206" s="62"/>
      <c r="I206" s="1"/>
      <c r="J206" s="1"/>
      <c r="K206" s="45"/>
      <c r="L206" s="45"/>
      <c r="M206" s="45"/>
      <c r="N206" s="46"/>
    </row>
    <row r="207" spans="1:14" x14ac:dyDescent="0.2">
      <c r="H207" s="62"/>
    </row>
    <row r="208" spans="1:14" x14ac:dyDescent="0.2">
      <c r="H208" s="62"/>
    </row>
    <row r="209" spans="8:13" x14ac:dyDescent="0.2">
      <c r="H209" s="62"/>
    </row>
    <row r="210" spans="8:13" x14ac:dyDescent="0.2">
      <c r="H210" s="62"/>
    </row>
    <row r="211" spans="8:13" x14ac:dyDescent="0.2">
      <c r="H211" s="62"/>
    </row>
    <row r="212" spans="8:13" x14ac:dyDescent="0.2">
      <c r="H212" s="62"/>
    </row>
    <row r="213" spans="8:13" x14ac:dyDescent="0.2">
      <c r="H213" s="62"/>
    </row>
    <row r="214" spans="8:13" x14ac:dyDescent="0.2">
      <c r="H214" s="62"/>
    </row>
    <row r="215" spans="8:13" x14ac:dyDescent="0.2">
      <c r="H215" s="62"/>
    </row>
    <row r="216" spans="8:13" x14ac:dyDescent="0.2">
      <c r="H216" s="62"/>
    </row>
    <row r="217" spans="8:13" x14ac:dyDescent="0.2">
      <c r="H217" s="62"/>
    </row>
    <row r="218" spans="8:13" x14ac:dyDescent="0.2">
      <c r="H218" s="62"/>
      <c r="K218" s="44"/>
      <c r="L218" s="44"/>
      <c r="M218" s="44"/>
    </row>
    <row r="219" spans="8:13" x14ac:dyDescent="0.2">
      <c r="H219" s="62"/>
    </row>
    <row r="220" spans="8:13" x14ac:dyDescent="0.2">
      <c r="H220" s="62"/>
    </row>
    <row r="221" spans="8:13" x14ac:dyDescent="0.2">
      <c r="H221" s="62"/>
    </row>
    <row r="222" spans="8:13" x14ac:dyDescent="0.2">
      <c r="H222" s="62"/>
    </row>
    <row r="223" spans="8:13" x14ac:dyDescent="0.2">
      <c r="H223" s="62"/>
    </row>
    <row r="224" spans="8:13" x14ac:dyDescent="0.2">
      <c r="H224" s="62"/>
    </row>
    <row r="225" spans="8:8" x14ac:dyDescent="0.2">
      <c r="H225" s="62"/>
    </row>
    <row r="226" spans="8:8" x14ac:dyDescent="0.2">
      <c r="H226" s="62"/>
    </row>
    <row r="227" spans="8:8" x14ac:dyDescent="0.2">
      <c r="H227" s="62"/>
    </row>
    <row r="228" spans="8:8" x14ac:dyDescent="0.2">
      <c r="H228" s="62"/>
    </row>
    <row r="229" spans="8:8" x14ac:dyDescent="0.2">
      <c r="H229" s="62"/>
    </row>
    <row r="230" spans="8:8" x14ac:dyDescent="0.2">
      <c r="H230" s="62"/>
    </row>
    <row r="231" spans="8:8" x14ac:dyDescent="0.2">
      <c r="H231" s="62"/>
    </row>
    <row r="232" spans="8:8" x14ac:dyDescent="0.2">
      <c r="H232" s="62"/>
    </row>
    <row r="233" spans="8:8" x14ac:dyDescent="0.2">
      <c r="H233" s="62"/>
    </row>
    <row r="234" spans="8:8" x14ac:dyDescent="0.2">
      <c r="H234" s="62"/>
    </row>
    <row r="235" spans="8:8" x14ac:dyDescent="0.2">
      <c r="H235" s="62"/>
    </row>
    <row r="236" spans="8:8" x14ac:dyDescent="0.2">
      <c r="H236" s="62"/>
    </row>
    <row r="237" spans="8:8" x14ac:dyDescent="0.2">
      <c r="H237" s="62"/>
    </row>
    <row r="238" spans="8:8" x14ac:dyDescent="0.2">
      <c r="H238" s="62"/>
    </row>
    <row r="239" spans="8:8" x14ac:dyDescent="0.2">
      <c r="H239" s="62"/>
    </row>
    <row r="240" spans="8:8" x14ac:dyDescent="0.2">
      <c r="H240" s="62"/>
    </row>
    <row r="241" spans="8:8" x14ac:dyDescent="0.2">
      <c r="H241" s="62"/>
    </row>
    <row r="242" spans="8:8" x14ac:dyDescent="0.2">
      <c r="H242" s="62"/>
    </row>
    <row r="243" spans="8:8" x14ac:dyDescent="0.2">
      <c r="H243" s="62"/>
    </row>
    <row r="244" spans="8:8" x14ac:dyDescent="0.2">
      <c r="H244" s="62"/>
    </row>
    <row r="245" spans="8:8" x14ac:dyDescent="0.2">
      <c r="H245" s="62"/>
    </row>
    <row r="246" spans="8:8" x14ac:dyDescent="0.2">
      <c r="H246" s="62"/>
    </row>
    <row r="247" spans="8:8" x14ac:dyDescent="0.2">
      <c r="H247" s="62"/>
    </row>
    <row r="248" spans="8:8" x14ac:dyDescent="0.2">
      <c r="H248" s="62"/>
    </row>
    <row r="249" spans="8:8" x14ac:dyDescent="0.2">
      <c r="H249" s="62"/>
    </row>
    <row r="250" spans="8:8" x14ac:dyDescent="0.2">
      <c r="H250" s="62"/>
    </row>
    <row r="251" spans="8:8" x14ac:dyDescent="0.2">
      <c r="H251" s="62"/>
    </row>
    <row r="252" spans="8:8" x14ac:dyDescent="0.2">
      <c r="H252" s="62"/>
    </row>
    <row r="253" spans="8:8" x14ac:dyDescent="0.2">
      <c r="H253" s="62"/>
    </row>
    <row r="254" spans="8:8" x14ac:dyDescent="0.2">
      <c r="H254" s="62"/>
    </row>
    <row r="255" spans="8:8" x14ac:dyDescent="0.2">
      <c r="H255" s="62"/>
    </row>
    <row r="256" spans="8:8" x14ac:dyDescent="0.2">
      <c r="H256" s="62"/>
    </row>
    <row r="257" spans="8:8" x14ac:dyDescent="0.2">
      <c r="H257" s="62"/>
    </row>
    <row r="258" spans="8:8" x14ac:dyDescent="0.2">
      <c r="H258" s="62"/>
    </row>
    <row r="259" spans="8:8" x14ac:dyDescent="0.2">
      <c r="H259" s="62"/>
    </row>
    <row r="260" spans="8:8" x14ac:dyDescent="0.2">
      <c r="H260" s="62"/>
    </row>
    <row r="261" spans="8:8" x14ac:dyDescent="0.2">
      <c r="H261" s="62"/>
    </row>
    <row r="262" spans="8:8" x14ac:dyDescent="0.2">
      <c r="H262" s="62"/>
    </row>
    <row r="263" spans="8:8" x14ac:dyDescent="0.2">
      <c r="H263" s="62"/>
    </row>
    <row r="264" spans="8:8" x14ac:dyDescent="0.2">
      <c r="H264" s="62"/>
    </row>
    <row r="265" spans="8:8" x14ac:dyDescent="0.2">
      <c r="H265" s="62"/>
    </row>
    <row r="266" spans="8:8" x14ac:dyDescent="0.2">
      <c r="H266" s="62"/>
    </row>
    <row r="267" spans="8:8" x14ac:dyDescent="0.2">
      <c r="H267" s="62"/>
    </row>
    <row r="268" spans="8:8" x14ac:dyDescent="0.2">
      <c r="H268" s="62"/>
    </row>
    <row r="269" spans="8:8" x14ac:dyDescent="0.2">
      <c r="H269" s="62"/>
    </row>
    <row r="270" spans="8:8" x14ac:dyDescent="0.2">
      <c r="H270" s="62"/>
    </row>
    <row r="271" spans="8:8" x14ac:dyDescent="0.2">
      <c r="H271" s="62"/>
    </row>
    <row r="272" spans="8:8" x14ac:dyDescent="0.2">
      <c r="H272" s="62"/>
    </row>
    <row r="273" spans="8:8" x14ac:dyDescent="0.2">
      <c r="H273" s="62"/>
    </row>
    <row r="274" spans="8:8" x14ac:dyDescent="0.2">
      <c r="H274" s="62"/>
    </row>
    <row r="275" spans="8:8" x14ac:dyDescent="0.2">
      <c r="H275" s="62"/>
    </row>
    <row r="276" spans="8:8" x14ac:dyDescent="0.2">
      <c r="H276" s="62"/>
    </row>
    <row r="277" spans="8:8" x14ac:dyDescent="0.2">
      <c r="H277" s="62"/>
    </row>
    <row r="278" spans="8:8" x14ac:dyDescent="0.2">
      <c r="H278" s="62"/>
    </row>
    <row r="279" spans="8:8" x14ac:dyDescent="0.2">
      <c r="H279" s="62"/>
    </row>
    <row r="280" spans="8:8" x14ac:dyDescent="0.2">
      <c r="H280" s="62"/>
    </row>
    <row r="281" spans="8:8" x14ac:dyDescent="0.2">
      <c r="H281" s="62"/>
    </row>
    <row r="282" spans="8:8" x14ac:dyDescent="0.2">
      <c r="H282" s="62"/>
    </row>
    <row r="283" spans="8:8" x14ac:dyDescent="0.2">
      <c r="H283" s="62"/>
    </row>
    <row r="284" spans="8:8" x14ac:dyDescent="0.2">
      <c r="H284" s="62"/>
    </row>
    <row r="285" spans="8:8" x14ac:dyDescent="0.2">
      <c r="H285" s="62"/>
    </row>
    <row r="286" spans="8:8" x14ac:dyDescent="0.2">
      <c r="H286" s="62"/>
    </row>
    <row r="287" spans="8:8" x14ac:dyDescent="0.2">
      <c r="H287" s="62"/>
    </row>
    <row r="288" spans="8:8" x14ac:dyDescent="0.2">
      <c r="H288" s="62"/>
    </row>
    <row r="289" spans="8:8" x14ac:dyDescent="0.2">
      <c r="H289" s="62"/>
    </row>
    <row r="290" spans="8:8" x14ac:dyDescent="0.2">
      <c r="H290" s="62"/>
    </row>
    <row r="291" spans="8:8" x14ac:dyDescent="0.2">
      <c r="H291" s="62"/>
    </row>
    <row r="292" spans="8:8" x14ac:dyDescent="0.2">
      <c r="H292" s="62"/>
    </row>
    <row r="293" spans="8:8" x14ac:dyDescent="0.2">
      <c r="H293" s="62"/>
    </row>
    <row r="294" spans="8:8" x14ac:dyDescent="0.2">
      <c r="H294" s="62"/>
    </row>
    <row r="295" spans="8:8" x14ac:dyDescent="0.2">
      <c r="H295" s="62"/>
    </row>
    <row r="296" spans="8:8" x14ac:dyDescent="0.2">
      <c r="H296" s="62"/>
    </row>
    <row r="297" spans="8:8" x14ac:dyDescent="0.2">
      <c r="H297" s="62"/>
    </row>
    <row r="298" spans="8:8" x14ac:dyDescent="0.2">
      <c r="H298" s="62"/>
    </row>
    <row r="299" spans="8:8" x14ac:dyDescent="0.2">
      <c r="H299" s="62"/>
    </row>
    <row r="300" spans="8:8" x14ac:dyDescent="0.2">
      <c r="H300" s="62"/>
    </row>
    <row r="301" spans="8:8" x14ac:dyDescent="0.2">
      <c r="H301" s="62"/>
    </row>
    <row r="302" spans="8:8" x14ac:dyDescent="0.2">
      <c r="H302" s="62"/>
    </row>
    <row r="303" spans="8:8" x14ac:dyDescent="0.2">
      <c r="H303" s="62"/>
    </row>
    <row r="304" spans="8:8" x14ac:dyDescent="0.2">
      <c r="H304" s="62"/>
    </row>
    <row r="305" spans="8:8" x14ac:dyDescent="0.2">
      <c r="H305" s="62"/>
    </row>
    <row r="306" spans="8:8" x14ac:dyDescent="0.2">
      <c r="H306" s="62"/>
    </row>
    <row r="307" spans="8:8" x14ac:dyDescent="0.2">
      <c r="H307" s="62"/>
    </row>
    <row r="308" spans="8:8" x14ac:dyDescent="0.2">
      <c r="H308" s="62"/>
    </row>
    <row r="309" spans="8:8" x14ac:dyDescent="0.2">
      <c r="H309" s="62"/>
    </row>
    <row r="310" spans="8:8" x14ac:dyDescent="0.2">
      <c r="H310" s="62"/>
    </row>
    <row r="311" spans="8:8" x14ac:dyDescent="0.2">
      <c r="H311" s="62"/>
    </row>
    <row r="312" spans="8:8" x14ac:dyDescent="0.2">
      <c r="H312" s="62"/>
    </row>
    <row r="313" spans="8:8" x14ac:dyDescent="0.2">
      <c r="H313" s="62"/>
    </row>
    <row r="314" spans="8:8" x14ac:dyDescent="0.2">
      <c r="H314" s="62"/>
    </row>
    <row r="315" spans="8:8" x14ac:dyDescent="0.2">
      <c r="H315" s="62"/>
    </row>
    <row r="316" spans="8:8" x14ac:dyDescent="0.2">
      <c r="H316" s="62"/>
    </row>
    <row r="317" spans="8:8" x14ac:dyDescent="0.2">
      <c r="H317" s="62"/>
    </row>
    <row r="318" spans="8:8" x14ac:dyDescent="0.2">
      <c r="H318" s="62"/>
    </row>
    <row r="319" spans="8:8" x14ac:dyDescent="0.2">
      <c r="H319" s="62"/>
    </row>
    <row r="320" spans="8:8" x14ac:dyDescent="0.2">
      <c r="H320" s="62"/>
    </row>
    <row r="321" spans="8:8" x14ac:dyDescent="0.2">
      <c r="H321" s="62"/>
    </row>
    <row r="322" spans="8:8" x14ac:dyDescent="0.2">
      <c r="H322" s="62"/>
    </row>
    <row r="323" spans="8:8" x14ac:dyDescent="0.2">
      <c r="H323" s="62"/>
    </row>
    <row r="324" spans="8:8" x14ac:dyDescent="0.2">
      <c r="H324" s="62"/>
    </row>
    <row r="325" spans="8:8" x14ac:dyDescent="0.2">
      <c r="H325" s="62"/>
    </row>
    <row r="326" spans="8:8" x14ac:dyDescent="0.2">
      <c r="H326" s="62"/>
    </row>
    <row r="327" spans="8:8" x14ac:dyDescent="0.2">
      <c r="H327" s="62"/>
    </row>
    <row r="328" spans="8:8" x14ac:dyDescent="0.2">
      <c r="H328" s="62"/>
    </row>
    <row r="329" spans="8:8" x14ac:dyDescent="0.2">
      <c r="H329" s="62"/>
    </row>
    <row r="330" spans="8:8" x14ac:dyDescent="0.2">
      <c r="H330" s="62"/>
    </row>
    <row r="331" spans="8:8" x14ac:dyDescent="0.2">
      <c r="H331" s="62"/>
    </row>
    <row r="332" spans="8:8" x14ac:dyDescent="0.2">
      <c r="H332" s="62"/>
    </row>
    <row r="333" spans="8:8" x14ac:dyDescent="0.2">
      <c r="H333" s="62"/>
    </row>
    <row r="334" spans="8:8" x14ac:dyDescent="0.2">
      <c r="H334" s="62"/>
    </row>
    <row r="335" spans="8:8" x14ac:dyDescent="0.2">
      <c r="H335" s="62"/>
    </row>
    <row r="336" spans="8:8" x14ac:dyDescent="0.2">
      <c r="H336" s="62"/>
    </row>
    <row r="337" spans="8:8" x14ac:dyDescent="0.2">
      <c r="H337" s="62"/>
    </row>
    <row r="338" spans="8:8" x14ac:dyDescent="0.2">
      <c r="H338" s="62"/>
    </row>
    <row r="339" spans="8:8" x14ac:dyDescent="0.2">
      <c r="H339" s="62"/>
    </row>
    <row r="340" spans="8:8" x14ac:dyDescent="0.2">
      <c r="H340" s="62"/>
    </row>
    <row r="341" spans="8:8" x14ac:dyDescent="0.2">
      <c r="H341" s="62"/>
    </row>
    <row r="342" spans="8:8" x14ac:dyDescent="0.2">
      <c r="H342" s="62"/>
    </row>
    <row r="343" spans="8:8" x14ac:dyDescent="0.2">
      <c r="H343" s="62"/>
    </row>
    <row r="344" spans="8:8" x14ac:dyDescent="0.2">
      <c r="H344" s="62"/>
    </row>
    <row r="345" spans="8:8" x14ac:dyDescent="0.2">
      <c r="H345" s="62"/>
    </row>
    <row r="346" spans="8:8" x14ac:dyDescent="0.2">
      <c r="H346" s="62"/>
    </row>
    <row r="347" spans="8:8" x14ac:dyDescent="0.2">
      <c r="H347" s="62"/>
    </row>
    <row r="348" spans="8:8" x14ac:dyDescent="0.2">
      <c r="H348" s="62"/>
    </row>
    <row r="349" spans="8:8" x14ac:dyDescent="0.2">
      <c r="H349" s="62"/>
    </row>
    <row r="350" spans="8:8" x14ac:dyDescent="0.2">
      <c r="H350" s="62"/>
    </row>
    <row r="351" spans="8:8" x14ac:dyDescent="0.2">
      <c r="H351" s="62"/>
    </row>
    <row r="352" spans="8:8" x14ac:dyDescent="0.2">
      <c r="H352" s="62"/>
    </row>
    <row r="353" spans="8:8" x14ac:dyDescent="0.2">
      <c r="H353" s="62"/>
    </row>
    <row r="354" spans="8:8" x14ac:dyDescent="0.2">
      <c r="H354" s="62"/>
    </row>
    <row r="355" spans="8:8" x14ac:dyDescent="0.2">
      <c r="H355" s="62"/>
    </row>
    <row r="356" spans="8:8" x14ac:dyDescent="0.2">
      <c r="H356" s="62"/>
    </row>
    <row r="357" spans="8:8" x14ac:dyDescent="0.2">
      <c r="H357" s="62"/>
    </row>
    <row r="358" spans="8:8" x14ac:dyDescent="0.2">
      <c r="H358" s="62"/>
    </row>
    <row r="359" spans="8:8" x14ac:dyDescent="0.2">
      <c r="H359" s="62"/>
    </row>
    <row r="360" spans="8:8" x14ac:dyDescent="0.2">
      <c r="H360" s="62"/>
    </row>
    <row r="361" spans="8:8" x14ac:dyDescent="0.2">
      <c r="H361" s="62"/>
    </row>
    <row r="362" spans="8:8" x14ac:dyDescent="0.2">
      <c r="H362" s="62"/>
    </row>
    <row r="363" spans="8:8" x14ac:dyDescent="0.2">
      <c r="H363" s="62"/>
    </row>
    <row r="364" spans="8:8" x14ac:dyDescent="0.2">
      <c r="H364" s="62"/>
    </row>
    <row r="365" spans="8:8" x14ac:dyDescent="0.2">
      <c r="H365" s="62"/>
    </row>
    <row r="366" spans="8:8" x14ac:dyDescent="0.2">
      <c r="H366" s="62"/>
    </row>
    <row r="367" spans="8:8" x14ac:dyDescent="0.2">
      <c r="H367" s="62"/>
    </row>
    <row r="368" spans="8:8" x14ac:dyDescent="0.2">
      <c r="H368" s="62"/>
    </row>
    <row r="369" spans="8:8" x14ac:dyDescent="0.2">
      <c r="H369" s="62"/>
    </row>
    <row r="370" spans="8:8" x14ac:dyDescent="0.2">
      <c r="H370" s="62"/>
    </row>
    <row r="371" spans="8:8" x14ac:dyDescent="0.2">
      <c r="H371" s="62"/>
    </row>
    <row r="372" spans="8:8" x14ac:dyDescent="0.2">
      <c r="H372" s="62"/>
    </row>
    <row r="373" spans="8:8" x14ac:dyDescent="0.2">
      <c r="H373" s="62"/>
    </row>
    <row r="374" spans="8:8" x14ac:dyDescent="0.2">
      <c r="H374" s="62"/>
    </row>
    <row r="375" spans="8:8" x14ac:dyDescent="0.2">
      <c r="H375" s="62"/>
    </row>
    <row r="376" spans="8:8" x14ac:dyDescent="0.2">
      <c r="H376" s="62"/>
    </row>
    <row r="377" spans="8:8" x14ac:dyDescent="0.2">
      <c r="H377" s="62"/>
    </row>
    <row r="378" spans="8:8" x14ac:dyDescent="0.2">
      <c r="H378" s="62"/>
    </row>
    <row r="379" spans="8:8" x14ac:dyDescent="0.2">
      <c r="H379" s="62"/>
    </row>
    <row r="380" spans="8:8" x14ac:dyDescent="0.2">
      <c r="H380" s="62"/>
    </row>
    <row r="381" spans="8:8" x14ac:dyDescent="0.2">
      <c r="H381" s="62"/>
    </row>
    <row r="382" spans="8:8" x14ac:dyDescent="0.2">
      <c r="H382" s="62"/>
    </row>
    <row r="383" spans="8:8" x14ac:dyDescent="0.2">
      <c r="H383" s="62"/>
    </row>
    <row r="384" spans="8:8" x14ac:dyDescent="0.2">
      <c r="H384" s="62"/>
    </row>
    <row r="385" spans="8:8" x14ac:dyDescent="0.2">
      <c r="H385" s="62"/>
    </row>
    <row r="386" spans="8:8" x14ac:dyDescent="0.2">
      <c r="H386" s="62"/>
    </row>
    <row r="387" spans="8:8" x14ac:dyDescent="0.2">
      <c r="H387" s="62"/>
    </row>
    <row r="388" spans="8:8" x14ac:dyDescent="0.2">
      <c r="H388" s="62"/>
    </row>
    <row r="389" spans="8:8" x14ac:dyDescent="0.2">
      <c r="H389" s="62"/>
    </row>
    <row r="390" spans="8:8" x14ac:dyDescent="0.2">
      <c r="H390" s="62"/>
    </row>
    <row r="391" spans="8:8" x14ac:dyDescent="0.2">
      <c r="H391" s="62"/>
    </row>
    <row r="392" spans="8:8" x14ac:dyDescent="0.2">
      <c r="H392" s="62"/>
    </row>
    <row r="393" spans="8:8" x14ac:dyDescent="0.2">
      <c r="H393" s="62"/>
    </row>
    <row r="394" spans="8:8" x14ac:dyDescent="0.2">
      <c r="H394" s="62"/>
    </row>
    <row r="395" spans="8:8" x14ac:dyDescent="0.2">
      <c r="H395" s="62"/>
    </row>
    <row r="396" spans="8:8" x14ac:dyDescent="0.2">
      <c r="H396" s="62"/>
    </row>
    <row r="397" spans="8:8" x14ac:dyDescent="0.2">
      <c r="H397" s="62"/>
    </row>
    <row r="398" spans="8:8" x14ac:dyDescent="0.2">
      <c r="H398" s="62"/>
    </row>
    <row r="399" spans="8:8" x14ac:dyDescent="0.2">
      <c r="H399" s="62"/>
    </row>
    <row r="400" spans="8:8" x14ac:dyDescent="0.2">
      <c r="H400" s="62"/>
    </row>
    <row r="401" spans="8:8" x14ac:dyDescent="0.2">
      <c r="H401" s="62"/>
    </row>
    <row r="402" spans="8:8" x14ac:dyDescent="0.2">
      <c r="H402" s="62"/>
    </row>
    <row r="403" spans="8:8" x14ac:dyDescent="0.2">
      <c r="H403" s="62"/>
    </row>
    <row r="404" spans="8:8" x14ac:dyDescent="0.2">
      <c r="H404" s="62"/>
    </row>
    <row r="405" spans="8:8" x14ac:dyDescent="0.2">
      <c r="H405" s="62"/>
    </row>
    <row r="406" spans="8:8" x14ac:dyDescent="0.2">
      <c r="H406" s="62"/>
    </row>
    <row r="407" spans="8:8" x14ac:dyDescent="0.2">
      <c r="H407" s="62"/>
    </row>
    <row r="408" spans="8:8" x14ac:dyDescent="0.2">
      <c r="H408" s="62"/>
    </row>
    <row r="409" spans="8:8" x14ac:dyDescent="0.2">
      <c r="H409" s="62"/>
    </row>
    <row r="410" spans="8:8" x14ac:dyDescent="0.2">
      <c r="H410" s="62"/>
    </row>
    <row r="411" spans="8:8" x14ac:dyDescent="0.2">
      <c r="H411" s="62"/>
    </row>
    <row r="412" spans="8:8" x14ac:dyDescent="0.2">
      <c r="H412" s="62"/>
    </row>
    <row r="413" spans="8:8" x14ac:dyDescent="0.2">
      <c r="H413" s="62"/>
    </row>
    <row r="414" spans="8:8" x14ac:dyDescent="0.2">
      <c r="H414" s="62"/>
    </row>
    <row r="415" spans="8:8" x14ac:dyDescent="0.2">
      <c r="H415" s="62"/>
    </row>
    <row r="416" spans="8:8" x14ac:dyDescent="0.2">
      <c r="H416" s="62"/>
    </row>
    <row r="417" spans="8:8" x14ac:dyDescent="0.2">
      <c r="H417" s="62"/>
    </row>
    <row r="418" spans="8:8" x14ac:dyDescent="0.2">
      <c r="H418" s="62"/>
    </row>
    <row r="419" spans="8:8" x14ac:dyDescent="0.2">
      <c r="H419" s="62"/>
    </row>
    <row r="420" spans="8:8" x14ac:dyDescent="0.2">
      <c r="H420" s="62"/>
    </row>
    <row r="421" spans="8:8" x14ac:dyDescent="0.2">
      <c r="H421" s="62"/>
    </row>
    <row r="422" spans="8:8" x14ac:dyDescent="0.2">
      <c r="H422" s="62"/>
    </row>
    <row r="423" spans="8:8" x14ac:dyDescent="0.2">
      <c r="H423" s="62"/>
    </row>
    <row r="424" spans="8:8" x14ac:dyDescent="0.2">
      <c r="H424" s="62"/>
    </row>
    <row r="425" spans="8:8" x14ac:dyDescent="0.2">
      <c r="H425" s="62"/>
    </row>
    <row r="426" spans="8:8" x14ac:dyDescent="0.2">
      <c r="H426" s="62"/>
    </row>
    <row r="427" spans="8:8" x14ac:dyDescent="0.2">
      <c r="H427" s="62"/>
    </row>
    <row r="428" spans="8:8" x14ac:dyDescent="0.2">
      <c r="H428" s="62"/>
    </row>
    <row r="429" spans="8:8" x14ac:dyDescent="0.2">
      <c r="H429" s="62"/>
    </row>
    <row r="430" spans="8:8" x14ac:dyDescent="0.2">
      <c r="H430" s="62"/>
    </row>
    <row r="431" spans="8:8" x14ac:dyDescent="0.2">
      <c r="H431" s="62"/>
    </row>
    <row r="432" spans="8:8" x14ac:dyDescent="0.2">
      <c r="H432" s="62"/>
    </row>
    <row r="433" spans="8:8" x14ac:dyDescent="0.2">
      <c r="H433" s="62"/>
    </row>
    <row r="434" spans="8:8" x14ac:dyDescent="0.2">
      <c r="H434" s="62"/>
    </row>
    <row r="435" spans="8:8" x14ac:dyDescent="0.2">
      <c r="H435" s="62"/>
    </row>
    <row r="436" spans="8:8" x14ac:dyDescent="0.2">
      <c r="H436" s="62"/>
    </row>
    <row r="437" spans="8:8" x14ac:dyDescent="0.2">
      <c r="H437" s="62"/>
    </row>
    <row r="438" spans="8:8" x14ac:dyDescent="0.2">
      <c r="H438" s="62"/>
    </row>
    <row r="439" spans="8:8" x14ac:dyDescent="0.2">
      <c r="H439" s="62"/>
    </row>
    <row r="440" spans="8:8" x14ac:dyDescent="0.2">
      <c r="H440" s="62"/>
    </row>
    <row r="441" spans="8:8" x14ac:dyDescent="0.2">
      <c r="H441" s="62"/>
    </row>
    <row r="442" spans="8:8" x14ac:dyDescent="0.2">
      <c r="H442" s="62"/>
    </row>
    <row r="443" spans="8:8" x14ac:dyDescent="0.2">
      <c r="H443" s="62"/>
    </row>
    <row r="444" spans="8:8" x14ac:dyDescent="0.2">
      <c r="H444" s="62"/>
    </row>
    <row r="445" spans="8:8" x14ac:dyDescent="0.2">
      <c r="H445" s="62"/>
    </row>
    <row r="446" spans="8:8" x14ac:dyDescent="0.2">
      <c r="H446" s="62"/>
    </row>
    <row r="447" spans="8:8" x14ac:dyDescent="0.2">
      <c r="H447" s="62"/>
    </row>
    <row r="448" spans="8:8" x14ac:dyDescent="0.2">
      <c r="H448" s="62"/>
    </row>
    <row r="449" spans="8:8" x14ac:dyDescent="0.2">
      <c r="H449" s="62"/>
    </row>
    <row r="450" spans="8:8" x14ac:dyDescent="0.2">
      <c r="H450" s="62"/>
    </row>
    <row r="451" spans="8:8" x14ac:dyDescent="0.2">
      <c r="H451" s="62"/>
    </row>
    <row r="452" spans="8:8" x14ac:dyDescent="0.2">
      <c r="H452" s="62"/>
    </row>
    <row r="453" spans="8:8" x14ac:dyDescent="0.2">
      <c r="H453" s="62"/>
    </row>
    <row r="454" spans="8:8" x14ac:dyDescent="0.2">
      <c r="H454" s="62"/>
    </row>
    <row r="455" spans="8:8" x14ac:dyDescent="0.2">
      <c r="H455" s="62"/>
    </row>
    <row r="456" spans="8:8" x14ac:dyDescent="0.2">
      <c r="H456" s="62"/>
    </row>
    <row r="457" spans="8:8" x14ac:dyDescent="0.2">
      <c r="H457" s="62"/>
    </row>
    <row r="458" spans="8:8" x14ac:dyDescent="0.2">
      <c r="H458" s="62"/>
    </row>
    <row r="459" spans="8:8" x14ac:dyDescent="0.2">
      <c r="H459" s="62"/>
    </row>
    <row r="460" spans="8:8" x14ac:dyDescent="0.2">
      <c r="H460" s="62"/>
    </row>
    <row r="461" spans="8:8" x14ac:dyDescent="0.2">
      <c r="H461" s="62"/>
    </row>
    <row r="462" spans="8:8" x14ac:dyDescent="0.2">
      <c r="H462" s="62"/>
    </row>
    <row r="463" spans="8:8" x14ac:dyDescent="0.2">
      <c r="H463" s="62"/>
    </row>
    <row r="464" spans="8:8" x14ac:dyDescent="0.2">
      <c r="H464" s="62"/>
    </row>
    <row r="465" spans="8:8" x14ac:dyDescent="0.2">
      <c r="H465" s="62"/>
    </row>
    <row r="466" spans="8:8" x14ac:dyDescent="0.2">
      <c r="H466" s="62"/>
    </row>
    <row r="467" spans="8:8" x14ac:dyDescent="0.2">
      <c r="H467" s="62"/>
    </row>
    <row r="468" spans="8:8" x14ac:dyDescent="0.2">
      <c r="H468" s="62"/>
    </row>
    <row r="469" spans="8:8" x14ac:dyDescent="0.2">
      <c r="H469" s="62"/>
    </row>
    <row r="470" spans="8:8" x14ac:dyDescent="0.2">
      <c r="H470" s="62"/>
    </row>
    <row r="471" spans="8:8" x14ac:dyDescent="0.2">
      <c r="H471" s="62"/>
    </row>
    <row r="472" spans="8:8" x14ac:dyDescent="0.2">
      <c r="H472" s="62"/>
    </row>
    <row r="473" spans="8:8" x14ac:dyDescent="0.2">
      <c r="H473" s="62"/>
    </row>
    <row r="474" spans="8:8" x14ac:dyDescent="0.2">
      <c r="H474" s="62"/>
    </row>
    <row r="475" spans="8:8" x14ac:dyDescent="0.2">
      <c r="H475" s="62"/>
    </row>
    <row r="476" spans="8:8" x14ac:dyDescent="0.2">
      <c r="H476" s="62"/>
    </row>
    <row r="477" spans="8:8" x14ac:dyDescent="0.2">
      <c r="H477" s="62"/>
    </row>
    <row r="478" spans="8:8" x14ac:dyDescent="0.2">
      <c r="H478" s="62"/>
    </row>
    <row r="479" spans="8:8" x14ac:dyDescent="0.2">
      <c r="H479" s="62"/>
    </row>
    <row r="480" spans="8:8" x14ac:dyDescent="0.2">
      <c r="H480" s="62"/>
    </row>
    <row r="481" spans="8:8" x14ac:dyDescent="0.2">
      <c r="H481" s="62"/>
    </row>
    <row r="482" spans="8:8" x14ac:dyDescent="0.2">
      <c r="H482" s="62"/>
    </row>
    <row r="483" spans="8:8" x14ac:dyDescent="0.2">
      <c r="H483" s="62"/>
    </row>
    <row r="484" spans="8:8" x14ac:dyDescent="0.2">
      <c r="H484" s="62"/>
    </row>
    <row r="485" spans="8:8" x14ac:dyDescent="0.2">
      <c r="H485" s="62"/>
    </row>
    <row r="486" spans="8:8" x14ac:dyDescent="0.2">
      <c r="H486" s="62"/>
    </row>
    <row r="487" spans="8:8" x14ac:dyDescent="0.2">
      <c r="H487" s="62"/>
    </row>
    <row r="488" spans="8:8" x14ac:dyDescent="0.2">
      <c r="H488" s="62"/>
    </row>
    <row r="489" spans="8:8" x14ac:dyDescent="0.2">
      <c r="H489" s="62"/>
    </row>
    <row r="490" spans="8:8" x14ac:dyDescent="0.2">
      <c r="H490" s="62"/>
    </row>
    <row r="491" spans="8:8" x14ac:dyDescent="0.2">
      <c r="H491" s="62"/>
    </row>
    <row r="492" spans="8:8" x14ac:dyDescent="0.2">
      <c r="H492" s="62"/>
    </row>
    <row r="493" spans="8:8" x14ac:dyDescent="0.2">
      <c r="H493" s="62"/>
    </row>
    <row r="494" spans="8:8" x14ac:dyDescent="0.2">
      <c r="H494" s="62"/>
    </row>
    <row r="495" spans="8:8" x14ac:dyDescent="0.2">
      <c r="H495" s="62"/>
    </row>
    <row r="496" spans="8:8" x14ac:dyDescent="0.2">
      <c r="H496" s="62"/>
    </row>
    <row r="497" spans="8:8" x14ac:dyDescent="0.2">
      <c r="H497" s="62"/>
    </row>
    <row r="498" spans="8:8" x14ac:dyDescent="0.2">
      <c r="H498" s="62"/>
    </row>
    <row r="499" spans="8:8" x14ac:dyDescent="0.2">
      <c r="H499" s="62"/>
    </row>
    <row r="500" spans="8:8" x14ac:dyDescent="0.2">
      <c r="H500" s="62"/>
    </row>
    <row r="501" spans="8:8" x14ac:dyDescent="0.2">
      <c r="H501" s="62"/>
    </row>
    <row r="502" spans="8:8" x14ac:dyDescent="0.2">
      <c r="H502" s="62"/>
    </row>
    <row r="503" spans="8:8" x14ac:dyDescent="0.2">
      <c r="H503" s="62"/>
    </row>
    <row r="504" spans="8:8" x14ac:dyDescent="0.2">
      <c r="H504" s="62"/>
    </row>
    <row r="505" spans="8:8" x14ac:dyDescent="0.2">
      <c r="H505" s="62"/>
    </row>
    <row r="506" spans="8:8" x14ac:dyDescent="0.2">
      <c r="H506" s="62"/>
    </row>
    <row r="507" spans="8:8" x14ac:dyDescent="0.2">
      <c r="H507" s="62"/>
    </row>
    <row r="508" spans="8:8" x14ac:dyDescent="0.2">
      <c r="H508" s="62"/>
    </row>
    <row r="509" spans="8:8" x14ac:dyDescent="0.2">
      <c r="H509" s="62"/>
    </row>
    <row r="510" spans="8:8" x14ac:dyDescent="0.2">
      <c r="H510" s="62"/>
    </row>
    <row r="511" spans="8:8" x14ac:dyDescent="0.2">
      <c r="H511" s="62"/>
    </row>
    <row r="512" spans="8:8" x14ac:dyDescent="0.2">
      <c r="H512" s="62"/>
    </row>
    <row r="513" spans="8:8" x14ac:dyDescent="0.2">
      <c r="H513" s="62"/>
    </row>
    <row r="514" spans="8:8" x14ac:dyDescent="0.2">
      <c r="H514" s="62"/>
    </row>
    <row r="515" spans="8:8" x14ac:dyDescent="0.2">
      <c r="H515" s="62"/>
    </row>
    <row r="516" spans="8:8" x14ac:dyDescent="0.2">
      <c r="H516" s="62"/>
    </row>
    <row r="517" spans="8:8" x14ac:dyDescent="0.2">
      <c r="H517" s="62"/>
    </row>
    <row r="518" spans="8:8" x14ac:dyDescent="0.2">
      <c r="H518" s="62"/>
    </row>
    <row r="519" spans="8:8" x14ac:dyDescent="0.2">
      <c r="H519" s="62"/>
    </row>
    <row r="520" spans="8:8" x14ac:dyDescent="0.2">
      <c r="H520" s="62"/>
    </row>
    <row r="521" spans="8:8" x14ac:dyDescent="0.2">
      <c r="H521" s="62"/>
    </row>
    <row r="522" spans="8:8" x14ac:dyDescent="0.2">
      <c r="H522" s="62"/>
    </row>
    <row r="523" spans="8:8" x14ac:dyDescent="0.2">
      <c r="H523" s="62"/>
    </row>
    <row r="524" spans="8:8" x14ac:dyDescent="0.2">
      <c r="H524" s="62"/>
    </row>
    <row r="525" spans="8:8" x14ac:dyDescent="0.2">
      <c r="H525" s="62"/>
    </row>
    <row r="526" spans="8:8" x14ac:dyDescent="0.2">
      <c r="H526" s="62"/>
    </row>
    <row r="527" spans="8:8" x14ac:dyDescent="0.2">
      <c r="H527" s="62"/>
    </row>
    <row r="528" spans="8:8" x14ac:dyDescent="0.2">
      <c r="H528" s="62"/>
    </row>
    <row r="529" spans="8:8" x14ac:dyDescent="0.2">
      <c r="H529" s="62"/>
    </row>
    <row r="530" spans="8:8" x14ac:dyDescent="0.2">
      <c r="H530" s="62"/>
    </row>
    <row r="531" spans="8:8" x14ac:dyDescent="0.2">
      <c r="H531" s="62"/>
    </row>
    <row r="532" spans="8:8" x14ac:dyDescent="0.2">
      <c r="H532" s="62"/>
    </row>
    <row r="533" spans="8:8" x14ac:dyDescent="0.2">
      <c r="H533" s="62"/>
    </row>
    <row r="534" spans="8:8" x14ac:dyDescent="0.2">
      <c r="H534" s="62"/>
    </row>
    <row r="535" spans="8:8" x14ac:dyDescent="0.2">
      <c r="H535" s="62"/>
    </row>
    <row r="536" spans="8:8" x14ac:dyDescent="0.2">
      <c r="H536" s="62"/>
    </row>
    <row r="537" spans="8:8" x14ac:dyDescent="0.2">
      <c r="H537" s="62"/>
    </row>
    <row r="538" spans="8:8" x14ac:dyDescent="0.2">
      <c r="H538" s="62"/>
    </row>
    <row r="539" spans="8:8" x14ac:dyDescent="0.2">
      <c r="H539" s="62"/>
    </row>
    <row r="540" spans="8:8" x14ac:dyDescent="0.2">
      <c r="H540" s="62"/>
    </row>
    <row r="541" spans="8:8" x14ac:dyDescent="0.2">
      <c r="H541" s="62"/>
    </row>
    <row r="542" spans="8:8" x14ac:dyDescent="0.2">
      <c r="H542" s="62"/>
    </row>
    <row r="543" spans="8:8" x14ac:dyDescent="0.2">
      <c r="H543" s="62"/>
    </row>
    <row r="544" spans="8:8" x14ac:dyDescent="0.2">
      <c r="H544" s="62"/>
    </row>
    <row r="545" spans="8:8" x14ac:dyDescent="0.2">
      <c r="H545" s="62"/>
    </row>
    <row r="546" spans="8:8" x14ac:dyDescent="0.2">
      <c r="H546" s="62"/>
    </row>
    <row r="547" spans="8:8" x14ac:dyDescent="0.2">
      <c r="H547" s="62"/>
    </row>
    <row r="548" spans="8:8" x14ac:dyDescent="0.2">
      <c r="H548" s="62"/>
    </row>
    <row r="549" spans="8:8" x14ac:dyDescent="0.2">
      <c r="H549" s="62"/>
    </row>
    <row r="550" spans="8:8" x14ac:dyDescent="0.2">
      <c r="H550" s="62"/>
    </row>
    <row r="551" spans="8:8" x14ac:dyDescent="0.2">
      <c r="H551" s="62"/>
    </row>
    <row r="552" spans="8:8" x14ac:dyDescent="0.2">
      <c r="H552" s="62"/>
    </row>
    <row r="553" spans="8:8" x14ac:dyDescent="0.2">
      <c r="H553" s="62"/>
    </row>
    <row r="554" spans="8:8" x14ac:dyDescent="0.2">
      <c r="H554" s="62"/>
    </row>
    <row r="555" spans="8:8" x14ac:dyDescent="0.2">
      <c r="H555" s="62"/>
    </row>
    <row r="556" spans="8:8" x14ac:dyDescent="0.2">
      <c r="H556" s="62"/>
    </row>
    <row r="557" spans="8:8" x14ac:dyDescent="0.2">
      <c r="H557" s="62"/>
    </row>
    <row r="558" spans="8:8" x14ac:dyDescent="0.2">
      <c r="H558" s="62"/>
    </row>
    <row r="559" spans="8:8" x14ac:dyDescent="0.2">
      <c r="H559" s="62"/>
    </row>
    <row r="560" spans="8:8" x14ac:dyDescent="0.2">
      <c r="H560" s="62"/>
    </row>
    <row r="561" spans="8:8" x14ac:dyDescent="0.2">
      <c r="H561" s="62"/>
    </row>
    <row r="562" spans="8:8" x14ac:dyDescent="0.2">
      <c r="H562" s="62"/>
    </row>
    <row r="563" spans="8:8" x14ac:dyDescent="0.2">
      <c r="H563" s="62"/>
    </row>
    <row r="564" spans="8:8" x14ac:dyDescent="0.2">
      <c r="H564" s="62"/>
    </row>
    <row r="565" spans="8:8" x14ac:dyDescent="0.2">
      <c r="H565" s="62"/>
    </row>
    <row r="566" spans="8:8" x14ac:dyDescent="0.2">
      <c r="H566" s="62"/>
    </row>
    <row r="567" spans="8:8" x14ac:dyDescent="0.2">
      <c r="H567" s="62"/>
    </row>
    <row r="568" spans="8:8" x14ac:dyDescent="0.2">
      <c r="H568" s="62"/>
    </row>
    <row r="569" spans="8:8" x14ac:dyDescent="0.2">
      <c r="H569" s="62"/>
    </row>
    <row r="570" spans="8:8" x14ac:dyDescent="0.2">
      <c r="H570" s="62"/>
    </row>
    <row r="571" spans="8:8" x14ac:dyDescent="0.2">
      <c r="H571" s="62"/>
    </row>
    <row r="572" spans="8:8" x14ac:dyDescent="0.2">
      <c r="H572" s="62"/>
    </row>
    <row r="573" spans="8:8" x14ac:dyDescent="0.2">
      <c r="H573" s="62"/>
    </row>
    <row r="574" spans="8:8" x14ac:dyDescent="0.2">
      <c r="H574" s="62"/>
    </row>
    <row r="575" spans="8:8" x14ac:dyDescent="0.2">
      <c r="H575" s="62"/>
    </row>
    <row r="576" spans="8:8" x14ac:dyDescent="0.2">
      <c r="H576" s="62"/>
    </row>
    <row r="577" spans="8:8" x14ac:dyDescent="0.2">
      <c r="H577" s="62"/>
    </row>
    <row r="578" spans="8:8" x14ac:dyDescent="0.2">
      <c r="H578" s="62"/>
    </row>
    <row r="579" spans="8:8" x14ac:dyDescent="0.2">
      <c r="H579" s="62"/>
    </row>
    <row r="580" spans="8:8" x14ac:dyDescent="0.2">
      <c r="H580" s="62"/>
    </row>
    <row r="581" spans="8:8" x14ac:dyDescent="0.2">
      <c r="H581" s="62"/>
    </row>
    <row r="582" spans="8:8" x14ac:dyDescent="0.2">
      <c r="H582" s="62"/>
    </row>
    <row r="583" spans="8:8" x14ac:dyDescent="0.2">
      <c r="H583" s="62"/>
    </row>
    <row r="584" spans="8:8" x14ac:dyDescent="0.2">
      <c r="H584" s="62"/>
    </row>
    <row r="585" spans="8:8" x14ac:dyDescent="0.2">
      <c r="H585" s="62"/>
    </row>
    <row r="586" spans="8:8" x14ac:dyDescent="0.2">
      <c r="H586" s="62"/>
    </row>
    <row r="587" spans="8:8" x14ac:dyDescent="0.2">
      <c r="H587" s="62"/>
    </row>
    <row r="588" spans="8:8" x14ac:dyDescent="0.2">
      <c r="H588" s="62"/>
    </row>
    <row r="589" spans="8:8" x14ac:dyDescent="0.2">
      <c r="H589" s="62"/>
    </row>
    <row r="590" spans="8:8" x14ac:dyDescent="0.2">
      <c r="H590" s="62"/>
    </row>
    <row r="591" spans="8:8" x14ac:dyDescent="0.2">
      <c r="H591" s="62"/>
    </row>
    <row r="592" spans="8:8" x14ac:dyDescent="0.2">
      <c r="H592" s="62"/>
    </row>
    <row r="593" spans="8:8" x14ac:dyDescent="0.2">
      <c r="H593" s="62"/>
    </row>
    <row r="594" spans="8:8" x14ac:dyDescent="0.2">
      <c r="H594" s="62"/>
    </row>
    <row r="595" spans="8:8" x14ac:dyDescent="0.2">
      <c r="H595" s="62"/>
    </row>
    <row r="596" spans="8:8" x14ac:dyDescent="0.2">
      <c r="H596" s="62"/>
    </row>
    <row r="597" spans="8:8" x14ac:dyDescent="0.2">
      <c r="H597" s="62"/>
    </row>
    <row r="598" spans="8:8" x14ac:dyDescent="0.2">
      <c r="H598" s="62"/>
    </row>
    <row r="599" spans="8:8" x14ac:dyDescent="0.2">
      <c r="H599" s="62"/>
    </row>
    <row r="600" spans="8:8" x14ac:dyDescent="0.2">
      <c r="H600" s="62"/>
    </row>
    <row r="601" spans="8:8" x14ac:dyDescent="0.2">
      <c r="H601" s="62"/>
    </row>
    <row r="602" spans="8:8" x14ac:dyDescent="0.2">
      <c r="H602" s="62"/>
    </row>
    <row r="603" spans="8:8" x14ac:dyDescent="0.2">
      <c r="H603" s="62"/>
    </row>
    <row r="604" spans="8:8" x14ac:dyDescent="0.2">
      <c r="H604" s="62"/>
    </row>
    <row r="605" spans="8:8" x14ac:dyDescent="0.2">
      <c r="H605" s="62"/>
    </row>
    <row r="606" spans="8:8" x14ac:dyDescent="0.2">
      <c r="H606" s="62"/>
    </row>
    <row r="607" spans="8:8" x14ac:dyDescent="0.2">
      <c r="H607" s="62"/>
    </row>
    <row r="608" spans="8:8" x14ac:dyDescent="0.2">
      <c r="H608" s="62"/>
    </row>
    <row r="609" spans="8:8" x14ac:dyDescent="0.2">
      <c r="H609" s="62"/>
    </row>
    <row r="610" spans="8:8" x14ac:dyDescent="0.2">
      <c r="H610" s="62"/>
    </row>
    <row r="611" spans="8:8" x14ac:dyDescent="0.2">
      <c r="H611" s="62"/>
    </row>
    <row r="612" spans="8:8" x14ac:dyDescent="0.2">
      <c r="H612" s="62"/>
    </row>
    <row r="613" spans="8:8" x14ac:dyDescent="0.2">
      <c r="H613" s="62"/>
    </row>
    <row r="614" spans="8:8" x14ac:dyDescent="0.2">
      <c r="H614" s="62"/>
    </row>
    <row r="615" spans="8:8" x14ac:dyDescent="0.2">
      <c r="H615" s="62"/>
    </row>
    <row r="616" spans="8:8" x14ac:dyDescent="0.2">
      <c r="H616" s="62"/>
    </row>
    <row r="617" spans="8:8" x14ac:dyDescent="0.2">
      <c r="H617" s="62"/>
    </row>
    <row r="618" spans="8:8" x14ac:dyDescent="0.2">
      <c r="H618" s="62"/>
    </row>
    <row r="619" spans="8:8" x14ac:dyDescent="0.2">
      <c r="H619" s="62"/>
    </row>
    <row r="620" spans="8:8" x14ac:dyDescent="0.2">
      <c r="H620" s="62"/>
    </row>
    <row r="621" spans="8:8" x14ac:dyDescent="0.2">
      <c r="H621" s="62"/>
    </row>
    <row r="622" spans="8:8" x14ac:dyDescent="0.2">
      <c r="H622" s="62"/>
    </row>
    <row r="623" spans="8:8" x14ac:dyDescent="0.2">
      <c r="H623" s="62"/>
    </row>
    <row r="624" spans="8:8" x14ac:dyDescent="0.2">
      <c r="H624" s="62"/>
    </row>
    <row r="625" spans="8:8" x14ac:dyDescent="0.2">
      <c r="H625" s="62"/>
    </row>
    <row r="626" spans="8:8" x14ac:dyDescent="0.2">
      <c r="H626" s="62"/>
    </row>
    <row r="627" spans="8:8" x14ac:dyDescent="0.2">
      <c r="H627" s="62"/>
    </row>
    <row r="628" spans="8:8" x14ac:dyDescent="0.2">
      <c r="H628" s="62"/>
    </row>
    <row r="629" spans="8:8" x14ac:dyDescent="0.2">
      <c r="H629" s="62"/>
    </row>
    <row r="630" spans="8:8" x14ac:dyDescent="0.2">
      <c r="H630" s="62"/>
    </row>
    <row r="631" spans="8:8" x14ac:dyDescent="0.2">
      <c r="H631" s="62"/>
    </row>
    <row r="632" spans="8:8" x14ac:dyDescent="0.2">
      <c r="H632" s="62"/>
    </row>
    <row r="633" spans="8:8" x14ac:dyDescent="0.2">
      <c r="H633" s="62"/>
    </row>
    <row r="634" spans="8:8" x14ac:dyDescent="0.2">
      <c r="H634" s="62"/>
    </row>
    <row r="635" spans="8:8" x14ac:dyDescent="0.2">
      <c r="H635" s="62"/>
    </row>
    <row r="636" spans="8:8" x14ac:dyDescent="0.2">
      <c r="H636" s="62"/>
    </row>
    <row r="637" spans="8:8" x14ac:dyDescent="0.2">
      <c r="H637" s="62"/>
    </row>
    <row r="638" spans="8:8" x14ac:dyDescent="0.2">
      <c r="H638" s="62"/>
    </row>
    <row r="639" spans="8:8" x14ac:dyDescent="0.2">
      <c r="H639" s="62"/>
    </row>
    <row r="640" spans="8:8" x14ac:dyDescent="0.2">
      <c r="H640" s="62"/>
    </row>
    <row r="641" spans="8:8" x14ac:dyDescent="0.2">
      <c r="H641" s="62"/>
    </row>
    <row r="642" spans="8:8" x14ac:dyDescent="0.2">
      <c r="H642" s="62"/>
    </row>
    <row r="643" spans="8:8" x14ac:dyDescent="0.2">
      <c r="H643" s="62"/>
    </row>
    <row r="644" spans="8:8" x14ac:dyDescent="0.2">
      <c r="H644" s="62"/>
    </row>
    <row r="645" spans="8:8" x14ac:dyDescent="0.2">
      <c r="H645" s="62"/>
    </row>
    <row r="646" spans="8:8" x14ac:dyDescent="0.2">
      <c r="H646" s="62"/>
    </row>
    <row r="647" spans="8:8" x14ac:dyDescent="0.2">
      <c r="H647" s="62"/>
    </row>
    <row r="648" spans="8:8" x14ac:dyDescent="0.2">
      <c r="H648" s="62"/>
    </row>
    <row r="649" spans="8:8" x14ac:dyDescent="0.2">
      <c r="H649" s="62"/>
    </row>
    <row r="650" spans="8:8" x14ac:dyDescent="0.2">
      <c r="H650" s="62"/>
    </row>
    <row r="651" spans="8:8" x14ac:dyDescent="0.2">
      <c r="H651" s="62"/>
    </row>
    <row r="652" spans="8:8" x14ac:dyDescent="0.2">
      <c r="H652" s="62"/>
    </row>
    <row r="653" spans="8:8" x14ac:dyDescent="0.2">
      <c r="H653" s="62"/>
    </row>
    <row r="654" spans="8:8" x14ac:dyDescent="0.2">
      <c r="H654" s="62"/>
    </row>
    <row r="655" spans="8:8" x14ac:dyDescent="0.2">
      <c r="H655" s="62"/>
    </row>
    <row r="656" spans="8:8" x14ac:dyDescent="0.2">
      <c r="H656" s="62"/>
    </row>
    <row r="657" spans="8:8" x14ac:dyDescent="0.2">
      <c r="H657" s="62"/>
    </row>
    <row r="658" spans="8:8" x14ac:dyDescent="0.2">
      <c r="H658" s="62"/>
    </row>
    <row r="659" spans="8:8" x14ac:dyDescent="0.2">
      <c r="H659" s="62"/>
    </row>
    <row r="660" spans="8:8" x14ac:dyDescent="0.2">
      <c r="H660" s="62"/>
    </row>
    <row r="661" spans="8:8" x14ac:dyDescent="0.2">
      <c r="H661" s="62"/>
    </row>
    <row r="662" spans="8:8" x14ac:dyDescent="0.2">
      <c r="H662" s="62"/>
    </row>
    <row r="663" spans="8:8" x14ac:dyDescent="0.2">
      <c r="H663" s="62"/>
    </row>
    <row r="664" spans="8:8" x14ac:dyDescent="0.2">
      <c r="H664" s="62"/>
    </row>
    <row r="665" spans="8:8" x14ac:dyDescent="0.2">
      <c r="H665" s="62"/>
    </row>
    <row r="666" spans="8:8" x14ac:dyDescent="0.2">
      <c r="H666" s="62"/>
    </row>
    <row r="667" spans="8:8" x14ac:dyDescent="0.2">
      <c r="H667" s="62"/>
    </row>
    <row r="668" spans="8:8" x14ac:dyDescent="0.2">
      <c r="H668" s="62"/>
    </row>
    <row r="669" spans="8:8" x14ac:dyDescent="0.2">
      <c r="H669" s="62"/>
    </row>
    <row r="670" spans="8:8" x14ac:dyDescent="0.2">
      <c r="H670" s="62"/>
    </row>
    <row r="671" spans="8:8" x14ac:dyDescent="0.2">
      <c r="H671" s="62"/>
    </row>
    <row r="672" spans="8:8" x14ac:dyDescent="0.2">
      <c r="H672" s="62"/>
    </row>
    <row r="673" spans="8:8" x14ac:dyDescent="0.2">
      <c r="H673" s="62"/>
    </row>
    <row r="674" spans="8:8" x14ac:dyDescent="0.2">
      <c r="H674" s="62"/>
    </row>
    <row r="675" spans="8:8" x14ac:dyDescent="0.2">
      <c r="H675" s="62"/>
    </row>
    <row r="676" spans="8:8" x14ac:dyDescent="0.2">
      <c r="H676" s="62"/>
    </row>
    <row r="677" spans="8:8" x14ac:dyDescent="0.2">
      <c r="H677" s="62"/>
    </row>
    <row r="678" spans="8:8" x14ac:dyDescent="0.2">
      <c r="H678" s="62"/>
    </row>
    <row r="679" spans="8:8" x14ac:dyDescent="0.2">
      <c r="H679" s="62"/>
    </row>
    <row r="680" spans="8:8" x14ac:dyDescent="0.2">
      <c r="H680" s="62"/>
    </row>
    <row r="681" spans="8:8" x14ac:dyDescent="0.2">
      <c r="H681" s="62"/>
    </row>
    <row r="682" spans="8:8" x14ac:dyDescent="0.2">
      <c r="H682" s="62"/>
    </row>
  </sheetData>
  <mergeCells count="3">
    <mergeCell ref="A1:H1"/>
    <mergeCell ref="A2:H2"/>
    <mergeCell ref="A3:H3"/>
  </mergeCells>
  <printOptions horizontalCentered="1"/>
  <pageMargins left="0.25" right="0.24" top="0.5" bottom="0.45" header="0.5" footer="0.24"/>
  <pageSetup scale="82" fitToHeight="9" orientation="portrait" r:id="rId1"/>
  <headerFooter alignWithMargins="0">
    <oddFooter>&amp;RPage &amp;P of &amp;N</oddFooter>
  </headerFooter>
  <rowBreaks count="1" manualBreakCount="1">
    <brk id="2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ACR-Template</vt:lpstr>
      <vt:lpstr>'ACR-Template'!Print_Titles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Jan Havlíček</cp:lastModifiedBy>
  <cp:lastPrinted>2001-04-14T01:52:36Z</cp:lastPrinted>
  <dcterms:created xsi:type="dcterms:W3CDTF">2001-04-05T17:00:56Z</dcterms:created>
  <dcterms:modified xsi:type="dcterms:W3CDTF">2023-09-15T21:07:08Z</dcterms:modified>
</cp:coreProperties>
</file>