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124E02-72F5-40A4-9158-C13E3D4082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Sheet1!$A$1:$AU$62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I9" i="1"/>
  <c r="K9" i="1"/>
  <c r="Q9" i="1"/>
  <c r="S9" i="1"/>
  <c r="AU9" i="1"/>
  <c r="AU14" i="1"/>
  <c r="AU15" i="1"/>
  <c r="AQ16" i="1"/>
  <c r="AU16" i="1"/>
  <c r="AU17" i="1"/>
  <c r="AU18" i="1"/>
  <c r="AU19" i="1"/>
  <c r="AU20" i="1"/>
  <c r="AU21" i="1"/>
  <c r="AU22" i="1"/>
  <c r="AU23" i="1"/>
  <c r="AU24" i="1"/>
  <c r="AU25" i="1"/>
  <c r="AU30" i="1"/>
  <c r="AU31" i="1"/>
  <c r="Q32" i="1"/>
  <c r="AU32" i="1"/>
  <c r="M33" i="1"/>
  <c r="O33" i="1"/>
  <c r="AU33" i="1"/>
  <c r="AU34" i="1"/>
  <c r="Y37" i="1"/>
  <c r="AU37" i="1"/>
  <c r="U38" i="1"/>
  <c r="W38" i="1"/>
  <c r="AU38" i="1"/>
  <c r="AU41" i="1"/>
  <c r="AU42" i="1"/>
  <c r="AU43" i="1"/>
  <c r="AU44" i="1"/>
  <c r="AU45" i="1"/>
  <c r="AU46" i="1"/>
  <c r="AU47" i="1"/>
  <c r="AU48" i="1"/>
  <c r="AU49" i="1"/>
  <c r="AU53" i="1"/>
  <c r="AU54" i="1"/>
  <c r="AU55" i="1"/>
  <c r="AU56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  <c r="AO60" i="1"/>
  <c r="AQ60" i="1"/>
  <c r="AS60" i="1"/>
  <c r="AU60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K62" i="1"/>
  <c r="AM62" i="1"/>
  <c r="AO62" i="1"/>
  <c r="AQ62" i="1"/>
  <c r="AS62" i="1"/>
  <c r="AU62" i="1"/>
</calcChain>
</file>

<file path=xl/comments1.xml><?xml version="1.0" encoding="utf-8"?>
<comments xmlns="http://schemas.openxmlformats.org/spreadsheetml/2006/main">
  <authors>
    <author>Wade Stubblefield</author>
    <author>wstubble</author>
  </authors>
  <commentList>
    <comment ref="M1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Since Calpine is procuring, only have to pay the ISO fees and catch-up our reserve balance</t>
        </r>
      </text>
    </comment>
    <comment ref="K15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Friday and Saturday Power
</t>
        </r>
      </text>
    </comment>
    <comment ref="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12/9 and 12/10 power</t>
        </r>
      </text>
    </comment>
    <comment ref="O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12/11 power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12/12 power</t>
        </r>
      </text>
    </comment>
    <comment ref="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day ahead power</t>
        </r>
      </text>
    </comment>
    <comment ref="U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Friday, Saturday, Sunday and Monday</t>
        </r>
      </text>
    </comment>
    <comment ref="AM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Q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for Sat., Sun &amp; Monday</t>
        </r>
      </text>
    </comment>
    <comment ref="AS16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two day ahead power</t>
        </r>
      </text>
    </comment>
    <comment ref="AA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12/19 - 12/25</t>
        </r>
      </text>
    </comment>
    <comment ref="AC17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12/26 - 12/27 power</t>
        </r>
      </text>
    </comment>
    <comment ref="AA18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AA19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Power 12/19 - 12/26</t>
        </r>
      </text>
    </comment>
    <comment ref="M20" authorId="1" shapeId="0">
      <text>
        <r>
          <rPr>
            <b/>
            <sz val="8"/>
            <color indexed="81"/>
            <rFont val="Tahoma"/>
          </rPr>
          <t>wstubble:</t>
        </r>
        <r>
          <rPr>
            <sz val="8"/>
            <color indexed="81"/>
            <rFont val="Tahoma"/>
          </rPr>
          <t xml:space="preserve">
Collateral for ICAP Auction</t>
        </r>
      </text>
    </comment>
    <comment ref="Q2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to fund</t>
        </r>
      </text>
    </comment>
    <comment ref="K2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Prepetition utility bills to keep from utility taking.  This payment gets us current.</t>
        </r>
      </text>
    </comment>
    <comment ref="Q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0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Q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12/12 - 12/17</t>
        </r>
      </text>
    </comment>
    <comment ref="Y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for 12/18 </t>
        </r>
      </text>
    </comment>
    <comment ref="AA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12/19 - 12/26</t>
        </r>
      </text>
    </comment>
    <comment ref="AM32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12/27 - 1/3</t>
        </r>
      </text>
    </comment>
    <comment ref="AC3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Gas through EOY</t>
        </r>
      </text>
    </comment>
    <comment ref="AA34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NIG/PGL</t>
        </r>
      </text>
    </comment>
    <comment ref="Y53" authorId="0" shapeId="0">
      <text>
        <r>
          <rPr>
            <b/>
            <sz val="8"/>
            <color indexed="81"/>
            <rFont val="Tahoma"/>
          </rPr>
          <t>Wade Stubblefield:</t>
        </r>
        <r>
          <rPr>
            <sz val="8"/>
            <color indexed="81"/>
            <rFont val="Tahoma"/>
          </rPr>
          <t xml:space="preserve">
Estimate of T&amp;E to be released.</t>
        </r>
      </text>
    </comment>
  </commentList>
</comments>
</file>

<file path=xl/sharedStrings.xml><?xml version="1.0" encoding="utf-8"?>
<sst xmlns="http://schemas.openxmlformats.org/spreadsheetml/2006/main" count="114" uniqueCount="92">
  <si>
    <t>Enron Energy Services</t>
  </si>
  <si>
    <t>Daily Cash Burn Forecast</t>
  </si>
  <si>
    <t>As of:</t>
  </si>
  <si>
    <t>Friday</t>
  </si>
  <si>
    <t>Monday</t>
  </si>
  <si>
    <t>Wed.</t>
  </si>
  <si>
    <t>Tues.</t>
  </si>
  <si>
    <t>Thurs.</t>
  </si>
  <si>
    <t>12/6/2001</t>
  </si>
  <si>
    <t>12/7/2001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</si>
  <si>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</si>
  <si>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</si>
  <si>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</si>
  <si>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</si>
  <si>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</si>
  <si>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</si>
  <si>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</si>
  <si>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</si>
  <si>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</si>
  <si>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</si>
  <si>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</si>
  <si>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</si>
  <si>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</si>
  <si>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12/31/2001</t>
  </si>
  <si>
    <t>Description</t>
  </si>
  <si>
    <t>12/27/2001</t>
  </si>
  <si>
    <t>12/28/2001</t>
  </si>
  <si>
    <t>Comments</t>
  </si>
  <si>
    <t>$2.8 MM "deposit" has to be replenished daily</t>
  </si>
  <si>
    <t>New York</t>
  </si>
  <si>
    <t>ERCOT</t>
  </si>
  <si>
    <t>Enron Facility Services</t>
  </si>
  <si>
    <t>Estimate $2.5 per day</t>
  </si>
  <si>
    <t>Critical Vendors</t>
  </si>
  <si>
    <t>CSC</t>
  </si>
  <si>
    <t>Billing Service Provider</t>
  </si>
  <si>
    <t>InPower Solutions</t>
  </si>
  <si>
    <t>Datadigm Corp.</t>
  </si>
  <si>
    <t>IT Consultant</t>
  </si>
  <si>
    <t>Telluride Controls Corp.</t>
  </si>
  <si>
    <t>Personnel</t>
  </si>
  <si>
    <t>EES</t>
  </si>
  <si>
    <t>Assume 105 people at $150K</t>
  </si>
  <si>
    <t>EWS serving EES</t>
  </si>
  <si>
    <t>ENW serving EES</t>
  </si>
  <si>
    <t>Assume in EWS total</t>
  </si>
  <si>
    <t>Assume in ENW total</t>
  </si>
  <si>
    <t>T&amp;E</t>
  </si>
  <si>
    <t>NEED ACCUMULATE TOTAL</t>
  </si>
  <si>
    <t>Total</t>
  </si>
  <si>
    <t>MECO</t>
  </si>
  <si>
    <t>Califonia ISO</t>
  </si>
  <si>
    <t>California scheduler</t>
  </si>
  <si>
    <t>Williams Energy &amp;  Marketing</t>
  </si>
  <si>
    <t>CLGI Marketing</t>
  </si>
  <si>
    <t>ERCOT Assignment Printer</t>
  </si>
  <si>
    <t>$493,640 paid 12/3 to 12/14. Don't know about future</t>
  </si>
  <si>
    <t>Pre-Petition Obligation - CV</t>
  </si>
  <si>
    <t>First Energy</t>
  </si>
  <si>
    <t>Collateral Payment for Ohio Power Supply</t>
  </si>
  <si>
    <t>Disbursements:</t>
  </si>
  <si>
    <t>Receipts:</t>
  </si>
  <si>
    <t>Total Disbursements</t>
  </si>
  <si>
    <t>Net Receipts (Disbursements)</t>
  </si>
  <si>
    <t>Calpine</t>
  </si>
  <si>
    <t>Power Purchases</t>
  </si>
  <si>
    <t>Gas Purchases</t>
  </si>
  <si>
    <t>Marathon</t>
  </si>
  <si>
    <t>PG&amp;E</t>
  </si>
  <si>
    <t>So. Cal Gas</t>
  </si>
  <si>
    <t>Gooden McBride</t>
  </si>
  <si>
    <t>Escrow amount for CA. T&amp;D charges</t>
  </si>
  <si>
    <t>Con ED</t>
  </si>
  <si>
    <t>T&amp;D For New York ($60MM)</t>
  </si>
  <si>
    <t>Energy for New York</t>
  </si>
  <si>
    <t>California</t>
  </si>
  <si>
    <t>Occidental</t>
  </si>
  <si>
    <t>Pre</t>
  </si>
  <si>
    <t>Applied Metering Tech.</t>
  </si>
  <si>
    <t>Ca. Meter Installations</t>
  </si>
  <si>
    <t>Ca. Filing Fee</t>
  </si>
  <si>
    <t>TBD</t>
  </si>
  <si>
    <t>EEMC Ca. Bond</t>
  </si>
  <si>
    <t>Misc. Gas</t>
  </si>
  <si>
    <t>Reliant</t>
  </si>
  <si>
    <t>Mirant</t>
  </si>
  <si>
    <t>Allegeheny</t>
  </si>
  <si>
    <t>East Gas (COH/CGE/CPA/Etc.)</t>
  </si>
  <si>
    <t>US Post Office</t>
  </si>
  <si>
    <t>Return Assignment Cards</t>
  </si>
  <si>
    <t>Receipts (actual deposits)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</si>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</sst>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165" fontId="0" fillId="0" borderId="0" xfId="1" applyNumberFormat="1" applyFont="1"/>
    <xf numFmtId="0" fontId="4" fillId="0" borderId="0" xfId="0" applyFont="1"/>
    <xf numFmtId="167" fontId="0" fillId="0" borderId="0" xfId="2" applyNumberFormat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left"/>
    </xf>
    <xf numFmtId="167" fontId="0" fillId="0" borderId="0" xfId="2" applyNumberFormat="1" applyFont="1" applyAlignment="1">
      <alignment horizontal="left"/>
    </xf>
    <xf numFmtId="165" fontId="4" fillId="0" borderId="0" xfId="1" applyNumberFormat="1" applyFont="1"/>
    <xf numFmtId="165" fontId="0" fillId="0" borderId="2" xfId="1" applyNumberFormat="1" applyFont="1" applyBorder="1"/>
    <xf numFmtId="167" fontId="0" fillId="0" borderId="3" xfId="2" applyNumberFormat="1" applyFont="1" applyBorder="1"/>
    <xf numFmtId="167" fontId="0" fillId="0" borderId="0" xfId="2" applyNumberFormat="1" applyFont="1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2" borderId="0" xfId="0" applyFill="1"/>
    <xf numFmtId="0" fontId="0" fillId="2" borderId="1" xfId="0" quotePrefix="1" applyFill="1" applyBorder="1"/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167" fontId="0" fillId="2" borderId="0" xfId="2" applyNumberFormat="1" applyFont="1" applyFill="1"/>
    <xf numFmtId="165" fontId="0" fillId="2" borderId="2" xfId="1" applyNumberFormat="1" applyFont="1" applyFill="1" applyBorder="1"/>
    <xf numFmtId="167" fontId="0" fillId="2" borderId="3" xfId="2" applyNumberFormat="1" applyFont="1" applyFill="1" applyBorder="1"/>
    <xf numFmtId="165" fontId="0" fillId="3" borderId="0" xfId="1" applyNumberFormat="1" applyFont="1" applyFill="1"/>
    <xf numFmtId="0" fontId="0" fillId="3" borderId="0" xfId="0" applyFill="1"/>
    <xf numFmtId="0" fontId="0" fillId="3" borderId="1" xfId="0" quotePrefix="1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shrinkToFit="1"/>
    </xf>
    <xf numFmtId="165" fontId="0" fillId="0" borderId="0" xfId="1" applyNumberFormat="1" applyFont="1" applyAlignment="1">
      <alignment horizontal="center" shrinkToFit="1"/>
    </xf>
    <xf numFmtId="0" fontId="0" fillId="0" borderId="1" xfId="0" applyBorder="1" applyAlignment="1">
      <alignment horizontal="center"/>
    </xf>
    <xf numFmtId="167" fontId="0" fillId="0" borderId="0" xfId="2" applyNumberFormat="1" applyFont="1" applyAlignment="1">
      <alignment horizontal="center" shrinkToFi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01"/>
  <sheetViews>
    <sheetView tabSelected="1" workbookViewId="0">
      <pane xSplit="7" ySplit="6" topLeftCell="X8" activePane="bottomRight" state="frozen"/>
      <selection pane="topRight" activeCell="H1" sqref="H1"/>
      <selection pane="bottomLeft" activeCell="A7" sqref="A7"/>
      <selection pane="bottomRight" activeCell="AC8" sqref="AC8"/>
    </sheetView>
  </sheetViews>
  <sheetFormatPr defaultRowHeight="12.75" x14ac:dyDescent="0.2"/>
  <cols>
    <col min="1" max="1" width="1.42578125" customWidth="1"/>
    <col min="2" max="2" width="10" customWidth="1"/>
    <col min="3" max="3" width="14.7109375" customWidth="1"/>
    <col min="4" max="4" width="1" customWidth="1"/>
    <col min="5" max="5" width="9.42578125" customWidth="1"/>
    <col min="8" max="8" width="1.28515625" customWidth="1"/>
    <col min="9" max="9" width="12" customWidth="1"/>
    <col min="10" max="10" width="1" customWidth="1"/>
    <col min="11" max="11" width="14.140625" bestFit="1" customWidth="1"/>
    <col min="12" max="12" width="1.140625" customWidth="1"/>
    <col min="13" max="13" width="15" bestFit="1" customWidth="1"/>
    <col min="14" max="14" width="0.7109375" customWidth="1"/>
    <col min="15" max="15" width="14" bestFit="1" customWidth="1"/>
    <col min="16" max="16" width="0.7109375" customWidth="1"/>
    <col min="17" max="17" width="14" bestFit="1" customWidth="1"/>
    <col min="18" max="18" width="0.5703125" customWidth="1"/>
    <col min="19" max="19" width="12.5703125" customWidth="1"/>
    <col min="20" max="20" width="1" customWidth="1"/>
    <col min="21" max="21" width="12.28515625" customWidth="1"/>
    <col min="22" max="22" width="1" customWidth="1"/>
    <col min="23" max="23" width="12.85546875" customWidth="1"/>
    <col min="24" max="24" width="0.85546875" customWidth="1"/>
    <col min="25" max="25" width="13" style="30" customWidth="1"/>
    <col min="26" max="26" width="0.5703125" customWidth="1"/>
    <col min="27" max="27" width="13.140625" customWidth="1"/>
    <col min="28" max="28" width="0.7109375" customWidth="1"/>
    <col min="29" max="29" width="13.140625" style="22" customWidth="1"/>
    <col min="30" max="30" width="0.85546875" customWidth="1"/>
    <col min="31" max="31" width="11.85546875" customWidth="1"/>
    <col min="32" max="32" width="0.85546875" customWidth="1"/>
    <col min="33" max="33" width="12.42578125" customWidth="1"/>
    <col min="34" max="34" width="1" customWidth="1"/>
    <col min="35" max="35" width="11.85546875" customWidth="1"/>
    <col min="36" max="36" width="0.7109375" customWidth="1"/>
    <col min="37" max="37" width="11" customWidth="1"/>
    <col min="38" max="38" width="0.5703125" customWidth="1"/>
    <col min="39" max="39" width="12.85546875" customWidth="1"/>
    <col min="40" max="40" width="0.5703125" customWidth="1"/>
    <col min="41" max="41" width="12" customWidth="1"/>
    <col min="42" max="42" width="0.5703125" customWidth="1"/>
    <col min="43" max="43" width="11.7109375" customWidth="1"/>
    <col min="44" max="44" width="0.5703125" customWidth="1"/>
    <col min="45" max="45" width="12.42578125" customWidth="1"/>
    <col min="46" max="46" width="0.7109375" customWidth="1"/>
    <col min="47" max="47" width="13.42578125" customWidth="1"/>
    <col min="50" max="50" width="12.28515625" bestFit="1" customWidth="1"/>
  </cols>
  <sheetData>
    <row r="1" spans="1:47" x14ac:dyDescent="0.2">
      <c r="A1" t="s">
        <v>0</v>
      </c>
      <c r="Y1"/>
    </row>
    <row r="2" spans="1:47" x14ac:dyDescent="0.2">
      <c r="A2" t="s">
        <v>1</v>
      </c>
      <c r="Y2"/>
    </row>
    <row r="3" spans="1:47" x14ac:dyDescent="0.2">
      <c r="A3" t="s">
        <v>2</v>
      </c>
      <c r="C3" s="1">
        <f ca="1">TODAY()</f>
        <v>37243</v>
      </c>
      <c r="D3" s="1"/>
      <c r="E3" s="1"/>
      <c r="F3" s="1"/>
      <c r="G3" s="1"/>
      <c r="H3" s="1"/>
      <c r="I3" s="1"/>
      <c r="O3" s="1"/>
      <c r="Y3"/>
      <c r="AI3" s="1"/>
      <c r="AS3" s="1"/>
    </row>
    <row r="4" spans="1:47" x14ac:dyDescent="0.2">
      <c r="C4" s="1"/>
      <c r="D4" s="1"/>
      <c r="E4" s="1"/>
      <c r="F4" s="1"/>
      <c r="G4" s="1"/>
      <c r="H4" s="1"/>
      <c r="I4" s="1"/>
      <c r="O4" s="1"/>
      <c r="Y4"/>
      <c r="AI4" s="1"/>
      <c r="AS4" s="1"/>
    </row>
    <row r="5" spans="1:47" x14ac:dyDescent="0.2">
      <c r="C5" s="1"/>
      <c r="D5" s="1"/>
      <c r="E5" s="1"/>
      <c r="F5" s="1"/>
      <c r="G5" s="1"/>
      <c r="H5" s="1"/>
      <c r="I5" s="19" t="s">
        <v>77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4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U5" s="2" t="s">
        <v>49</v>
      </c>
    </row>
    <row r="6" spans="1:47" x14ac:dyDescent="0.2">
      <c r="A6" s="37" t="s">
        <v>24</v>
      </c>
      <c r="B6" s="37"/>
      <c r="C6" s="37"/>
      <c r="D6" s="2"/>
      <c r="E6" s="37" t="s">
        <v>27</v>
      </c>
      <c r="F6" s="37"/>
      <c r="G6" s="37"/>
      <c r="H6" s="18"/>
      <c r="I6" s="20">
        <v>37231</v>
      </c>
      <c r="K6" s="4" t="s">
        <v>8</v>
      </c>
      <c r="M6" s="4" t="s">
        <v>9</v>
      </c>
      <c r="O6" s="4" t="s">
        <v>10</v>
      </c>
      <c r="Q6" s="4" t="s">
        <v>11</v>
      </c>
      <c r="S6" s="4" t="s">
        <v>12</v>
      </c>
      <c r="U6" s="4" t="s">
        <v>13</v>
      </c>
      <c r="W6" s="4" t="s">
        <v>14</v>
      </c>
      <c r="Y6" s="31" t="s">
        <v>15</v>
      </c>
      <c r="AA6" s="4" t="s">
        <v>16</v>
      </c>
      <c r="AC6" s="23" t="s">
        <v>17</v>
      </c>
      <c r="AE6" s="4" t="s">
        <v>18</v>
      </c>
      <c r="AG6" s="4" t="s">
        <v>19</v>
      </c>
      <c r="AI6" s="4" t="s">
        <v>20</v>
      </c>
      <c r="AK6" s="4" t="s">
        <v>21</v>
      </c>
      <c r="AM6" s="4" t="s">
        <v>22</v>
      </c>
      <c r="AO6" s="4" t="s">
        <v>25</v>
      </c>
      <c r="AQ6" s="4" t="s">
        <v>26</v>
      </c>
      <c r="AS6" s="4" t="s">
        <v>23</v>
      </c>
      <c r="AU6" s="3" t="s">
        <v>91</v>
      </c>
    </row>
    <row r="7" spans="1:47" s="2" customFormat="1" x14ac:dyDescent="0.2">
      <c r="K7" s="2" t="s">
        <v>7</v>
      </c>
      <c r="M7" s="2" t="s">
        <v>3</v>
      </c>
      <c r="O7" s="2" t="s">
        <v>4</v>
      </c>
      <c r="Q7" s="2" t="s">
        <v>6</v>
      </c>
      <c r="S7" s="2" t="s">
        <v>5</v>
      </c>
      <c r="U7" s="2" t="s">
        <v>7</v>
      </c>
      <c r="W7" s="2" t="s">
        <v>3</v>
      </c>
      <c r="Y7" s="2" t="s">
        <v>4</v>
      </c>
      <c r="AA7" s="2" t="s">
        <v>6</v>
      </c>
      <c r="AC7" s="24" t="s">
        <v>5</v>
      </c>
      <c r="AE7" s="2" t="s">
        <v>7</v>
      </c>
      <c r="AG7" s="2" t="s">
        <v>3</v>
      </c>
      <c r="AI7" s="2" t="s">
        <v>4</v>
      </c>
      <c r="AK7" s="2" t="s">
        <v>6</v>
      </c>
      <c r="AM7" s="2" t="s">
        <v>5</v>
      </c>
      <c r="AO7" s="2" t="s">
        <v>7</v>
      </c>
      <c r="AQ7" s="2" t="s">
        <v>3</v>
      </c>
      <c r="AS7" s="2" t="s">
        <v>4</v>
      </c>
    </row>
    <row r="8" spans="1:47" s="2" customFormat="1" x14ac:dyDescent="0.2">
      <c r="AC8" s="24"/>
    </row>
    <row r="9" spans="1:47" s="2" customFormat="1" x14ac:dyDescent="0.2">
      <c r="A9" s="11" t="s">
        <v>61</v>
      </c>
      <c r="I9" s="21">
        <f>12409080.47+3389396.51+4467342.59+244680.05+1050627.7</f>
        <v>21561127.32</v>
      </c>
      <c r="K9" s="12">
        <f>4382659.56-3076.28</f>
        <v>4379583.2799999993</v>
      </c>
      <c r="M9" s="5">
        <v>2309498.9900000002</v>
      </c>
      <c r="N9" s="5"/>
      <c r="O9" s="5">
        <v>7129619.9800000004</v>
      </c>
      <c r="P9" s="5"/>
      <c r="Q9" s="5">
        <f>7472183.2-2069617.75</f>
        <v>5402565.4500000002</v>
      </c>
      <c r="R9" s="5"/>
      <c r="S9" s="5">
        <f>5702747.22+10796.54</f>
        <v>5713543.7599999998</v>
      </c>
      <c r="T9" s="5"/>
      <c r="U9" s="5">
        <v>3246242.64</v>
      </c>
      <c r="V9" s="5"/>
      <c r="W9" s="5">
        <v>9985660.6600000001</v>
      </c>
      <c r="X9" s="5"/>
      <c r="Y9" s="5">
        <v>3994875.24</v>
      </c>
      <c r="Z9" s="5"/>
      <c r="AA9" s="5">
        <v>0</v>
      </c>
      <c r="AB9" s="5"/>
      <c r="AC9" s="25">
        <v>0</v>
      </c>
      <c r="AD9" s="5"/>
      <c r="AE9" s="5">
        <v>0</v>
      </c>
      <c r="AF9" s="5"/>
      <c r="AG9" s="5">
        <v>0</v>
      </c>
      <c r="AH9" s="5"/>
      <c r="AI9" s="5">
        <v>0</v>
      </c>
      <c r="AJ9" s="5"/>
      <c r="AK9" s="5">
        <v>0</v>
      </c>
      <c r="AL9" s="5"/>
      <c r="AM9" s="5">
        <v>0</v>
      </c>
      <c r="AN9" s="5"/>
      <c r="AO9" s="5">
        <v>0</v>
      </c>
      <c r="AP9" s="5"/>
      <c r="AQ9" s="5">
        <v>0</v>
      </c>
      <c r="AR9" s="5"/>
      <c r="AS9" s="5">
        <v>0</v>
      </c>
      <c r="AU9" s="7">
        <f>SUM(I9:AS9)</f>
        <v>63722717.320000015</v>
      </c>
    </row>
    <row r="10" spans="1:47" s="2" customFormat="1" x14ac:dyDescent="0.2">
      <c r="A10" s="11"/>
      <c r="AC10" s="24"/>
      <c r="AU10" s="5"/>
    </row>
    <row r="11" spans="1:47" s="2" customFormat="1" x14ac:dyDescent="0.2">
      <c r="A11" s="11" t="s">
        <v>60</v>
      </c>
      <c r="X11"/>
      <c r="Z11" s="32"/>
      <c r="AC11" s="24"/>
    </row>
    <row r="12" spans="1:47" x14ac:dyDescent="0.2">
      <c r="Y12"/>
      <c r="Z12" s="33"/>
    </row>
    <row r="13" spans="1:47" x14ac:dyDescent="0.2">
      <c r="A13" s="6" t="s">
        <v>65</v>
      </c>
      <c r="L13" s="1"/>
      <c r="V13" s="1"/>
      <c r="Y13"/>
      <c r="AF13" s="1"/>
      <c r="AP13" s="1"/>
    </row>
    <row r="14" spans="1:47" s="7" customFormat="1" x14ac:dyDescent="0.2">
      <c r="B14" s="8" t="s">
        <v>51</v>
      </c>
      <c r="E14" s="38" t="s">
        <v>28</v>
      </c>
      <c r="F14" s="38"/>
      <c r="G14" s="38"/>
      <c r="H14" s="16"/>
      <c r="I14" s="16"/>
      <c r="K14" s="7">
        <v>989440</v>
      </c>
      <c r="M14" s="5">
        <v>206000</v>
      </c>
      <c r="O14" s="7">
        <v>0</v>
      </c>
      <c r="Q14" s="7">
        <v>0</v>
      </c>
      <c r="R14"/>
      <c r="S14" s="7">
        <v>0</v>
      </c>
      <c r="U14" s="7">
        <v>0</v>
      </c>
      <c r="W14" s="7">
        <v>0</v>
      </c>
      <c r="Y14" s="7">
        <v>0</v>
      </c>
      <c r="AA14" s="7">
        <v>0</v>
      </c>
      <c r="AC14" s="26">
        <v>0</v>
      </c>
      <c r="AE14" s="7">
        <v>0</v>
      </c>
      <c r="AG14" s="7">
        <v>0</v>
      </c>
      <c r="AI14" s="7">
        <v>0</v>
      </c>
      <c r="AK14" s="7">
        <v>0</v>
      </c>
      <c r="AM14" s="7">
        <v>0</v>
      </c>
      <c r="AO14" s="7">
        <v>0</v>
      </c>
      <c r="AQ14" s="7">
        <v>0</v>
      </c>
      <c r="AS14" s="7">
        <v>0</v>
      </c>
      <c r="AU14" s="7">
        <f t="shared" ref="AU14:AU23" si="0">SUM(K14:AS14)</f>
        <v>1195440</v>
      </c>
    </row>
    <row r="15" spans="1:47" s="5" customFormat="1" x14ac:dyDescent="0.2">
      <c r="B15" s="9" t="s">
        <v>53</v>
      </c>
      <c r="E15" s="36" t="s">
        <v>52</v>
      </c>
      <c r="F15" s="36"/>
      <c r="G15" s="36"/>
      <c r="H15" s="17"/>
      <c r="I15" s="17"/>
      <c r="K15" s="5">
        <v>1660560</v>
      </c>
      <c r="M15" s="5">
        <v>0</v>
      </c>
      <c r="O15" s="5">
        <v>0</v>
      </c>
      <c r="Q15" s="5">
        <v>0</v>
      </c>
      <c r="S15" s="5">
        <v>0</v>
      </c>
      <c r="U15" s="5">
        <v>0</v>
      </c>
      <c r="W15" s="5">
        <v>0</v>
      </c>
      <c r="Y15" s="5">
        <v>0</v>
      </c>
      <c r="AA15" s="5">
        <v>0</v>
      </c>
      <c r="AC15" s="25">
        <v>0</v>
      </c>
      <c r="AE15" s="5">
        <v>0</v>
      </c>
      <c r="AG15" s="5">
        <v>0</v>
      </c>
      <c r="AI15" s="5">
        <v>0</v>
      </c>
      <c r="AK15" s="5">
        <v>0</v>
      </c>
      <c r="AM15" s="5">
        <v>0</v>
      </c>
      <c r="AO15" s="5">
        <v>0</v>
      </c>
      <c r="AQ15" s="5">
        <v>0</v>
      </c>
      <c r="AS15" s="5">
        <v>0</v>
      </c>
      <c r="AU15" s="5">
        <f t="shared" si="0"/>
        <v>1660560</v>
      </c>
    </row>
    <row r="16" spans="1:47" s="5" customFormat="1" x14ac:dyDescent="0.2">
      <c r="B16" s="9" t="s">
        <v>64</v>
      </c>
      <c r="E16" s="36" t="s">
        <v>52</v>
      </c>
      <c r="F16" s="36"/>
      <c r="G16" s="36"/>
      <c r="H16" s="17"/>
      <c r="I16" s="17"/>
      <c r="K16" s="5">
        <v>0</v>
      </c>
      <c r="M16" s="5">
        <v>1980800</v>
      </c>
      <c r="O16" s="5">
        <v>947800</v>
      </c>
      <c r="Q16" s="5">
        <v>947800</v>
      </c>
      <c r="S16" s="5">
        <v>1218600</v>
      </c>
      <c r="U16" s="5">
        <v>5750000</v>
      </c>
      <c r="W16" s="5">
        <v>0</v>
      </c>
      <c r="Y16" s="5">
        <v>0</v>
      </c>
      <c r="AA16" s="5">
        <v>0</v>
      </c>
      <c r="AC16" s="25">
        <v>0</v>
      </c>
      <c r="AE16" s="5">
        <v>0</v>
      </c>
      <c r="AG16" s="5">
        <v>0</v>
      </c>
      <c r="AI16" s="5">
        <v>0</v>
      </c>
      <c r="AK16" s="5">
        <v>0</v>
      </c>
      <c r="AM16" s="5">
        <v>1980800</v>
      </c>
      <c r="AO16" s="5">
        <v>0</v>
      </c>
      <c r="AQ16" s="5">
        <f>1980800/2*3</f>
        <v>2971200</v>
      </c>
      <c r="AS16" s="5">
        <v>1980800</v>
      </c>
      <c r="AU16" s="5">
        <f>SUM(K16:AS16)</f>
        <v>17777800</v>
      </c>
    </row>
    <row r="17" spans="1:47" s="5" customFormat="1" x14ac:dyDescent="0.2">
      <c r="B17" s="9" t="s">
        <v>84</v>
      </c>
      <c r="E17" s="36" t="s">
        <v>52</v>
      </c>
      <c r="F17" s="36"/>
      <c r="G17" s="36"/>
      <c r="H17" s="17"/>
      <c r="I17" s="17"/>
      <c r="K17" s="5">
        <v>0</v>
      </c>
      <c r="M17" s="5">
        <v>0</v>
      </c>
      <c r="O17" s="5">
        <v>0</v>
      </c>
      <c r="Q17" s="5">
        <v>0</v>
      </c>
      <c r="S17" s="5">
        <v>0</v>
      </c>
      <c r="U17" s="5">
        <v>0</v>
      </c>
      <c r="W17" s="5">
        <v>0</v>
      </c>
      <c r="Y17" s="5">
        <v>0</v>
      </c>
      <c r="AA17" s="5">
        <v>2767600</v>
      </c>
      <c r="AC17" s="25">
        <v>829600</v>
      </c>
      <c r="AE17" s="5">
        <v>0</v>
      </c>
      <c r="AG17" s="5">
        <v>0</v>
      </c>
      <c r="AI17" s="5">
        <v>0</v>
      </c>
      <c r="AK17" s="5">
        <v>0</v>
      </c>
      <c r="AM17" s="5">
        <v>0</v>
      </c>
      <c r="AO17" s="5">
        <v>0</v>
      </c>
      <c r="AQ17" s="5">
        <v>0</v>
      </c>
      <c r="AS17" s="5">
        <v>0</v>
      </c>
      <c r="AU17" s="5">
        <f>SUM(K17:AS17)</f>
        <v>3597200</v>
      </c>
    </row>
    <row r="18" spans="1:47" s="5" customFormat="1" x14ac:dyDescent="0.2">
      <c r="B18" s="9" t="s">
        <v>85</v>
      </c>
      <c r="E18" s="36" t="s">
        <v>52</v>
      </c>
      <c r="F18" s="36"/>
      <c r="G18" s="36"/>
      <c r="H18" s="17"/>
      <c r="I18" s="17"/>
      <c r="K18" s="5">
        <v>0</v>
      </c>
      <c r="M18" s="5">
        <v>0</v>
      </c>
      <c r="O18" s="5">
        <v>0</v>
      </c>
      <c r="Q18" s="5">
        <v>0</v>
      </c>
      <c r="S18" s="5">
        <v>0</v>
      </c>
      <c r="U18" s="5">
        <v>0</v>
      </c>
      <c r="W18" s="5">
        <v>0</v>
      </c>
      <c r="Y18" s="5">
        <v>0</v>
      </c>
      <c r="AA18" s="5">
        <v>1420800</v>
      </c>
      <c r="AC18" s="25">
        <v>0</v>
      </c>
      <c r="AE18" s="5">
        <v>0</v>
      </c>
      <c r="AG18" s="5">
        <v>0</v>
      </c>
      <c r="AI18" s="5">
        <v>0</v>
      </c>
      <c r="AK18" s="5">
        <v>0</v>
      </c>
      <c r="AM18" s="5">
        <v>0</v>
      </c>
      <c r="AO18" s="5">
        <v>0</v>
      </c>
      <c r="AQ18" s="5">
        <v>0</v>
      </c>
      <c r="AS18" s="5">
        <v>0</v>
      </c>
      <c r="AU18" s="5">
        <f>SUM(K18:AS18)</f>
        <v>1420800</v>
      </c>
    </row>
    <row r="19" spans="1:47" s="5" customFormat="1" x14ac:dyDescent="0.2">
      <c r="B19" s="9" t="s">
        <v>86</v>
      </c>
      <c r="E19" s="36" t="s">
        <v>52</v>
      </c>
      <c r="F19" s="36"/>
      <c r="G19" s="36"/>
      <c r="H19" s="17"/>
      <c r="I19" s="17"/>
      <c r="K19" s="5">
        <v>0</v>
      </c>
      <c r="M19" s="5">
        <v>0</v>
      </c>
      <c r="O19" s="5">
        <v>0</v>
      </c>
      <c r="Q19" s="5">
        <v>0</v>
      </c>
      <c r="S19" s="5">
        <v>0</v>
      </c>
      <c r="U19" s="5">
        <v>0</v>
      </c>
      <c r="W19" s="5">
        <v>0</v>
      </c>
      <c r="Y19" s="5">
        <v>0</v>
      </c>
      <c r="AA19" s="5">
        <v>2203200</v>
      </c>
      <c r="AC19" s="25">
        <v>0</v>
      </c>
      <c r="AE19" s="5">
        <v>0</v>
      </c>
      <c r="AG19" s="5">
        <v>0</v>
      </c>
      <c r="AI19" s="5">
        <v>0</v>
      </c>
      <c r="AK19" s="5">
        <v>0</v>
      </c>
      <c r="AM19" s="5">
        <v>0</v>
      </c>
      <c r="AO19" s="5">
        <v>0</v>
      </c>
      <c r="AQ19" s="5">
        <v>0</v>
      </c>
      <c r="AS19" s="5">
        <v>0</v>
      </c>
      <c r="AU19" s="5">
        <f>SUM(K19:AS19)</f>
        <v>2203200</v>
      </c>
    </row>
    <row r="20" spans="1:47" x14ac:dyDescent="0.2">
      <c r="B20" t="s">
        <v>29</v>
      </c>
      <c r="E20" s="35" t="s">
        <v>74</v>
      </c>
      <c r="F20" s="35"/>
      <c r="G20" s="35"/>
      <c r="H20" s="10"/>
      <c r="I20" s="10"/>
      <c r="K20" s="5">
        <v>0</v>
      </c>
      <c r="L20" s="5"/>
      <c r="M20" s="5">
        <v>750000</v>
      </c>
      <c r="N20" s="5"/>
      <c r="O20" s="5">
        <v>0</v>
      </c>
      <c r="P20" s="5"/>
      <c r="Q20" s="5">
        <v>760500</v>
      </c>
      <c r="R20" s="5"/>
      <c r="S20" s="5">
        <v>0</v>
      </c>
      <c r="T20" s="5"/>
      <c r="U20" s="5">
        <v>0</v>
      </c>
      <c r="V20" s="5"/>
      <c r="W20" s="5">
        <v>0</v>
      </c>
      <c r="X20" s="5"/>
      <c r="Y20" s="5">
        <v>0</v>
      </c>
      <c r="Z20" s="5"/>
      <c r="AA20" s="5">
        <v>0</v>
      </c>
      <c r="AB20" s="5"/>
      <c r="AC20" s="25">
        <v>0</v>
      </c>
      <c r="AD20" s="5"/>
      <c r="AE20" s="5">
        <v>0</v>
      </c>
      <c r="AF20" s="5"/>
      <c r="AG20" s="5">
        <v>0</v>
      </c>
      <c r="AH20" s="5"/>
      <c r="AI20" s="5">
        <v>0</v>
      </c>
      <c r="AJ20" s="5"/>
      <c r="AK20" s="5">
        <v>0</v>
      </c>
      <c r="AL20" s="5"/>
      <c r="AM20" s="5">
        <v>0</v>
      </c>
      <c r="AN20" s="5"/>
      <c r="AO20" s="5">
        <v>0</v>
      </c>
      <c r="AP20" s="5"/>
      <c r="AQ20" s="5">
        <v>0</v>
      </c>
      <c r="AR20" s="5"/>
      <c r="AS20" s="5">
        <v>0</v>
      </c>
      <c r="AT20" s="5"/>
      <c r="AU20" s="5">
        <f t="shared" si="0"/>
        <v>1510500</v>
      </c>
    </row>
    <row r="21" spans="1:47" x14ac:dyDescent="0.2">
      <c r="B21" t="s">
        <v>72</v>
      </c>
      <c r="E21" s="35" t="s">
        <v>73</v>
      </c>
      <c r="F21" s="35"/>
      <c r="G21" s="35"/>
      <c r="H21" s="10"/>
      <c r="I21" s="10"/>
      <c r="K21" s="5">
        <v>0</v>
      </c>
      <c r="L21" s="5"/>
      <c r="M21" s="5">
        <v>0</v>
      </c>
      <c r="N21" s="5"/>
      <c r="O21" s="5">
        <v>0</v>
      </c>
      <c r="P21" s="5"/>
      <c r="Q21" s="5">
        <v>345000</v>
      </c>
      <c r="R21" s="5"/>
      <c r="S21" s="5">
        <v>0</v>
      </c>
      <c r="T21" s="5"/>
      <c r="U21" s="5">
        <v>0</v>
      </c>
      <c r="V21" s="5"/>
      <c r="W21" s="5">
        <v>0</v>
      </c>
      <c r="X21" s="5"/>
      <c r="Y21" s="5">
        <v>0</v>
      </c>
      <c r="Z21" s="5"/>
      <c r="AA21" s="5">
        <v>0</v>
      </c>
      <c r="AB21" s="5"/>
      <c r="AC21" s="25">
        <v>0</v>
      </c>
      <c r="AD21" s="5"/>
      <c r="AE21" s="5">
        <v>0</v>
      </c>
      <c r="AF21" s="5"/>
      <c r="AG21" s="5">
        <v>0</v>
      </c>
      <c r="AH21" s="5"/>
      <c r="AI21" s="5">
        <v>0</v>
      </c>
      <c r="AJ21" s="5"/>
      <c r="AK21" s="5">
        <v>0</v>
      </c>
      <c r="AL21" s="5"/>
      <c r="AM21" s="5">
        <v>0</v>
      </c>
      <c r="AN21" s="5"/>
      <c r="AO21" s="5">
        <v>0</v>
      </c>
      <c r="AP21" s="5"/>
      <c r="AQ21" s="5">
        <v>0</v>
      </c>
      <c r="AR21" s="5"/>
      <c r="AS21" s="5">
        <v>0</v>
      </c>
      <c r="AT21" s="5"/>
      <c r="AU21" s="5">
        <f>SUM(K21:AS21)</f>
        <v>345000</v>
      </c>
    </row>
    <row r="22" spans="1:47" x14ac:dyDescent="0.2">
      <c r="B22" t="s">
        <v>30</v>
      </c>
      <c r="E22" s="35" t="s">
        <v>56</v>
      </c>
      <c r="F22" s="35"/>
      <c r="G22" s="35"/>
      <c r="H22" s="10"/>
      <c r="I22" s="10"/>
      <c r="K22" s="5">
        <v>0</v>
      </c>
      <c r="L22" s="5"/>
      <c r="M22" s="5">
        <v>0</v>
      </c>
      <c r="N22" s="5"/>
      <c r="O22" s="5">
        <v>0</v>
      </c>
      <c r="P22" s="5"/>
      <c r="Q22" s="5">
        <v>0</v>
      </c>
      <c r="R22" s="5"/>
      <c r="S22" s="5">
        <v>0</v>
      </c>
      <c r="T22" s="5"/>
      <c r="U22" s="5">
        <v>0</v>
      </c>
      <c r="V22" s="5"/>
      <c r="W22" s="5">
        <v>0</v>
      </c>
      <c r="X22" s="5"/>
      <c r="Y22" s="5">
        <v>0</v>
      </c>
      <c r="Z22" s="5"/>
      <c r="AA22" s="5">
        <v>0</v>
      </c>
      <c r="AB22" s="5"/>
      <c r="AC22" s="25">
        <v>0</v>
      </c>
      <c r="AD22" s="5"/>
      <c r="AE22" s="5">
        <v>0</v>
      </c>
      <c r="AF22" s="5"/>
      <c r="AG22" s="5">
        <v>0</v>
      </c>
      <c r="AH22" s="5"/>
      <c r="AI22" s="5">
        <v>0</v>
      </c>
      <c r="AJ22" s="5"/>
      <c r="AK22" s="5">
        <v>0</v>
      </c>
      <c r="AL22" s="5"/>
      <c r="AM22" s="5">
        <v>0</v>
      </c>
      <c r="AN22" s="5"/>
      <c r="AO22" s="5">
        <v>0</v>
      </c>
      <c r="AP22" s="5"/>
      <c r="AQ22" s="5">
        <v>0</v>
      </c>
      <c r="AR22" s="5"/>
      <c r="AS22" s="5">
        <v>0</v>
      </c>
      <c r="AT22" s="5"/>
      <c r="AU22" s="5">
        <f t="shared" si="0"/>
        <v>0</v>
      </c>
    </row>
    <row r="23" spans="1:47" x14ac:dyDescent="0.2">
      <c r="B23" t="s">
        <v>50</v>
      </c>
      <c r="E23" s="35" t="s">
        <v>57</v>
      </c>
      <c r="F23" s="35"/>
      <c r="G23" s="35"/>
      <c r="H23" s="10"/>
      <c r="I23" s="10"/>
      <c r="K23" s="5">
        <v>840561</v>
      </c>
      <c r="L23" s="5"/>
      <c r="M23" s="5">
        <v>0</v>
      </c>
      <c r="N23" s="5"/>
      <c r="O23" s="5">
        <v>0</v>
      </c>
      <c r="P23" s="5"/>
      <c r="Q23" s="5">
        <v>0</v>
      </c>
      <c r="R23" s="5"/>
      <c r="S23" s="5">
        <v>0</v>
      </c>
      <c r="T23" s="5"/>
      <c r="U23" s="5">
        <v>0</v>
      </c>
      <c r="V23" s="5"/>
      <c r="W23" s="5">
        <v>0</v>
      </c>
      <c r="X23" s="5"/>
      <c r="Y23" s="5">
        <v>0</v>
      </c>
      <c r="Z23" s="5"/>
      <c r="AA23" s="5">
        <v>0</v>
      </c>
      <c r="AB23" s="5"/>
      <c r="AC23" s="25">
        <v>0</v>
      </c>
      <c r="AD23" s="5"/>
      <c r="AE23" s="5">
        <v>0</v>
      </c>
      <c r="AF23" s="5"/>
      <c r="AG23" s="5">
        <v>0</v>
      </c>
      <c r="AH23" s="5"/>
      <c r="AI23" s="5">
        <v>0</v>
      </c>
      <c r="AJ23" s="5"/>
      <c r="AK23" s="5">
        <v>0</v>
      </c>
      <c r="AL23" s="5"/>
      <c r="AM23" s="5">
        <v>0</v>
      </c>
      <c r="AN23" s="5"/>
      <c r="AO23" s="5">
        <v>0</v>
      </c>
      <c r="AP23" s="5"/>
      <c r="AQ23" s="5">
        <v>0</v>
      </c>
      <c r="AR23" s="5"/>
      <c r="AS23" s="5">
        <v>0</v>
      </c>
      <c r="AT23" s="5"/>
      <c r="AU23" s="5">
        <f t="shared" si="0"/>
        <v>840561</v>
      </c>
    </row>
    <row r="24" spans="1:47" x14ac:dyDescent="0.2">
      <c r="B24" t="s">
        <v>58</v>
      </c>
      <c r="E24" s="35" t="s">
        <v>59</v>
      </c>
      <c r="F24" s="35"/>
      <c r="G24" s="35"/>
      <c r="H24" s="10"/>
      <c r="I24" s="10"/>
      <c r="K24" s="5">
        <v>0</v>
      </c>
      <c r="L24" s="5"/>
      <c r="M24" s="5">
        <v>0</v>
      </c>
      <c r="N24" s="5"/>
      <c r="O24" s="5">
        <v>250000</v>
      </c>
      <c r="P24" s="5"/>
      <c r="Q24" s="5">
        <v>0</v>
      </c>
      <c r="R24" s="5"/>
      <c r="S24" s="5">
        <v>0</v>
      </c>
      <c r="T24" s="5"/>
      <c r="U24" s="5">
        <v>0</v>
      </c>
      <c r="V24" s="5"/>
      <c r="W24" s="5">
        <v>0</v>
      </c>
      <c r="X24" s="5"/>
      <c r="Y24" s="5">
        <v>0</v>
      </c>
      <c r="Z24" s="5"/>
      <c r="AA24" s="5">
        <v>0</v>
      </c>
      <c r="AB24" s="5"/>
      <c r="AC24" s="25">
        <v>0</v>
      </c>
      <c r="AD24" s="5"/>
      <c r="AE24" s="5">
        <v>0</v>
      </c>
      <c r="AF24" s="5"/>
      <c r="AG24" s="5">
        <v>0</v>
      </c>
      <c r="AH24" s="5"/>
      <c r="AI24" s="5">
        <v>0</v>
      </c>
      <c r="AJ24" s="5"/>
      <c r="AK24" s="5">
        <v>0</v>
      </c>
      <c r="AL24" s="5"/>
      <c r="AM24" s="5">
        <v>0</v>
      </c>
      <c r="AN24" s="5"/>
      <c r="AO24" s="5">
        <v>0</v>
      </c>
      <c r="AP24" s="5"/>
      <c r="AQ24" s="5">
        <v>0</v>
      </c>
      <c r="AR24" s="5"/>
      <c r="AS24" s="5">
        <v>0</v>
      </c>
      <c r="AT24" s="5"/>
      <c r="AU24" s="5">
        <f>SUM(K24:AS24)</f>
        <v>250000</v>
      </c>
    </row>
    <row r="25" spans="1:47" x14ac:dyDescent="0.2">
      <c r="B25" t="s">
        <v>70</v>
      </c>
      <c r="E25" s="35" t="s">
        <v>71</v>
      </c>
      <c r="F25" s="35"/>
      <c r="G25" s="35"/>
      <c r="H25" s="10"/>
      <c r="I25" s="10"/>
      <c r="K25" s="5">
        <v>0</v>
      </c>
      <c r="L25" s="5"/>
      <c r="M25" s="5">
        <v>0</v>
      </c>
      <c r="N25" s="5"/>
      <c r="O25" s="5">
        <v>0</v>
      </c>
      <c r="P25" s="5"/>
      <c r="Q25" s="5">
        <v>0</v>
      </c>
      <c r="R25" s="5"/>
      <c r="S25" s="5">
        <v>0</v>
      </c>
      <c r="T25" s="5"/>
      <c r="U25" s="5">
        <v>0</v>
      </c>
      <c r="V25" s="5"/>
      <c r="W25" s="5">
        <v>0</v>
      </c>
      <c r="X25" s="5"/>
      <c r="Y25" s="5">
        <v>0</v>
      </c>
      <c r="Z25" s="5"/>
      <c r="AA25" s="5">
        <v>0</v>
      </c>
      <c r="AB25" s="5"/>
      <c r="AC25" s="25">
        <v>0</v>
      </c>
      <c r="AD25" s="5"/>
      <c r="AE25" s="5">
        <v>0</v>
      </c>
      <c r="AF25" s="5"/>
      <c r="AG25" s="5">
        <v>0</v>
      </c>
      <c r="AH25" s="5"/>
      <c r="AI25" s="5">
        <v>0</v>
      </c>
      <c r="AJ25" s="5"/>
      <c r="AK25" s="5">
        <v>0</v>
      </c>
      <c r="AL25" s="5"/>
      <c r="AM25" s="5">
        <v>15500000</v>
      </c>
      <c r="AN25" s="5"/>
      <c r="AO25" s="5">
        <v>0</v>
      </c>
      <c r="AP25" s="5"/>
      <c r="AQ25" s="5">
        <v>0</v>
      </c>
      <c r="AR25" s="5"/>
      <c r="AS25" s="5">
        <v>0</v>
      </c>
      <c r="AT25" s="5"/>
      <c r="AU25" s="5">
        <f>SUM(K25:AS25)</f>
        <v>15500000</v>
      </c>
    </row>
    <row r="26" spans="1:47" x14ac:dyDescent="0.2">
      <c r="E26" s="10"/>
      <c r="F26" s="10"/>
      <c r="G26" s="10"/>
      <c r="H26" s="10"/>
      <c r="I26" s="1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2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</row>
    <row r="27" spans="1:47" x14ac:dyDescent="0.2">
      <c r="E27" s="10"/>
      <c r="F27" s="10"/>
      <c r="G27" s="10"/>
      <c r="H27" s="10"/>
      <c r="I27" s="1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2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</row>
    <row r="28" spans="1:47" x14ac:dyDescent="0.2">
      <c r="A28" s="6" t="s">
        <v>66</v>
      </c>
      <c r="E28" s="10"/>
      <c r="F28" s="10"/>
      <c r="G28" s="10"/>
      <c r="H28" s="10"/>
      <c r="I28" s="1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2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</row>
    <row r="29" spans="1:47" x14ac:dyDescent="0.2">
      <c r="A29" s="6"/>
      <c r="E29" s="10"/>
      <c r="F29" s="10"/>
      <c r="G29" s="10"/>
      <c r="H29" s="10"/>
      <c r="I29" s="1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2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</row>
    <row r="30" spans="1:47" x14ac:dyDescent="0.2">
      <c r="B30" t="s">
        <v>68</v>
      </c>
      <c r="E30" s="35" t="s">
        <v>75</v>
      </c>
      <c r="F30" s="35"/>
      <c r="G30" s="35"/>
      <c r="H30" s="10"/>
      <c r="I30" s="10"/>
      <c r="K30" s="5">
        <v>0</v>
      </c>
      <c r="L30" s="5"/>
      <c r="M30" s="5">
        <v>225000</v>
      </c>
      <c r="N30" s="5"/>
      <c r="O30" s="5">
        <v>200000</v>
      </c>
      <c r="P30" s="5"/>
      <c r="Q30" s="5">
        <v>1010000</v>
      </c>
      <c r="R30" s="5"/>
      <c r="S30" s="5">
        <v>0</v>
      </c>
      <c r="T30" s="5"/>
      <c r="U30" s="5">
        <v>0</v>
      </c>
      <c r="V30" s="5"/>
      <c r="W30" s="5">
        <v>0</v>
      </c>
      <c r="X30" s="5"/>
      <c r="Y30" s="5">
        <v>240000</v>
      </c>
      <c r="Z30" s="5"/>
      <c r="AA30" s="5">
        <v>1696000</v>
      </c>
      <c r="AB30" s="5"/>
      <c r="AC30" s="25">
        <v>0</v>
      </c>
      <c r="AD30" s="5"/>
      <c r="AE30" s="5">
        <v>0</v>
      </c>
      <c r="AF30" s="5"/>
      <c r="AG30" s="5">
        <v>0</v>
      </c>
      <c r="AH30" s="5"/>
      <c r="AI30" s="5">
        <v>0</v>
      </c>
      <c r="AJ30" s="5"/>
      <c r="AK30" s="5">
        <v>0</v>
      </c>
      <c r="AL30" s="5"/>
      <c r="AM30" s="5">
        <v>1696000</v>
      </c>
      <c r="AN30" s="5"/>
      <c r="AO30" s="5">
        <v>0</v>
      </c>
      <c r="AP30" s="5"/>
      <c r="AQ30" s="5">
        <v>0</v>
      </c>
      <c r="AR30" s="5"/>
      <c r="AS30" s="5">
        <v>0</v>
      </c>
      <c r="AT30" s="5"/>
      <c r="AU30" s="5">
        <f>SUM(K30:AS30)</f>
        <v>5067000</v>
      </c>
    </row>
    <row r="31" spans="1:47" x14ac:dyDescent="0.2">
      <c r="B31" t="s">
        <v>69</v>
      </c>
      <c r="E31" s="35" t="s">
        <v>75</v>
      </c>
      <c r="F31" s="35"/>
      <c r="G31" s="35"/>
      <c r="H31" s="10"/>
      <c r="I31" s="10"/>
      <c r="K31" s="5">
        <v>0</v>
      </c>
      <c r="L31" s="5"/>
      <c r="M31" s="5">
        <v>765000</v>
      </c>
      <c r="N31" s="5"/>
      <c r="O31" s="5">
        <v>250000</v>
      </c>
      <c r="P31" s="5"/>
      <c r="Q31" s="5">
        <v>0</v>
      </c>
      <c r="R31" s="5"/>
      <c r="S31" s="5">
        <v>0</v>
      </c>
      <c r="T31" s="5"/>
      <c r="U31" s="5">
        <v>0</v>
      </c>
      <c r="V31" s="5"/>
      <c r="W31" s="5">
        <v>663971.32999999996</v>
      </c>
      <c r="X31" s="5"/>
      <c r="Y31" s="5">
        <v>0</v>
      </c>
      <c r="Z31" s="5"/>
      <c r="AA31" s="5">
        <v>0</v>
      </c>
      <c r="AB31" s="5"/>
      <c r="AC31" s="25">
        <v>0</v>
      </c>
      <c r="AD31" s="5"/>
      <c r="AE31" s="5">
        <v>0</v>
      </c>
      <c r="AF31" s="5"/>
      <c r="AG31" s="5">
        <v>0</v>
      </c>
      <c r="AH31" s="5"/>
      <c r="AI31" s="5">
        <v>0</v>
      </c>
      <c r="AJ31" s="5"/>
      <c r="AK31" s="5">
        <v>0</v>
      </c>
      <c r="AL31" s="5"/>
      <c r="AM31" s="5">
        <v>0</v>
      </c>
      <c r="AN31" s="5"/>
      <c r="AO31" s="5">
        <v>0</v>
      </c>
      <c r="AP31" s="5"/>
      <c r="AQ31" s="5">
        <v>0</v>
      </c>
      <c r="AR31" s="5"/>
      <c r="AS31" s="5">
        <v>0</v>
      </c>
      <c r="AT31" s="5"/>
      <c r="AU31" s="5">
        <f>SUM(K31:AS31)</f>
        <v>1678971.33</v>
      </c>
    </row>
    <row r="32" spans="1:47" x14ac:dyDescent="0.2">
      <c r="B32" t="s">
        <v>76</v>
      </c>
      <c r="E32" s="35" t="s">
        <v>75</v>
      </c>
      <c r="F32" s="35"/>
      <c r="G32" s="35"/>
      <c r="H32" s="10"/>
      <c r="I32" s="10"/>
      <c r="K32" s="5">
        <v>0</v>
      </c>
      <c r="L32" s="5"/>
      <c r="M32" s="5">
        <v>0</v>
      </c>
      <c r="N32" s="5"/>
      <c r="O32" s="5">
        <v>0</v>
      </c>
      <c r="P32" s="5"/>
      <c r="Q32" s="5">
        <f>250000+1020000</f>
        <v>1270000</v>
      </c>
      <c r="R32" s="5"/>
      <c r="S32" s="5">
        <v>0</v>
      </c>
      <c r="T32" s="5"/>
      <c r="U32" s="5">
        <v>0</v>
      </c>
      <c r="V32" s="5"/>
      <c r="W32" s="5">
        <v>0</v>
      </c>
      <c r="X32" s="5"/>
      <c r="Y32" s="5">
        <v>265000</v>
      </c>
      <c r="Z32" s="5"/>
      <c r="AA32" s="5">
        <v>2048550</v>
      </c>
      <c r="AB32" s="5"/>
      <c r="AC32" s="25">
        <v>0</v>
      </c>
      <c r="AD32" s="5"/>
      <c r="AE32" s="5">
        <v>0</v>
      </c>
      <c r="AF32" s="5"/>
      <c r="AG32" s="5">
        <v>0</v>
      </c>
      <c r="AH32" s="5"/>
      <c r="AI32" s="5">
        <v>0</v>
      </c>
      <c r="AJ32" s="5"/>
      <c r="AK32" s="5">
        <v>0</v>
      </c>
      <c r="AL32" s="5"/>
      <c r="AM32" s="5">
        <v>2048550</v>
      </c>
      <c r="AN32" s="5"/>
      <c r="AO32" s="5">
        <v>0</v>
      </c>
      <c r="AP32" s="5"/>
      <c r="AQ32" s="5">
        <v>0</v>
      </c>
      <c r="AR32" s="5"/>
      <c r="AS32" s="5">
        <v>0</v>
      </c>
      <c r="AT32" s="5"/>
      <c r="AU32" s="5">
        <f>SUM(K32:AS32)</f>
        <v>5632100</v>
      </c>
    </row>
    <row r="33" spans="1:47" x14ac:dyDescent="0.2">
      <c r="B33" t="s">
        <v>67</v>
      </c>
      <c r="E33" s="35" t="s">
        <v>87</v>
      </c>
      <c r="F33" s="35"/>
      <c r="G33" s="35"/>
      <c r="H33" s="10"/>
      <c r="I33" s="10"/>
      <c r="K33" s="5">
        <v>0</v>
      </c>
      <c r="L33" s="5"/>
      <c r="M33" s="5">
        <f>49918.32+16020</f>
        <v>65938.320000000007</v>
      </c>
      <c r="N33" s="5"/>
      <c r="O33" s="5">
        <f>85254.24+70500</f>
        <v>155754.23999999999</v>
      </c>
      <c r="P33" s="5"/>
      <c r="Q33" s="5">
        <v>0</v>
      </c>
      <c r="R33" s="5"/>
      <c r="S33" s="5">
        <v>188172.72</v>
      </c>
      <c r="T33" s="5"/>
      <c r="U33" s="5">
        <v>80342</v>
      </c>
      <c r="V33" s="5"/>
      <c r="W33" s="5">
        <v>200790</v>
      </c>
      <c r="X33" s="5"/>
      <c r="Y33" s="5">
        <v>656140</v>
      </c>
      <c r="Z33" s="5"/>
      <c r="AA33" s="5">
        <v>0</v>
      </c>
      <c r="AB33" s="5"/>
      <c r="AC33" s="25">
        <v>3237850</v>
      </c>
      <c r="AD33" s="5"/>
      <c r="AE33" s="5">
        <v>0</v>
      </c>
      <c r="AF33" s="5"/>
      <c r="AG33" s="29">
        <v>0</v>
      </c>
      <c r="AH33" s="5"/>
      <c r="AI33" s="5">
        <v>0</v>
      </c>
      <c r="AJ33" s="5"/>
      <c r="AK33" s="5">
        <v>0</v>
      </c>
      <c r="AL33" s="5"/>
      <c r="AM33" s="29">
        <v>0</v>
      </c>
      <c r="AN33" s="5"/>
      <c r="AO33" s="5">
        <v>0</v>
      </c>
      <c r="AP33" s="5"/>
      <c r="AQ33" s="5">
        <v>0</v>
      </c>
      <c r="AR33" s="5"/>
      <c r="AS33" s="29">
        <v>0</v>
      </c>
      <c r="AT33" s="5"/>
      <c r="AU33" s="5">
        <f>SUM(K33:AS33)</f>
        <v>4584987.28</v>
      </c>
    </row>
    <row r="34" spans="1:47" x14ac:dyDescent="0.2">
      <c r="E34" s="35" t="s">
        <v>83</v>
      </c>
      <c r="F34" s="35"/>
      <c r="G34" s="35"/>
      <c r="H34" s="10"/>
      <c r="I34" s="10"/>
      <c r="K34" s="5">
        <v>0</v>
      </c>
      <c r="L34" s="5"/>
      <c r="M34" s="5">
        <v>0</v>
      </c>
      <c r="N34" s="5"/>
      <c r="O34" s="5">
        <v>0</v>
      </c>
      <c r="P34" s="5"/>
      <c r="Q34" s="5">
        <v>0</v>
      </c>
      <c r="R34" s="5"/>
      <c r="S34" s="5">
        <v>0</v>
      </c>
      <c r="T34" s="5"/>
      <c r="U34" s="5">
        <v>0</v>
      </c>
      <c r="V34" s="5"/>
      <c r="W34" s="5">
        <v>0</v>
      </c>
      <c r="X34" s="5"/>
      <c r="Y34" s="5">
        <v>0</v>
      </c>
      <c r="Z34" s="5"/>
      <c r="AA34" s="5">
        <v>117900</v>
      </c>
      <c r="AB34" s="5"/>
      <c r="AC34" s="25">
        <v>100000</v>
      </c>
      <c r="AD34" s="5"/>
      <c r="AE34" s="5">
        <v>100000</v>
      </c>
      <c r="AF34" s="5"/>
      <c r="AG34" s="5">
        <v>100000</v>
      </c>
      <c r="AH34" s="5"/>
      <c r="AI34" s="5">
        <v>100000</v>
      </c>
      <c r="AJ34" s="5"/>
      <c r="AK34" s="5"/>
      <c r="AL34" s="5"/>
      <c r="AM34" s="5">
        <v>100000</v>
      </c>
      <c r="AN34" s="5"/>
      <c r="AO34" s="5">
        <v>100000</v>
      </c>
      <c r="AP34" s="5"/>
      <c r="AQ34" s="5">
        <v>100000</v>
      </c>
      <c r="AR34" s="5"/>
      <c r="AS34" s="5">
        <v>100000</v>
      </c>
      <c r="AT34" s="5"/>
      <c r="AU34" s="5">
        <f>SUM(K34:AS34)</f>
        <v>917900</v>
      </c>
    </row>
    <row r="35" spans="1:47" x14ac:dyDescent="0.2">
      <c r="E35" s="10"/>
      <c r="F35" s="10"/>
      <c r="G35" s="10"/>
      <c r="H35" s="10"/>
      <c r="I35" s="1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2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</row>
    <row r="36" spans="1:47" x14ac:dyDescent="0.2">
      <c r="A36" s="6"/>
      <c r="E36" s="10"/>
      <c r="F36" s="10"/>
      <c r="G36" s="10"/>
      <c r="H36" s="10"/>
      <c r="I36" s="1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2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</row>
    <row r="37" spans="1:47" x14ac:dyDescent="0.2">
      <c r="A37" s="6" t="s">
        <v>31</v>
      </c>
      <c r="E37" t="s">
        <v>32</v>
      </c>
      <c r="K37" s="5">
        <v>0</v>
      </c>
      <c r="L37" s="5"/>
      <c r="M37" s="5">
        <v>0</v>
      </c>
      <c r="N37" s="5"/>
      <c r="O37" s="5">
        <v>4100000</v>
      </c>
      <c r="P37" s="5"/>
      <c r="Q37" s="5">
        <v>0</v>
      </c>
      <c r="R37" s="5"/>
      <c r="S37" s="5">
        <v>0</v>
      </c>
      <c r="T37" s="5"/>
      <c r="U37" s="5">
        <v>0</v>
      </c>
      <c r="V37" s="5"/>
      <c r="W37" s="5">
        <v>839215.85</v>
      </c>
      <c r="X37" s="5"/>
      <c r="Y37" s="5">
        <f>2600000+3100000</f>
        <v>5700000</v>
      </c>
      <c r="Z37" s="5"/>
      <c r="AA37" s="5">
        <v>1847018.89</v>
      </c>
      <c r="AB37" s="5"/>
      <c r="AC37" s="25">
        <v>3101855</v>
      </c>
      <c r="AD37" s="5"/>
      <c r="AE37" s="5">
        <v>0</v>
      </c>
      <c r="AF37" s="5"/>
      <c r="AG37" s="5">
        <v>0</v>
      </c>
      <c r="AH37" s="5"/>
      <c r="AI37" s="5">
        <v>3101855</v>
      </c>
      <c r="AJ37" s="5"/>
      <c r="AK37" s="5">
        <v>0</v>
      </c>
      <c r="AL37" s="5"/>
      <c r="AM37" s="5">
        <v>3101855</v>
      </c>
      <c r="AN37" s="5"/>
      <c r="AO37" s="5">
        <v>3101855</v>
      </c>
      <c r="AP37" s="5"/>
      <c r="AQ37" s="5">
        <v>3101855</v>
      </c>
      <c r="AR37" s="5"/>
      <c r="AS37" s="5">
        <v>3101855</v>
      </c>
      <c r="AT37" s="5"/>
      <c r="AU37" s="5">
        <f>SUM(K37:AS37)</f>
        <v>31097364.740000002</v>
      </c>
    </row>
    <row r="38" spans="1:47" x14ac:dyDescent="0.2">
      <c r="A38" s="6"/>
      <c r="E38" t="s">
        <v>90</v>
      </c>
      <c r="I38" s="5">
        <v>0</v>
      </c>
      <c r="K38" s="5">
        <v>0</v>
      </c>
      <c r="L38" s="5"/>
      <c r="M38" s="5">
        <v>0</v>
      </c>
      <c r="N38" s="5"/>
      <c r="O38" s="5">
        <v>0</v>
      </c>
      <c r="P38" s="5"/>
      <c r="Q38" s="5">
        <v>0</v>
      </c>
      <c r="R38" s="5"/>
      <c r="S38" s="5">
        <v>0</v>
      </c>
      <c r="T38" s="5"/>
      <c r="U38" s="5">
        <f>+-1272094</f>
        <v>-1272094</v>
      </c>
      <c r="V38" s="5"/>
      <c r="W38" s="5">
        <f>+-1068076</f>
        <v>-1068076</v>
      </c>
      <c r="X38" s="5"/>
      <c r="Y38" s="5">
        <v>0</v>
      </c>
      <c r="Z38" s="5"/>
      <c r="AA38" s="5">
        <v>0</v>
      </c>
      <c r="AB38" s="5"/>
      <c r="AC38" s="25">
        <v>-10000000</v>
      </c>
      <c r="AD38" s="5"/>
      <c r="AE38" s="5">
        <v>-2081386</v>
      </c>
      <c r="AF38" s="5"/>
      <c r="AG38" s="5">
        <v>-2081386</v>
      </c>
      <c r="AH38" s="5"/>
      <c r="AI38" s="5">
        <v>-2081386</v>
      </c>
      <c r="AJ38" s="5"/>
      <c r="AK38" s="5">
        <v>0</v>
      </c>
      <c r="AL38" s="5"/>
      <c r="AM38" s="5">
        <v>-2081386</v>
      </c>
      <c r="AN38" s="5"/>
      <c r="AO38" s="5">
        <v>-2081386</v>
      </c>
      <c r="AP38" s="5"/>
      <c r="AQ38" s="5">
        <v>-2081386</v>
      </c>
      <c r="AR38" s="5"/>
      <c r="AS38" s="5">
        <v>-2081386</v>
      </c>
      <c r="AT38" s="5"/>
      <c r="AU38" s="5">
        <f>SUM(K38:AS38)</f>
        <v>-26909872</v>
      </c>
    </row>
    <row r="39" spans="1:47" x14ac:dyDescent="0.2"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2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</row>
    <row r="40" spans="1:47" x14ac:dyDescent="0.2">
      <c r="A40" s="6" t="s">
        <v>33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2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</row>
    <row r="41" spans="1:47" x14ac:dyDescent="0.2">
      <c r="B41" t="s">
        <v>34</v>
      </c>
      <c r="E41" t="s">
        <v>35</v>
      </c>
      <c r="K41" s="5">
        <v>0</v>
      </c>
      <c r="L41" s="5"/>
      <c r="M41" s="5">
        <v>0</v>
      </c>
      <c r="N41" s="5"/>
      <c r="O41" s="5">
        <v>0</v>
      </c>
      <c r="P41" s="5"/>
      <c r="Q41" s="5">
        <v>0</v>
      </c>
      <c r="R41" s="5"/>
      <c r="S41" s="5">
        <v>0</v>
      </c>
      <c r="T41" s="5"/>
      <c r="U41" s="5">
        <v>0</v>
      </c>
      <c r="V41" s="5"/>
      <c r="W41" s="5">
        <v>4126754</v>
      </c>
      <c r="X41" s="5"/>
      <c r="Y41" s="5">
        <v>0</v>
      </c>
      <c r="Z41" s="5"/>
      <c r="AA41" s="5">
        <v>0</v>
      </c>
      <c r="AB41" s="5"/>
      <c r="AC41" s="25">
        <v>0</v>
      </c>
      <c r="AD41" s="5"/>
      <c r="AE41" s="5">
        <v>0</v>
      </c>
      <c r="AF41" s="5"/>
      <c r="AG41" s="5">
        <v>0</v>
      </c>
      <c r="AH41" s="5"/>
      <c r="AI41" s="5">
        <v>0</v>
      </c>
      <c r="AJ41" s="5"/>
      <c r="AK41" s="5">
        <v>0</v>
      </c>
      <c r="AL41" s="5"/>
      <c r="AM41" s="5">
        <v>0</v>
      </c>
      <c r="AN41" s="5"/>
      <c r="AO41" s="5">
        <v>0</v>
      </c>
      <c r="AP41" s="5"/>
      <c r="AQ41" s="5">
        <v>0</v>
      </c>
      <c r="AR41" s="5"/>
      <c r="AS41" s="5">
        <v>0</v>
      </c>
      <c r="AT41" s="5"/>
      <c r="AU41" s="5">
        <f t="shared" ref="AU41:AU49" si="1">SUM(K41:AS41)</f>
        <v>4126754</v>
      </c>
    </row>
    <row r="42" spans="1:47" x14ac:dyDescent="0.2">
      <c r="B42" t="s">
        <v>39</v>
      </c>
      <c r="E42" t="s">
        <v>35</v>
      </c>
      <c r="K42" s="5">
        <v>0</v>
      </c>
      <c r="L42" s="5"/>
      <c r="M42" s="5">
        <v>0</v>
      </c>
      <c r="N42" s="5"/>
      <c r="O42" s="5">
        <v>0</v>
      </c>
      <c r="P42" s="5"/>
      <c r="Q42" s="5">
        <v>0</v>
      </c>
      <c r="R42" s="5"/>
      <c r="S42" s="5">
        <v>0</v>
      </c>
      <c r="T42" s="5"/>
      <c r="U42" s="5">
        <v>0</v>
      </c>
      <c r="V42" s="5"/>
      <c r="W42" s="5">
        <v>0</v>
      </c>
      <c r="X42" s="5"/>
      <c r="Y42" s="5">
        <v>0</v>
      </c>
      <c r="Z42" s="5"/>
      <c r="AA42" s="5">
        <v>0</v>
      </c>
      <c r="AB42" s="5"/>
      <c r="AC42" s="25">
        <v>0</v>
      </c>
      <c r="AD42" s="5"/>
      <c r="AE42" s="5">
        <v>0</v>
      </c>
      <c r="AF42" s="5"/>
      <c r="AG42" s="5">
        <v>0</v>
      </c>
      <c r="AH42" s="5"/>
      <c r="AI42" s="5">
        <v>0</v>
      </c>
      <c r="AJ42" s="5"/>
      <c r="AK42" s="5">
        <v>0</v>
      </c>
      <c r="AL42" s="5"/>
      <c r="AM42" s="5">
        <v>0</v>
      </c>
      <c r="AN42" s="5"/>
      <c r="AO42" s="5">
        <v>0</v>
      </c>
      <c r="AP42" s="5"/>
      <c r="AQ42" s="5">
        <v>0</v>
      </c>
      <c r="AR42" s="5"/>
      <c r="AS42" s="5">
        <v>0</v>
      </c>
      <c r="AT42" s="5"/>
      <c r="AU42" s="5">
        <f t="shared" si="1"/>
        <v>0</v>
      </c>
    </row>
    <row r="43" spans="1:47" x14ac:dyDescent="0.2">
      <c r="B43" t="s">
        <v>36</v>
      </c>
      <c r="E43" t="s">
        <v>38</v>
      </c>
      <c r="K43" s="5">
        <v>0</v>
      </c>
      <c r="L43" s="5"/>
      <c r="M43" s="5">
        <v>0</v>
      </c>
      <c r="N43" s="5"/>
      <c r="O43" s="5">
        <v>0</v>
      </c>
      <c r="P43" s="5"/>
      <c r="Q43" s="5">
        <v>2310</v>
      </c>
      <c r="R43" s="5"/>
      <c r="S43" s="5">
        <v>0</v>
      </c>
      <c r="T43" s="5"/>
      <c r="U43" s="5">
        <v>0</v>
      </c>
      <c r="V43" s="5"/>
      <c r="W43" s="5">
        <v>0</v>
      </c>
      <c r="X43" s="5"/>
      <c r="Y43" s="5">
        <v>0</v>
      </c>
      <c r="Z43" s="5"/>
      <c r="AA43" s="5">
        <v>1890</v>
      </c>
      <c r="AB43" s="5"/>
      <c r="AC43" s="25">
        <v>0</v>
      </c>
      <c r="AD43" s="5"/>
      <c r="AE43" s="5">
        <v>0</v>
      </c>
      <c r="AF43" s="5"/>
      <c r="AG43" s="5">
        <v>0</v>
      </c>
      <c r="AH43" s="5"/>
      <c r="AI43" s="5">
        <v>0</v>
      </c>
      <c r="AJ43" s="5"/>
      <c r="AK43" s="5">
        <v>0</v>
      </c>
      <c r="AL43" s="5"/>
      <c r="AM43" s="5">
        <v>0</v>
      </c>
      <c r="AN43" s="5"/>
      <c r="AO43" s="5">
        <v>0</v>
      </c>
      <c r="AP43" s="5"/>
      <c r="AQ43" s="5">
        <v>5000</v>
      </c>
      <c r="AR43" s="5"/>
      <c r="AS43" s="5">
        <v>0</v>
      </c>
      <c r="AT43" s="5"/>
      <c r="AU43" s="5">
        <f t="shared" si="1"/>
        <v>9200</v>
      </c>
    </row>
    <row r="44" spans="1:47" x14ac:dyDescent="0.2">
      <c r="B44" t="s">
        <v>37</v>
      </c>
      <c r="E44" t="s">
        <v>38</v>
      </c>
      <c r="K44" s="5">
        <v>0</v>
      </c>
      <c r="L44" s="5"/>
      <c r="M44" s="5">
        <v>2280</v>
      </c>
      <c r="N44" s="5"/>
      <c r="O44" s="5">
        <v>0</v>
      </c>
      <c r="P44" s="5"/>
      <c r="Q44" s="5">
        <v>0</v>
      </c>
      <c r="R44" s="5"/>
      <c r="S44" s="5">
        <v>0</v>
      </c>
      <c r="T44" s="5"/>
      <c r="U44" s="5">
        <v>0</v>
      </c>
      <c r="V44" s="5"/>
      <c r="W44" s="5">
        <v>0</v>
      </c>
      <c r="X44" s="5"/>
      <c r="Y44" s="5">
        <v>0</v>
      </c>
      <c r="Z44" s="5"/>
      <c r="AA44" s="5">
        <v>0</v>
      </c>
      <c r="AB44" s="5"/>
      <c r="AC44" s="25">
        <v>0</v>
      </c>
      <c r="AD44" s="5"/>
      <c r="AE44" s="5">
        <v>0</v>
      </c>
      <c r="AF44" s="5"/>
      <c r="AG44" s="5">
        <v>5000</v>
      </c>
      <c r="AH44" s="5"/>
      <c r="AI44" s="5">
        <v>0</v>
      </c>
      <c r="AJ44" s="5"/>
      <c r="AK44" s="5">
        <v>0</v>
      </c>
      <c r="AL44" s="5"/>
      <c r="AM44" s="5">
        <v>0</v>
      </c>
      <c r="AN44" s="5"/>
      <c r="AO44" s="5">
        <v>0</v>
      </c>
      <c r="AP44" s="5"/>
      <c r="AQ44" s="5">
        <v>5000</v>
      </c>
      <c r="AR44" s="5"/>
      <c r="AS44" s="5">
        <v>0</v>
      </c>
      <c r="AT44" s="5"/>
      <c r="AU44" s="5">
        <f t="shared" si="1"/>
        <v>12280</v>
      </c>
    </row>
    <row r="45" spans="1:47" x14ac:dyDescent="0.2">
      <c r="B45" t="s">
        <v>54</v>
      </c>
      <c r="E45" t="s">
        <v>55</v>
      </c>
      <c r="K45" s="5">
        <v>0</v>
      </c>
      <c r="L45" s="5"/>
      <c r="M45" s="5">
        <v>16769</v>
      </c>
      <c r="N45" s="5"/>
      <c r="O45" s="5">
        <v>6408.4</v>
      </c>
      <c r="P45" s="5"/>
      <c r="Q45" s="5">
        <v>0</v>
      </c>
      <c r="R45" s="5"/>
      <c r="S45" s="5">
        <v>0</v>
      </c>
      <c r="T45" s="5"/>
      <c r="U45" s="5">
        <v>0</v>
      </c>
      <c r="V45" s="5"/>
      <c r="W45" s="5">
        <v>0</v>
      </c>
      <c r="X45" s="5"/>
      <c r="Y45" s="5">
        <v>0</v>
      </c>
      <c r="Z45" s="5"/>
      <c r="AA45" s="5">
        <v>0</v>
      </c>
      <c r="AB45" s="5"/>
      <c r="AC45" s="25">
        <v>0</v>
      </c>
      <c r="AD45" s="5"/>
      <c r="AE45" s="5">
        <v>0</v>
      </c>
      <c r="AF45" s="5"/>
      <c r="AG45" s="5">
        <v>0</v>
      </c>
      <c r="AH45" s="5"/>
      <c r="AI45" s="5">
        <v>0</v>
      </c>
      <c r="AJ45" s="5"/>
      <c r="AK45" s="5">
        <v>0</v>
      </c>
      <c r="AL45" s="5"/>
      <c r="AM45" s="5">
        <v>0</v>
      </c>
      <c r="AN45" s="5"/>
      <c r="AO45" s="5">
        <v>0</v>
      </c>
      <c r="AP45" s="5"/>
      <c r="AQ45" s="5">
        <v>0</v>
      </c>
      <c r="AR45" s="5"/>
      <c r="AS45" s="5">
        <v>0</v>
      </c>
      <c r="AT45" s="5"/>
      <c r="AU45" s="5">
        <f t="shared" si="1"/>
        <v>23177.4</v>
      </c>
    </row>
    <row r="46" spans="1:47" x14ac:dyDescent="0.2">
      <c r="B46" t="s">
        <v>78</v>
      </c>
      <c r="E46" t="s">
        <v>79</v>
      </c>
      <c r="K46" s="5">
        <v>0</v>
      </c>
      <c r="L46" s="5"/>
      <c r="M46" s="5">
        <v>0</v>
      </c>
      <c r="N46" s="5"/>
      <c r="O46" s="5">
        <v>0</v>
      </c>
      <c r="P46" s="5"/>
      <c r="Q46" s="5">
        <v>0</v>
      </c>
      <c r="R46" s="5"/>
      <c r="S46" s="5">
        <v>0</v>
      </c>
      <c r="T46" s="5"/>
      <c r="U46" s="5">
        <v>0</v>
      </c>
      <c r="V46" s="5"/>
      <c r="W46" s="5">
        <v>55000</v>
      </c>
      <c r="X46" s="5"/>
      <c r="Y46" s="5">
        <v>0</v>
      </c>
      <c r="Z46" s="5"/>
      <c r="AA46" s="5">
        <v>0</v>
      </c>
      <c r="AB46" s="5"/>
      <c r="AC46" s="25">
        <v>0</v>
      </c>
      <c r="AD46" s="5"/>
      <c r="AE46" s="5">
        <v>0</v>
      </c>
      <c r="AF46" s="5"/>
      <c r="AG46" s="5">
        <v>55000</v>
      </c>
      <c r="AH46" s="5"/>
      <c r="AI46" s="5">
        <v>0</v>
      </c>
      <c r="AJ46" s="5"/>
      <c r="AK46" s="5">
        <v>0</v>
      </c>
      <c r="AL46" s="5"/>
      <c r="AM46" s="5">
        <v>0</v>
      </c>
      <c r="AN46" s="5"/>
      <c r="AO46" s="5">
        <v>0</v>
      </c>
      <c r="AP46" s="5"/>
      <c r="AQ46" s="5">
        <v>55000</v>
      </c>
      <c r="AR46" s="5"/>
      <c r="AS46" s="5">
        <v>0</v>
      </c>
      <c r="AT46" s="5"/>
      <c r="AU46" s="5">
        <f t="shared" si="1"/>
        <v>165000</v>
      </c>
    </row>
    <row r="47" spans="1:47" x14ac:dyDescent="0.2">
      <c r="B47" t="s">
        <v>70</v>
      </c>
      <c r="E47" t="s">
        <v>80</v>
      </c>
      <c r="K47" s="5">
        <v>0</v>
      </c>
      <c r="L47" s="5"/>
      <c r="M47" s="5">
        <v>0</v>
      </c>
      <c r="N47" s="5"/>
      <c r="O47" s="5">
        <v>0</v>
      </c>
      <c r="P47" s="5"/>
      <c r="Q47" s="5">
        <v>0</v>
      </c>
      <c r="R47" s="5"/>
      <c r="S47" s="5">
        <v>0</v>
      </c>
      <c r="T47" s="5"/>
      <c r="U47" s="5">
        <v>1000</v>
      </c>
      <c r="V47" s="5"/>
      <c r="W47" s="5">
        <v>0</v>
      </c>
      <c r="X47" s="5"/>
      <c r="Y47" s="5">
        <v>0</v>
      </c>
      <c r="Z47" s="5"/>
      <c r="AA47" s="5">
        <v>0</v>
      </c>
      <c r="AB47" s="5"/>
      <c r="AC47" s="25">
        <v>0</v>
      </c>
      <c r="AD47" s="5"/>
      <c r="AE47" s="5">
        <v>0</v>
      </c>
      <c r="AF47" s="5"/>
      <c r="AG47" s="5">
        <v>0</v>
      </c>
      <c r="AH47" s="5"/>
      <c r="AI47" s="5">
        <v>0</v>
      </c>
      <c r="AJ47" s="5"/>
      <c r="AK47" s="5">
        <v>0</v>
      </c>
      <c r="AL47" s="5"/>
      <c r="AM47" s="5">
        <v>0</v>
      </c>
      <c r="AN47" s="5"/>
      <c r="AO47" s="5">
        <v>0</v>
      </c>
      <c r="AP47" s="5"/>
      <c r="AQ47" s="5">
        <v>0</v>
      </c>
      <c r="AR47" s="5"/>
      <c r="AS47" s="5">
        <v>0</v>
      </c>
      <c r="AT47" s="5"/>
      <c r="AU47" s="5">
        <f t="shared" si="1"/>
        <v>1000</v>
      </c>
    </row>
    <row r="48" spans="1:47" x14ac:dyDescent="0.2">
      <c r="B48" t="s">
        <v>81</v>
      </c>
      <c r="E48" t="s">
        <v>82</v>
      </c>
      <c r="K48" s="5">
        <v>0</v>
      </c>
      <c r="L48" s="5"/>
      <c r="M48" s="5">
        <v>0</v>
      </c>
      <c r="N48" s="5"/>
      <c r="O48" s="5">
        <v>0</v>
      </c>
      <c r="P48" s="5"/>
      <c r="Q48" s="5">
        <v>0</v>
      </c>
      <c r="R48" s="5"/>
      <c r="S48" s="5">
        <v>0</v>
      </c>
      <c r="T48" s="5"/>
      <c r="U48" s="5">
        <v>0</v>
      </c>
      <c r="V48" s="5"/>
      <c r="W48" s="5">
        <v>0</v>
      </c>
      <c r="X48" s="5"/>
      <c r="Y48" s="5">
        <v>0</v>
      </c>
      <c r="Z48" s="5"/>
      <c r="AA48" s="5">
        <v>0</v>
      </c>
      <c r="AB48" s="5"/>
      <c r="AC48" s="25">
        <v>0</v>
      </c>
      <c r="AD48" s="5"/>
      <c r="AE48" s="5">
        <v>0</v>
      </c>
      <c r="AF48" s="5"/>
      <c r="AG48" s="5">
        <v>0</v>
      </c>
      <c r="AH48" s="5"/>
      <c r="AI48" s="5">
        <v>100000</v>
      </c>
      <c r="AJ48" s="5"/>
      <c r="AK48" s="5">
        <v>0</v>
      </c>
      <c r="AL48" s="5"/>
      <c r="AM48" s="5">
        <v>0</v>
      </c>
      <c r="AN48" s="5"/>
      <c r="AO48" s="5">
        <v>0</v>
      </c>
      <c r="AP48" s="5"/>
      <c r="AQ48" s="5">
        <v>0</v>
      </c>
      <c r="AR48" s="5"/>
      <c r="AS48" s="5">
        <v>0</v>
      </c>
      <c r="AT48" s="5"/>
      <c r="AU48" s="5">
        <f>SUM(K48:AS48)</f>
        <v>100000</v>
      </c>
    </row>
    <row r="49" spans="1:47" x14ac:dyDescent="0.2">
      <c r="B49" t="s">
        <v>88</v>
      </c>
      <c r="E49" t="s">
        <v>89</v>
      </c>
      <c r="K49" s="5">
        <v>0</v>
      </c>
      <c r="L49" s="5"/>
      <c r="M49" s="5">
        <v>0</v>
      </c>
      <c r="N49" s="5"/>
      <c r="O49" s="5">
        <v>0</v>
      </c>
      <c r="P49" s="5"/>
      <c r="Q49" s="5">
        <v>0</v>
      </c>
      <c r="R49" s="5"/>
      <c r="S49" s="5">
        <v>0</v>
      </c>
      <c r="T49" s="5"/>
      <c r="U49" s="5">
        <v>0</v>
      </c>
      <c r="V49" s="5"/>
      <c r="W49" s="5">
        <v>0</v>
      </c>
      <c r="X49" s="5"/>
      <c r="Y49" s="5">
        <v>0</v>
      </c>
      <c r="Z49" s="5"/>
      <c r="AA49" s="5">
        <v>1000</v>
      </c>
      <c r="AB49" s="5"/>
      <c r="AC49" s="25">
        <v>0</v>
      </c>
      <c r="AD49" s="5"/>
      <c r="AE49" s="5">
        <v>0</v>
      </c>
      <c r="AF49" s="5"/>
      <c r="AG49" s="5">
        <v>0</v>
      </c>
      <c r="AH49" s="5"/>
      <c r="AI49" s="5">
        <v>0</v>
      </c>
      <c r="AJ49" s="5"/>
      <c r="AK49" s="5">
        <v>0</v>
      </c>
      <c r="AL49" s="5"/>
      <c r="AM49" s="5">
        <v>0</v>
      </c>
      <c r="AN49" s="5"/>
      <c r="AO49" s="5">
        <v>0</v>
      </c>
      <c r="AP49" s="5"/>
      <c r="AQ49" s="5">
        <v>0</v>
      </c>
      <c r="AR49" s="5"/>
      <c r="AS49" s="5">
        <v>0</v>
      </c>
      <c r="AT49" s="5"/>
      <c r="AU49" s="5">
        <f t="shared" si="1"/>
        <v>1000</v>
      </c>
    </row>
    <row r="50" spans="1:47" x14ac:dyDescent="0.2"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2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</row>
    <row r="51" spans="1:47" x14ac:dyDescent="0.2"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2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</row>
    <row r="52" spans="1:47" x14ac:dyDescent="0.2">
      <c r="A52" s="6" t="s">
        <v>40</v>
      </c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2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</row>
    <row r="53" spans="1:47" x14ac:dyDescent="0.2">
      <c r="B53" t="s">
        <v>41</v>
      </c>
      <c r="E53" t="s">
        <v>42</v>
      </c>
      <c r="K53" s="5">
        <v>0</v>
      </c>
      <c r="L53" s="5"/>
      <c r="M53" s="5">
        <v>0</v>
      </c>
      <c r="N53" s="5"/>
      <c r="O53" s="5">
        <v>0</v>
      </c>
      <c r="P53" s="5"/>
      <c r="Q53" s="5">
        <v>0</v>
      </c>
      <c r="R53" s="5"/>
      <c r="S53" s="5">
        <v>0</v>
      </c>
      <c r="T53" s="5"/>
      <c r="U53" s="5">
        <v>0</v>
      </c>
      <c r="V53" s="5"/>
      <c r="W53" s="5">
        <v>584500</v>
      </c>
      <c r="X53" s="5"/>
      <c r="Y53" s="5">
        <v>50000</v>
      </c>
      <c r="Z53" s="5"/>
      <c r="AA53" s="5">
        <v>0</v>
      </c>
      <c r="AB53" s="5"/>
      <c r="AC53" s="25">
        <v>0</v>
      </c>
      <c r="AD53" s="5"/>
      <c r="AE53" s="5">
        <v>0</v>
      </c>
      <c r="AF53" s="5"/>
      <c r="AG53" s="5">
        <v>0</v>
      </c>
      <c r="AH53" s="5"/>
      <c r="AI53" s="5">
        <v>0</v>
      </c>
      <c r="AJ53" s="5"/>
      <c r="AK53" s="5">
        <v>0</v>
      </c>
      <c r="AL53" s="5"/>
      <c r="AM53" s="5">
        <v>0</v>
      </c>
      <c r="AN53" s="5"/>
      <c r="AO53" s="5">
        <v>0</v>
      </c>
      <c r="AP53" s="5"/>
      <c r="AQ53" s="5">
        <v>0</v>
      </c>
      <c r="AR53" s="5"/>
      <c r="AS53" s="5">
        <v>584500</v>
      </c>
      <c r="AT53" s="5"/>
      <c r="AU53" s="5">
        <f>SUM(K53:AS53)</f>
        <v>1219000</v>
      </c>
    </row>
    <row r="54" spans="1:47" x14ac:dyDescent="0.2">
      <c r="B54" t="s">
        <v>43</v>
      </c>
      <c r="E54" t="s">
        <v>45</v>
      </c>
      <c r="K54" s="5">
        <v>0</v>
      </c>
      <c r="L54" s="5"/>
      <c r="M54" s="5">
        <v>0</v>
      </c>
      <c r="N54" s="5"/>
      <c r="O54" s="5">
        <v>0</v>
      </c>
      <c r="P54" s="5"/>
      <c r="Q54" s="5">
        <v>0</v>
      </c>
      <c r="R54" s="5"/>
      <c r="S54" s="5">
        <v>0</v>
      </c>
      <c r="T54" s="5"/>
      <c r="U54" s="5">
        <v>0</v>
      </c>
      <c r="V54" s="5"/>
      <c r="W54" s="5">
        <v>0</v>
      </c>
      <c r="X54" s="5"/>
      <c r="Y54" s="5">
        <v>0</v>
      </c>
      <c r="Z54" s="5"/>
      <c r="AA54" s="5">
        <v>0</v>
      </c>
      <c r="AB54" s="5"/>
      <c r="AC54" s="25">
        <v>0</v>
      </c>
      <c r="AD54" s="5"/>
      <c r="AE54" s="5">
        <v>0</v>
      </c>
      <c r="AF54" s="5"/>
      <c r="AG54" s="5">
        <v>0</v>
      </c>
      <c r="AH54" s="5"/>
      <c r="AI54" s="5">
        <v>0</v>
      </c>
      <c r="AJ54" s="5"/>
      <c r="AK54" s="5">
        <v>0</v>
      </c>
      <c r="AL54" s="5"/>
      <c r="AM54" s="5">
        <v>0</v>
      </c>
      <c r="AN54" s="5"/>
      <c r="AO54" s="5">
        <v>0</v>
      </c>
      <c r="AP54" s="5"/>
      <c r="AQ54" s="5">
        <v>0</v>
      </c>
      <c r="AR54" s="5"/>
      <c r="AS54" s="5">
        <v>0</v>
      </c>
      <c r="AT54" s="5"/>
      <c r="AU54" s="5">
        <f>SUM(K54:AS54)</f>
        <v>0</v>
      </c>
    </row>
    <row r="55" spans="1:47" x14ac:dyDescent="0.2">
      <c r="B55" t="s">
        <v>44</v>
      </c>
      <c r="E55" t="s">
        <v>46</v>
      </c>
      <c r="K55" s="5">
        <v>0</v>
      </c>
      <c r="L55" s="5"/>
      <c r="M55" s="5">
        <v>0</v>
      </c>
      <c r="N55" s="5"/>
      <c r="O55" s="5">
        <v>0</v>
      </c>
      <c r="P55" s="5"/>
      <c r="Q55" s="5">
        <v>0</v>
      </c>
      <c r="R55" s="5"/>
      <c r="S55" s="5">
        <v>0</v>
      </c>
      <c r="T55" s="5"/>
      <c r="U55" s="5">
        <v>0</v>
      </c>
      <c r="V55" s="5"/>
      <c r="W55" s="5">
        <v>0</v>
      </c>
      <c r="X55" s="5"/>
      <c r="Y55" s="5">
        <v>0</v>
      </c>
      <c r="Z55" s="5"/>
      <c r="AA55" s="5">
        <v>0</v>
      </c>
      <c r="AB55" s="5"/>
      <c r="AC55" s="25">
        <v>0</v>
      </c>
      <c r="AD55" s="5"/>
      <c r="AE55" s="5">
        <v>0</v>
      </c>
      <c r="AF55" s="5"/>
      <c r="AG55" s="5">
        <v>0</v>
      </c>
      <c r="AH55" s="5"/>
      <c r="AI55" s="5">
        <v>0</v>
      </c>
      <c r="AJ55" s="5"/>
      <c r="AK55" s="5">
        <v>0</v>
      </c>
      <c r="AL55" s="5"/>
      <c r="AM55" s="5">
        <v>0</v>
      </c>
      <c r="AN55" s="5"/>
      <c r="AO55" s="5">
        <v>0</v>
      </c>
      <c r="AP55" s="5"/>
      <c r="AQ55" s="5">
        <v>0</v>
      </c>
      <c r="AR55" s="5"/>
      <c r="AS55" s="5">
        <v>0</v>
      </c>
      <c r="AT55" s="5"/>
      <c r="AU55" s="5">
        <f>SUM(K55:AS55)</f>
        <v>0</v>
      </c>
    </row>
    <row r="56" spans="1:47" x14ac:dyDescent="0.2">
      <c r="B56" t="s">
        <v>47</v>
      </c>
      <c r="E56" t="s">
        <v>48</v>
      </c>
      <c r="K56" s="5">
        <v>0</v>
      </c>
      <c r="L56" s="5"/>
      <c r="M56" s="5">
        <v>0</v>
      </c>
      <c r="N56" s="5"/>
      <c r="O56" s="5">
        <v>0</v>
      </c>
      <c r="P56" s="5"/>
      <c r="Q56" s="5">
        <v>0</v>
      </c>
      <c r="R56" s="5"/>
      <c r="S56" s="5">
        <v>0</v>
      </c>
      <c r="T56" s="5"/>
      <c r="U56" s="5">
        <v>0</v>
      </c>
      <c r="V56" s="5"/>
      <c r="W56" s="5">
        <v>0</v>
      </c>
      <c r="X56" s="5"/>
      <c r="Y56" s="5">
        <v>0</v>
      </c>
      <c r="Z56" s="5"/>
      <c r="AA56" s="5">
        <v>0</v>
      </c>
      <c r="AB56" s="5"/>
      <c r="AC56" s="25">
        <v>0</v>
      </c>
      <c r="AD56" s="5"/>
      <c r="AE56" s="5">
        <v>0</v>
      </c>
      <c r="AF56" s="5"/>
      <c r="AG56" s="5">
        <v>0</v>
      </c>
      <c r="AH56" s="5"/>
      <c r="AI56" s="5">
        <v>0</v>
      </c>
      <c r="AJ56" s="5"/>
      <c r="AK56" s="5">
        <v>0</v>
      </c>
      <c r="AL56" s="5"/>
      <c r="AM56" s="5">
        <v>0</v>
      </c>
      <c r="AN56" s="5"/>
      <c r="AO56" s="5">
        <v>0</v>
      </c>
      <c r="AP56" s="5"/>
      <c r="AQ56" s="5">
        <v>0</v>
      </c>
      <c r="AR56" s="5"/>
      <c r="AS56" s="5">
        <v>0</v>
      </c>
      <c r="AT56" s="5"/>
      <c r="AU56" s="5">
        <f>SUM(K56:AS56)</f>
        <v>0</v>
      </c>
    </row>
    <row r="57" spans="1:47" x14ac:dyDescent="0.2"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2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</row>
    <row r="58" spans="1:47" x14ac:dyDescent="0.2"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2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</row>
    <row r="59" spans="1:47" x14ac:dyDescent="0.2"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2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</row>
    <row r="60" spans="1:47" s="5" customFormat="1" x14ac:dyDescent="0.2">
      <c r="A60" s="13" t="s">
        <v>62</v>
      </c>
      <c r="I60" s="14">
        <f>SUM(I14:I56)</f>
        <v>0</v>
      </c>
      <c r="K60" s="14">
        <f>SUM(K14:K56)</f>
        <v>3490561</v>
      </c>
      <c r="M60" s="14">
        <f>SUM(M14:M56)</f>
        <v>4011787.32</v>
      </c>
      <c r="O60" s="14">
        <f>SUM(O14:O56)</f>
        <v>5909962.6400000006</v>
      </c>
      <c r="Q60" s="14">
        <f>SUM(Q14:Q56)</f>
        <v>4335610</v>
      </c>
      <c r="S60" s="14">
        <f>SUM(S14:S56)</f>
        <v>1406772.72</v>
      </c>
      <c r="U60" s="14">
        <f>SUM(U14:U56)</f>
        <v>4559248</v>
      </c>
      <c r="W60" s="14">
        <f>SUM(W14:W56)</f>
        <v>5402155.1799999997</v>
      </c>
      <c r="Y60" s="14">
        <f>SUM(Y14:Y56)</f>
        <v>6911140</v>
      </c>
      <c r="AA60" s="14">
        <f>SUM(AA14:AA56)</f>
        <v>12103958.890000001</v>
      </c>
      <c r="AC60" s="27">
        <f>SUM(AC14:AC56)</f>
        <v>-2730695</v>
      </c>
      <c r="AE60" s="14">
        <f>SUM(AE14:AE56)</f>
        <v>-1981386</v>
      </c>
      <c r="AG60" s="14">
        <f>SUM(AG14:AG56)</f>
        <v>-1921386</v>
      </c>
      <c r="AI60" s="14">
        <f>SUM(AI14:AI56)</f>
        <v>1220469</v>
      </c>
      <c r="AK60" s="14">
        <f>SUM(AK14:AK56)</f>
        <v>0</v>
      </c>
      <c r="AM60" s="14">
        <f>SUM(AM14:AM56)</f>
        <v>22345819</v>
      </c>
      <c r="AO60" s="14">
        <f>SUM(AO14:AO56)</f>
        <v>1120469</v>
      </c>
      <c r="AQ60" s="14">
        <f>SUM(AQ14:AQ56)</f>
        <v>4156669</v>
      </c>
      <c r="AS60" s="14">
        <f>SUM(AS14:AS56)</f>
        <v>3685769</v>
      </c>
      <c r="AU60" s="14">
        <f>SUM(AU14:AU56)</f>
        <v>74026923.75</v>
      </c>
    </row>
    <row r="61" spans="1:47" x14ac:dyDescent="0.2"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2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</row>
    <row r="62" spans="1:47" ht="13.5" thickBot="1" x14ac:dyDescent="0.25">
      <c r="A62" s="6" t="s">
        <v>63</v>
      </c>
      <c r="I62" s="15">
        <f>I9-I60</f>
        <v>21561127.32</v>
      </c>
      <c r="K62" s="15">
        <f>K9-K60</f>
        <v>889022.27999999933</v>
      </c>
      <c r="L62" s="5"/>
      <c r="M62" s="15">
        <f>M9-M60</f>
        <v>-1702288.3299999996</v>
      </c>
      <c r="N62" s="5"/>
      <c r="O62" s="15">
        <f>O9-O60</f>
        <v>1219657.3399999999</v>
      </c>
      <c r="P62" s="5"/>
      <c r="Q62" s="15">
        <f>Q9-Q60</f>
        <v>1066955.4500000002</v>
      </c>
      <c r="R62" s="5"/>
      <c r="S62" s="15">
        <f>S9-S60</f>
        <v>4306771.04</v>
      </c>
      <c r="T62" s="5"/>
      <c r="U62" s="15">
        <f>U9-U60</f>
        <v>-1313005.3599999999</v>
      </c>
      <c r="V62" s="5"/>
      <c r="W62" s="15">
        <f>W9-W60</f>
        <v>4583505.4800000004</v>
      </c>
      <c r="X62" s="5"/>
      <c r="Y62" s="15">
        <f>Y9-Y60</f>
        <v>-2916264.76</v>
      </c>
      <c r="Z62" s="5"/>
      <c r="AA62" s="15">
        <f>AA9-AA60</f>
        <v>-12103958.890000001</v>
      </c>
      <c r="AB62" s="5"/>
      <c r="AC62" s="28">
        <f>AC9-AC60</f>
        <v>2730695</v>
      </c>
      <c r="AD62" s="5"/>
      <c r="AE62" s="15">
        <f>AE9-AE60</f>
        <v>1981386</v>
      </c>
      <c r="AF62" s="5"/>
      <c r="AG62" s="15">
        <f>AG9-AG60</f>
        <v>1921386</v>
      </c>
      <c r="AH62" s="5"/>
      <c r="AI62" s="15">
        <f>AI9-AI60</f>
        <v>-1220469</v>
      </c>
      <c r="AJ62" s="5"/>
      <c r="AK62" s="15">
        <f>AK9-AK60</f>
        <v>0</v>
      </c>
      <c r="AL62" s="5"/>
      <c r="AM62" s="15">
        <f>AM9-AM60</f>
        <v>-22345819</v>
      </c>
      <c r="AN62" s="5"/>
      <c r="AO62" s="15">
        <f>AO9-AO60</f>
        <v>-1120469</v>
      </c>
      <c r="AP62" s="5"/>
      <c r="AQ62" s="15">
        <f>AQ9-AQ60</f>
        <v>-4156669</v>
      </c>
      <c r="AR62" s="5"/>
      <c r="AS62" s="15">
        <f>AS9-AS60</f>
        <v>-3685769</v>
      </c>
      <c r="AT62" s="5"/>
      <c r="AU62" s="15">
        <f>AU9-AU60</f>
        <v>-10304206.429999985</v>
      </c>
    </row>
    <row r="63" spans="1:47" ht="13.5" thickTop="1" x14ac:dyDescent="0.2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2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</row>
    <row r="64" spans="1:47" x14ac:dyDescent="0.2"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2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</row>
    <row r="65" spans="11:47" x14ac:dyDescent="0.2"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2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</row>
    <row r="66" spans="11:47" x14ac:dyDescent="0.2"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2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</row>
    <row r="67" spans="11:47" x14ac:dyDescent="0.2"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2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</row>
    <row r="68" spans="11:47" x14ac:dyDescent="0.2"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2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</row>
    <row r="69" spans="11:47" x14ac:dyDescent="0.2"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2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</row>
    <row r="70" spans="11:47" x14ac:dyDescent="0.2"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2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</row>
    <row r="71" spans="11:47" x14ac:dyDescent="0.2"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2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</row>
    <row r="72" spans="11:47" x14ac:dyDescent="0.2"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2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</row>
    <row r="73" spans="11:47" x14ac:dyDescent="0.2"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2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</row>
    <row r="74" spans="11:47" x14ac:dyDescent="0.2"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2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</row>
    <row r="75" spans="11:47" x14ac:dyDescent="0.2"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2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</row>
    <row r="76" spans="11:47" x14ac:dyDescent="0.2"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2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</row>
    <row r="77" spans="11:47" x14ac:dyDescent="0.2"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2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</row>
    <row r="78" spans="11:47" x14ac:dyDescent="0.2"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2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</row>
    <row r="79" spans="11:47" x14ac:dyDescent="0.2"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2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</row>
    <row r="80" spans="11:47" x14ac:dyDescent="0.2"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2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</row>
    <row r="81" spans="11:47" x14ac:dyDescent="0.2"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2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</row>
    <row r="82" spans="11:47" x14ac:dyDescent="0.2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2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</row>
    <row r="83" spans="11:47" x14ac:dyDescent="0.2"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2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</row>
    <row r="84" spans="11:47" x14ac:dyDescent="0.2"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2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</row>
    <row r="85" spans="11:47" x14ac:dyDescent="0.2"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2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</row>
    <row r="86" spans="11:47" x14ac:dyDescent="0.2"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2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</row>
    <row r="87" spans="11:47" x14ac:dyDescent="0.2"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2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</row>
    <row r="88" spans="11:47" x14ac:dyDescent="0.2"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2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</row>
    <row r="89" spans="11:47" x14ac:dyDescent="0.2"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2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0" spans="11:47" x14ac:dyDescent="0.2"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2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</row>
    <row r="91" spans="11:47" x14ac:dyDescent="0.2"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2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</row>
    <row r="92" spans="11:47" x14ac:dyDescent="0.2"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2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</row>
    <row r="93" spans="11:47" x14ac:dyDescent="0.2"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2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</row>
    <row r="94" spans="11:47" x14ac:dyDescent="0.2"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2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</row>
    <row r="95" spans="11:47" x14ac:dyDescent="0.2"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2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</row>
    <row r="96" spans="11:47" x14ac:dyDescent="0.2"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2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</row>
    <row r="97" spans="11:47" x14ac:dyDescent="0.2"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2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</row>
    <row r="98" spans="11:47" x14ac:dyDescent="0.2"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2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</row>
    <row r="99" spans="11:47" x14ac:dyDescent="0.2"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2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</row>
    <row r="100" spans="11:47" x14ac:dyDescent="0.2"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2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</row>
    <row r="101" spans="11:47" x14ac:dyDescent="0.2"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2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</row>
    <row r="102" spans="11:47" x14ac:dyDescent="0.2"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2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</row>
    <row r="103" spans="11:47" x14ac:dyDescent="0.2"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2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</row>
    <row r="104" spans="11:47" x14ac:dyDescent="0.2"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2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</row>
    <row r="105" spans="11:47" x14ac:dyDescent="0.2"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2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</row>
    <row r="106" spans="11:47" x14ac:dyDescent="0.2"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2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</row>
    <row r="107" spans="11:47" x14ac:dyDescent="0.2"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2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</row>
    <row r="108" spans="11:47" x14ac:dyDescent="0.2"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2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</row>
    <row r="109" spans="11:47" x14ac:dyDescent="0.2"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2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</row>
    <row r="110" spans="11:47" x14ac:dyDescent="0.2"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2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</row>
    <row r="111" spans="11:47" x14ac:dyDescent="0.2"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2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</row>
    <row r="112" spans="11:47" x14ac:dyDescent="0.2"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2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</row>
    <row r="113" spans="11:47" x14ac:dyDescent="0.2"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2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</row>
    <row r="114" spans="11:47" x14ac:dyDescent="0.2"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2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</row>
    <row r="115" spans="11:47" x14ac:dyDescent="0.2">
      <c r="Y115"/>
    </row>
    <row r="116" spans="11:47" x14ac:dyDescent="0.2">
      <c r="Y116"/>
    </row>
    <row r="117" spans="11:47" x14ac:dyDescent="0.2">
      <c r="Y117"/>
    </row>
    <row r="118" spans="11:47" x14ac:dyDescent="0.2">
      <c r="Y118"/>
    </row>
    <row r="119" spans="11:47" x14ac:dyDescent="0.2">
      <c r="Y119"/>
    </row>
    <row r="120" spans="11:47" x14ac:dyDescent="0.2">
      <c r="Y120"/>
    </row>
    <row r="121" spans="11:47" x14ac:dyDescent="0.2">
      <c r="Y121"/>
    </row>
    <row r="122" spans="11:47" x14ac:dyDescent="0.2">
      <c r="Y122"/>
    </row>
    <row r="123" spans="11:47" x14ac:dyDescent="0.2">
      <c r="Y123"/>
    </row>
    <row r="124" spans="11:47" x14ac:dyDescent="0.2">
      <c r="Y124"/>
    </row>
    <row r="125" spans="11:47" x14ac:dyDescent="0.2">
      <c r="Y125"/>
    </row>
    <row r="126" spans="11:47" x14ac:dyDescent="0.2">
      <c r="Y126"/>
    </row>
    <row r="127" spans="11:47" x14ac:dyDescent="0.2">
      <c r="Y127"/>
    </row>
    <row r="128" spans="11:47" x14ac:dyDescent="0.2">
      <c r="Y128"/>
    </row>
    <row r="129" spans="25:25" x14ac:dyDescent="0.2">
      <c r="Y129"/>
    </row>
    <row r="130" spans="25:25" x14ac:dyDescent="0.2">
      <c r="Y130"/>
    </row>
    <row r="131" spans="25:25" x14ac:dyDescent="0.2">
      <c r="Y131"/>
    </row>
    <row r="132" spans="25:25" x14ac:dyDescent="0.2">
      <c r="Y132"/>
    </row>
    <row r="133" spans="25:25" x14ac:dyDescent="0.2">
      <c r="Y133"/>
    </row>
    <row r="134" spans="25:25" x14ac:dyDescent="0.2">
      <c r="Y134"/>
    </row>
    <row r="135" spans="25:25" x14ac:dyDescent="0.2">
      <c r="Y135"/>
    </row>
    <row r="136" spans="25:25" x14ac:dyDescent="0.2">
      <c r="Y136"/>
    </row>
    <row r="137" spans="25:25" x14ac:dyDescent="0.2">
      <c r="Y137"/>
    </row>
    <row r="138" spans="25:25" x14ac:dyDescent="0.2">
      <c r="Y138"/>
    </row>
    <row r="139" spans="25:25" x14ac:dyDescent="0.2">
      <c r="Y139"/>
    </row>
    <row r="140" spans="25:25" x14ac:dyDescent="0.2">
      <c r="Y140"/>
    </row>
    <row r="141" spans="25:25" x14ac:dyDescent="0.2">
      <c r="Y141"/>
    </row>
    <row r="142" spans="25:25" x14ac:dyDescent="0.2">
      <c r="Y142"/>
    </row>
    <row r="143" spans="25:25" x14ac:dyDescent="0.2">
      <c r="Y143"/>
    </row>
    <row r="144" spans="25:25" x14ac:dyDescent="0.2">
      <c r="Y144"/>
    </row>
    <row r="145" spans="25:25" x14ac:dyDescent="0.2">
      <c r="Y145"/>
    </row>
    <row r="146" spans="25:25" x14ac:dyDescent="0.2">
      <c r="Y146"/>
    </row>
    <row r="147" spans="25:25" x14ac:dyDescent="0.2">
      <c r="Y147"/>
    </row>
    <row r="148" spans="25:25" x14ac:dyDescent="0.2">
      <c r="Y148"/>
    </row>
    <row r="149" spans="25:25" x14ac:dyDescent="0.2">
      <c r="Y149"/>
    </row>
    <row r="150" spans="25:25" x14ac:dyDescent="0.2">
      <c r="Y150"/>
    </row>
    <row r="151" spans="25:25" x14ac:dyDescent="0.2">
      <c r="Y151"/>
    </row>
    <row r="152" spans="25:25" x14ac:dyDescent="0.2">
      <c r="Y152"/>
    </row>
    <row r="153" spans="25:25" x14ac:dyDescent="0.2">
      <c r="Y153"/>
    </row>
    <row r="154" spans="25:25" x14ac:dyDescent="0.2">
      <c r="Y154"/>
    </row>
    <row r="155" spans="25:25" x14ac:dyDescent="0.2">
      <c r="Y155"/>
    </row>
    <row r="156" spans="25:25" x14ac:dyDescent="0.2">
      <c r="Y156"/>
    </row>
    <row r="157" spans="25:25" x14ac:dyDescent="0.2">
      <c r="Y157"/>
    </row>
    <row r="158" spans="25:25" x14ac:dyDescent="0.2">
      <c r="Y158"/>
    </row>
    <row r="159" spans="25:25" x14ac:dyDescent="0.2">
      <c r="Y159"/>
    </row>
    <row r="160" spans="25:25" x14ac:dyDescent="0.2">
      <c r="Y160"/>
    </row>
    <row r="161" spans="25:25" x14ac:dyDescent="0.2">
      <c r="Y161"/>
    </row>
    <row r="162" spans="25:25" x14ac:dyDescent="0.2">
      <c r="Y162"/>
    </row>
    <row r="163" spans="25:25" x14ac:dyDescent="0.2">
      <c r="Y163"/>
    </row>
    <row r="164" spans="25:25" x14ac:dyDescent="0.2">
      <c r="Y164"/>
    </row>
    <row r="165" spans="25:25" x14ac:dyDescent="0.2">
      <c r="Y165"/>
    </row>
    <row r="166" spans="25:25" x14ac:dyDescent="0.2">
      <c r="Y166"/>
    </row>
    <row r="167" spans="25:25" x14ac:dyDescent="0.2">
      <c r="Y167"/>
    </row>
    <row r="168" spans="25:25" x14ac:dyDescent="0.2">
      <c r="Y168"/>
    </row>
    <row r="169" spans="25:25" x14ac:dyDescent="0.2">
      <c r="Y169"/>
    </row>
    <row r="170" spans="25:25" x14ac:dyDescent="0.2">
      <c r="Y170"/>
    </row>
    <row r="171" spans="25:25" x14ac:dyDescent="0.2">
      <c r="Y171"/>
    </row>
    <row r="172" spans="25:25" x14ac:dyDescent="0.2">
      <c r="Y172"/>
    </row>
    <row r="173" spans="25:25" x14ac:dyDescent="0.2">
      <c r="Y173"/>
    </row>
    <row r="174" spans="25:25" x14ac:dyDescent="0.2">
      <c r="Y174"/>
    </row>
    <row r="175" spans="25:25" x14ac:dyDescent="0.2">
      <c r="Y175"/>
    </row>
    <row r="176" spans="25:25" x14ac:dyDescent="0.2">
      <c r="Y176"/>
    </row>
    <row r="177" spans="25:25" x14ac:dyDescent="0.2">
      <c r="Y177"/>
    </row>
    <row r="178" spans="25:25" x14ac:dyDescent="0.2">
      <c r="Y178"/>
    </row>
    <row r="179" spans="25:25" x14ac:dyDescent="0.2">
      <c r="Y179"/>
    </row>
    <row r="180" spans="25:25" x14ac:dyDescent="0.2">
      <c r="Y180"/>
    </row>
    <row r="181" spans="25:25" x14ac:dyDescent="0.2">
      <c r="Y181"/>
    </row>
    <row r="182" spans="25:25" x14ac:dyDescent="0.2">
      <c r="Y182"/>
    </row>
    <row r="183" spans="25:25" x14ac:dyDescent="0.2">
      <c r="Y183"/>
    </row>
    <row r="184" spans="25:25" x14ac:dyDescent="0.2">
      <c r="Y184"/>
    </row>
    <row r="185" spans="25:25" x14ac:dyDescent="0.2">
      <c r="Y185"/>
    </row>
    <row r="186" spans="25:25" x14ac:dyDescent="0.2">
      <c r="Y186"/>
    </row>
    <row r="187" spans="25:25" x14ac:dyDescent="0.2">
      <c r="Y187"/>
    </row>
    <row r="188" spans="25:25" x14ac:dyDescent="0.2">
      <c r="Y188"/>
    </row>
    <row r="189" spans="25:25" x14ac:dyDescent="0.2">
      <c r="Y189"/>
    </row>
    <row r="190" spans="25:25" x14ac:dyDescent="0.2">
      <c r="Y190"/>
    </row>
    <row r="191" spans="25:25" x14ac:dyDescent="0.2">
      <c r="Y191"/>
    </row>
    <row r="192" spans="25:25" x14ac:dyDescent="0.2">
      <c r="Y192"/>
    </row>
    <row r="193" spans="25:25" x14ac:dyDescent="0.2">
      <c r="Y193"/>
    </row>
    <row r="194" spans="25:25" x14ac:dyDescent="0.2">
      <c r="Y194"/>
    </row>
    <row r="195" spans="25:25" x14ac:dyDescent="0.2">
      <c r="Y195"/>
    </row>
    <row r="196" spans="25:25" x14ac:dyDescent="0.2">
      <c r="Y196"/>
    </row>
    <row r="197" spans="25:25" x14ac:dyDescent="0.2">
      <c r="Y197"/>
    </row>
    <row r="198" spans="25:25" x14ac:dyDescent="0.2">
      <c r="Y198"/>
    </row>
    <row r="199" spans="25:25" x14ac:dyDescent="0.2">
      <c r="Y199"/>
    </row>
    <row r="200" spans="25:25" x14ac:dyDescent="0.2">
      <c r="Y200"/>
    </row>
    <row r="201" spans="25:25" x14ac:dyDescent="0.2">
      <c r="Y201"/>
    </row>
  </sheetData>
  <mergeCells count="19">
    <mergeCell ref="E31:G31"/>
    <mergeCell ref="E34:G34"/>
    <mergeCell ref="E32:G32"/>
    <mergeCell ref="E33:G33"/>
    <mergeCell ref="E17:G17"/>
    <mergeCell ref="E30:G30"/>
    <mergeCell ref="E25:G25"/>
    <mergeCell ref="A6:C6"/>
    <mergeCell ref="E6:G6"/>
    <mergeCell ref="E14:G14"/>
    <mergeCell ref="E23:G23"/>
    <mergeCell ref="E15:G15"/>
    <mergeCell ref="E16:G16"/>
    <mergeCell ref="E20:G20"/>
    <mergeCell ref="E22:G22"/>
    <mergeCell ref="E24:G24"/>
    <mergeCell ref="E21:G21"/>
    <mergeCell ref="E19:G19"/>
    <mergeCell ref="E18:G18"/>
  </mergeCells>
  <phoneticPr fontId="0" type="noConversion"/>
  <pageMargins left="0.25" right="0.25" top="0.5" bottom="0.5" header="0.5" footer="0.5"/>
  <pageSetup paperSize="5" scale="53" orientation="landscape" horizontalDpi="429496729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Jan Havlíček</cp:lastModifiedBy>
  <cp:lastPrinted>2001-12-18T02:08:22Z</cp:lastPrinted>
  <dcterms:created xsi:type="dcterms:W3CDTF">2001-12-05T05:03:43Z</dcterms:created>
  <dcterms:modified xsi:type="dcterms:W3CDTF">2023-09-15T21:10:03Z</dcterms:modified>
</cp:coreProperties>
</file>