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97F7D15-B6BB-425D-9245-63BA06B572D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Sheet1!$1:$1048576</definedName>
  </definedNames>
  <calcPr calcId="0" fullCalcOnLoad="1"/>
</workbook>
</file>

<file path=xl/calcChain.xml><?xml version="1.0" encoding="utf-8"?>
<calcChain xmlns="http://schemas.openxmlformats.org/spreadsheetml/2006/main">
  <c r="C9" i="1" l="1"/>
  <c r="F9" i="1"/>
  <c r="G9" i="1"/>
  <c r="H9" i="1"/>
  <c r="I9" i="1"/>
  <c r="J9" i="1"/>
  <c r="K9" i="1"/>
  <c r="K11" i="1"/>
  <c r="E14" i="1"/>
  <c r="E16" i="1"/>
  <c r="C22" i="1"/>
  <c r="F22" i="1"/>
  <c r="G22" i="1"/>
  <c r="I22" i="1"/>
  <c r="J22" i="1"/>
  <c r="C24" i="1"/>
  <c r="D24" i="1"/>
  <c r="F24" i="1"/>
  <c r="G24" i="1"/>
  <c r="H24" i="1"/>
  <c r="I24" i="1"/>
  <c r="J24" i="1"/>
  <c r="B25" i="1"/>
  <c r="C25" i="1"/>
  <c r="F25" i="1"/>
  <c r="G25" i="1"/>
  <c r="I25" i="1"/>
  <c r="J25" i="1"/>
  <c r="K25" i="1"/>
  <c r="E29" i="1"/>
  <c r="E30" i="1"/>
  <c r="E31" i="1"/>
  <c r="K36" i="1"/>
  <c r="G37" i="1"/>
  <c r="H37" i="1"/>
  <c r="I37" i="1"/>
  <c r="J37" i="1"/>
  <c r="K38" i="1"/>
</calcChain>
</file>

<file path=xl/sharedStrings.xml><?xml version="1.0" encoding="utf-8"?>
<sst xmlns="http://schemas.openxmlformats.org/spreadsheetml/2006/main" count="87" uniqueCount="40">
  <si>
    <t>S.J. to Cal. Border</t>
  </si>
  <si>
    <t>S. J. to Cal. Border</t>
  </si>
  <si>
    <t>MMBtu</t>
  </si>
  <si>
    <t>per day</t>
  </si>
  <si>
    <t>Total</t>
  </si>
  <si>
    <t>Fuel</t>
  </si>
  <si>
    <t>Actual Fuel</t>
  </si>
  <si>
    <t>Gross</t>
  </si>
  <si>
    <t>Margin</t>
  </si>
  <si>
    <t>Commodity</t>
  </si>
  <si>
    <t>Cost</t>
  </si>
  <si>
    <t>Net</t>
  </si>
  <si>
    <t>Basis</t>
  </si>
  <si>
    <t>Swap *</t>
  </si>
  <si>
    <t>Revenue under existing-</t>
  </si>
  <si>
    <t>Revenue at max. rates-</t>
  </si>
  <si>
    <t>Improvement</t>
  </si>
  <si>
    <t>or</t>
  </si>
  <si>
    <t>Transwestern Pipeline Company</t>
  </si>
  <si>
    <t>Margin Analysis</t>
  </si>
  <si>
    <t>Index - Index Transportation Packages</t>
  </si>
  <si>
    <t>Adjustment</t>
  </si>
  <si>
    <t>to Index (+/-)</t>
  </si>
  <si>
    <t>Contract</t>
  </si>
  <si>
    <t>Package #3</t>
  </si>
  <si>
    <t>Year 2002</t>
  </si>
  <si>
    <t>Year 2003</t>
  </si>
  <si>
    <t>Rate</t>
  </si>
  <si>
    <t>Net Margin</t>
  </si>
  <si>
    <t>Alternative</t>
  </si>
  <si>
    <t>Margin calculation</t>
  </si>
  <si>
    <t>Revenue under call option</t>
  </si>
  <si>
    <t>(see alternative</t>
  </si>
  <si>
    <t>margin calc below)</t>
  </si>
  <si>
    <t>Total for All Packages</t>
  </si>
  <si>
    <t>Package #4</t>
  </si>
  <si>
    <t>Packages #1, 2</t>
  </si>
  <si>
    <t>per MMBtu</t>
  </si>
  <si>
    <t>Use @</t>
  </si>
  <si>
    <t>* Swap Indications on below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</si>
</sst>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7" formatCode="_(&quot;$&quot;* #,##0.0000_);_(&quot;$&quot;* \(#,##0.0000\);_(&quot;$&quot;* &quot;-&quot;????_);_(@_)"/>
  </numFmts>
  <fonts count="8" x14ac:knownFonts="1">
    <font>
      <sz val="10"/>
      <name val="Arial"/>
    </font>
    <font>
      <sz val="9"/>
      <name val="Arial"/>
      <family val="2"/>
    </font>
    <font>
      <u/>
      <sz val="9"/>
      <name val="Arial"/>
      <family val="2"/>
    </font>
    <font>
      <b/>
      <sz val="9"/>
      <name val="Arial"/>
      <family val="2"/>
    </font>
    <font>
      <u val="doubleAccounting"/>
      <sz val="9"/>
      <name val="Arial"/>
      <family val="2"/>
    </font>
    <font>
      <u val="singleAccounting"/>
      <sz val="9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0" fontId="2" fillId="0" borderId="0" xfId="0" quotePrefix="1" applyNumberFormat="1" applyFont="1" applyAlignment="1">
      <alignment horizontal="center"/>
    </xf>
    <xf numFmtId="4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4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7" fontId="1" fillId="0" borderId="0" xfId="0" applyNumberFormat="1" applyFont="1" applyAlignment="1">
      <alignment horizontal="center"/>
    </xf>
    <xf numFmtId="42" fontId="1" fillId="0" borderId="0" xfId="0" applyNumberFormat="1" applyFont="1"/>
    <xf numFmtId="16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42" fontId="3" fillId="0" borderId="0" xfId="0" applyNumberFormat="1" applyFont="1" applyAlignment="1">
      <alignment horizontal="center"/>
    </xf>
    <xf numFmtId="42" fontId="4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2" fontId="1" fillId="0" borderId="5" xfId="0" applyNumberFormat="1" applyFont="1" applyBorder="1"/>
    <xf numFmtId="41" fontId="1" fillId="0" borderId="4" xfId="0" applyNumberFormat="1" applyFont="1" applyBorder="1"/>
    <xf numFmtId="42" fontId="1" fillId="0" borderId="0" xfId="0" applyNumberFormat="1" applyFont="1" applyBorder="1"/>
    <xf numFmtId="42" fontId="3" fillId="0" borderId="5" xfId="0" applyNumberFormat="1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3" fillId="0" borderId="0" xfId="0" applyFont="1" applyAlignment="1">
      <alignment horizontal="center"/>
    </xf>
    <xf numFmtId="41" fontId="5" fillId="0" borderId="0" xfId="0" applyNumberFormat="1" applyFont="1" applyAlignment="1">
      <alignment horizontal="center"/>
    </xf>
    <xf numFmtId="4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42" fontId="5" fillId="0" borderId="0" xfId="0" applyNumberFormat="1" applyFont="1"/>
    <xf numFmtId="0" fontId="2" fillId="0" borderId="0" xfId="0" applyFont="1"/>
    <xf numFmtId="0" fontId="3" fillId="0" borderId="0" xfId="0" applyFont="1"/>
    <xf numFmtId="44" fontId="1" fillId="0" borderId="0" xfId="0" applyNumberFormat="1" applyFont="1" applyBorder="1" applyAlignment="1">
      <alignment horizontal="center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workbookViewId="0">
      <selection activeCell="G11" sqref="G11"/>
    </sheetView>
  </sheetViews>
  <sheetFormatPr defaultRowHeight="12" x14ac:dyDescent="0.2"/>
  <cols>
    <col min="1" max="1" width="15.28515625" style="1" customWidth="1"/>
    <col min="2" max="2" width="9.140625" style="1"/>
    <col min="3" max="3" width="11.7109375" style="1" customWidth="1"/>
    <col min="4" max="4" width="8.7109375" style="1" customWidth="1"/>
    <col min="5" max="5" width="11.140625" style="1" customWidth="1"/>
    <col min="6" max="6" width="12" style="1" customWidth="1"/>
    <col min="7" max="7" width="11.28515625" style="1" customWidth="1"/>
    <col min="8" max="8" width="11.7109375" style="1" customWidth="1"/>
    <col min="9" max="9" width="11.85546875" style="1" customWidth="1"/>
    <col min="10" max="10" width="12.28515625" style="1" bestFit="1" customWidth="1"/>
    <col min="11" max="11" width="16" style="1" customWidth="1"/>
    <col min="12" max="12" width="12.140625" style="1" customWidth="1"/>
    <col min="13" max="16384" width="9.140625" style="1"/>
  </cols>
  <sheetData>
    <row r="1" spans="1:11" ht="15" x14ac:dyDescent="0.25">
      <c r="A1" s="44" t="s">
        <v>18</v>
      </c>
    </row>
    <row r="2" spans="1:11" ht="15" x14ac:dyDescent="0.25">
      <c r="A2" s="44" t="s">
        <v>19</v>
      </c>
    </row>
    <row r="3" spans="1:11" ht="15" x14ac:dyDescent="0.25">
      <c r="A3" s="45" t="s">
        <v>20</v>
      </c>
    </row>
    <row r="5" spans="1:11" x14ac:dyDescent="0.2">
      <c r="K5" s="2" t="s">
        <v>8</v>
      </c>
    </row>
    <row r="6" spans="1:11" x14ac:dyDescent="0.2">
      <c r="B6" s="2"/>
      <c r="C6" s="2"/>
      <c r="D6" s="2"/>
      <c r="E6" s="2" t="s">
        <v>23</v>
      </c>
      <c r="G6" s="2" t="s">
        <v>6</v>
      </c>
      <c r="H6" s="2"/>
      <c r="I6" s="2"/>
      <c r="J6" s="2"/>
      <c r="K6" s="2" t="s">
        <v>16</v>
      </c>
    </row>
    <row r="7" spans="1:11" x14ac:dyDescent="0.2">
      <c r="A7" s="36" t="s">
        <v>25</v>
      </c>
      <c r="B7" s="2" t="s">
        <v>2</v>
      </c>
      <c r="C7" s="2" t="s">
        <v>4</v>
      </c>
      <c r="D7" s="2" t="s">
        <v>12</v>
      </c>
      <c r="E7" s="2" t="s">
        <v>21</v>
      </c>
      <c r="F7" s="2" t="s">
        <v>7</v>
      </c>
      <c r="G7" s="2" t="s">
        <v>38</v>
      </c>
      <c r="H7" s="2" t="s">
        <v>9</v>
      </c>
      <c r="I7" s="2" t="s">
        <v>5</v>
      </c>
      <c r="J7" s="2" t="s">
        <v>11</v>
      </c>
      <c r="K7" s="2" t="s">
        <v>32</v>
      </c>
    </row>
    <row r="8" spans="1:11" x14ac:dyDescent="0.2">
      <c r="A8" s="3" t="s">
        <v>36</v>
      </c>
      <c r="B8" s="3" t="s">
        <v>3</v>
      </c>
      <c r="C8" s="3" t="s">
        <v>2</v>
      </c>
      <c r="D8" s="3" t="s">
        <v>13</v>
      </c>
      <c r="E8" s="3" t="s">
        <v>22</v>
      </c>
      <c r="F8" s="3" t="s">
        <v>8</v>
      </c>
      <c r="G8" s="4">
        <v>3.5000000000000003E-2</v>
      </c>
      <c r="H8" s="3" t="s">
        <v>13</v>
      </c>
      <c r="I8" s="3" t="s">
        <v>10</v>
      </c>
      <c r="J8" s="3" t="s">
        <v>8</v>
      </c>
      <c r="K8" s="41" t="s">
        <v>33</v>
      </c>
    </row>
    <row r="9" spans="1:11" x14ac:dyDescent="0.2">
      <c r="A9" s="1" t="s">
        <v>0</v>
      </c>
      <c r="B9" s="5">
        <v>27500</v>
      </c>
      <c r="C9" s="5">
        <f>B9*365</f>
        <v>10037500</v>
      </c>
      <c r="D9" s="6">
        <v>1.17</v>
      </c>
      <c r="E9" s="6">
        <v>-0.05</v>
      </c>
      <c r="F9" s="7">
        <f>C9*(D9+E9)</f>
        <v>11241999.999999998</v>
      </c>
      <c r="G9" s="5">
        <f>C9*G8</f>
        <v>351312.50000000006</v>
      </c>
      <c r="H9" s="6">
        <f>4.82-D9</f>
        <v>3.6500000000000004</v>
      </c>
      <c r="I9" s="8">
        <f>G9*H9</f>
        <v>1282290.6250000002</v>
      </c>
      <c r="J9" s="7">
        <f>F9-I9</f>
        <v>9959709.3749999981</v>
      </c>
      <c r="K9" s="7">
        <f>J9-E14</f>
        <v>7099021.8749999981</v>
      </c>
    </row>
    <row r="10" spans="1:11" x14ac:dyDescent="0.2">
      <c r="B10" s="5"/>
      <c r="C10" s="5"/>
      <c r="D10" s="6"/>
      <c r="E10" s="6"/>
      <c r="F10" s="7"/>
      <c r="G10" s="5"/>
      <c r="H10" s="6"/>
      <c r="I10" s="8"/>
      <c r="J10" s="7"/>
      <c r="K10" s="15" t="s">
        <v>17</v>
      </c>
    </row>
    <row r="11" spans="1:11" x14ac:dyDescent="0.2">
      <c r="B11" s="5"/>
      <c r="C11" s="5"/>
      <c r="D11" s="6"/>
      <c r="E11" s="6"/>
      <c r="F11" s="7"/>
      <c r="G11" s="5"/>
      <c r="H11" s="6"/>
      <c r="I11" s="8"/>
      <c r="J11" s="7"/>
      <c r="K11" s="7">
        <f>J9-E16</f>
        <v>6122373.1249999981</v>
      </c>
    </row>
    <row r="12" spans="1:11" x14ac:dyDescent="0.2">
      <c r="B12" s="6" t="s">
        <v>29</v>
      </c>
      <c r="C12" s="8"/>
      <c r="D12" s="7"/>
      <c r="E12" s="2" t="s">
        <v>11</v>
      </c>
      <c r="F12" s="7"/>
      <c r="G12" s="5"/>
    </row>
    <row r="13" spans="1:11" x14ac:dyDescent="0.2">
      <c r="B13" s="39" t="s">
        <v>30</v>
      </c>
      <c r="C13" s="8"/>
      <c r="D13" s="7" t="s">
        <v>27</v>
      </c>
      <c r="E13" s="3" t="s">
        <v>8</v>
      </c>
      <c r="F13" s="7"/>
      <c r="G13" s="5"/>
    </row>
    <row r="14" spans="1:11" x14ac:dyDescent="0.2">
      <c r="B14" s="9" t="s">
        <v>14</v>
      </c>
      <c r="C14" s="8"/>
      <c r="D14" s="10">
        <v>0.28499999999999998</v>
      </c>
      <c r="E14" s="11">
        <f>C9*D14</f>
        <v>2860687.4999999995</v>
      </c>
      <c r="F14" s="7"/>
      <c r="G14" s="5"/>
    </row>
    <row r="15" spans="1:11" x14ac:dyDescent="0.2">
      <c r="B15" s="12" t="s">
        <v>17</v>
      </c>
      <c r="C15" s="13"/>
      <c r="D15" s="14"/>
      <c r="E15" s="15" t="s">
        <v>17</v>
      </c>
      <c r="F15" s="7"/>
      <c r="G15" s="5"/>
    </row>
    <row r="16" spans="1:11" x14ac:dyDescent="0.2">
      <c r="B16" s="9" t="s">
        <v>15</v>
      </c>
      <c r="C16" s="8"/>
      <c r="D16" s="10">
        <v>0.38229999999999997</v>
      </c>
      <c r="E16" s="11">
        <f>C9*D16</f>
        <v>3837336.2499999995</v>
      </c>
      <c r="F16" s="7"/>
      <c r="G16" s="5"/>
    </row>
    <row r="17" spans="1:12" x14ac:dyDescent="0.2">
      <c r="B17" s="5"/>
      <c r="C17" s="5"/>
      <c r="D17" s="6"/>
      <c r="E17" s="7"/>
      <c r="F17" s="7"/>
      <c r="G17" s="5"/>
      <c r="H17" s="6"/>
      <c r="I17" s="8"/>
      <c r="J17" s="7"/>
    </row>
    <row r="18" spans="1:12" x14ac:dyDescent="0.2">
      <c r="B18" s="5"/>
      <c r="C18" s="5"/>
      <c r="D18" s="6"/>
      <c r="E18" s="5"/>
      <c r="F18" s="5"/>
      <c r="G18" s="5"/>
      <c r="H18" s="2"/>
      <c r="I18" s="2"/>
      <c r="J18" s="2"/>
      <c r="K18" s="2" t="s">
        <v>8</v>
      </c>
    </row>
    <row r="19" spans="1:12" x14ac:dyDescent="0.2">
      <c r="B19" s="2"/>
      <c r="C19" s="2"/>
      <c r="D19" s="2"/>
      <c r="E19" s="2" t="s">
        <v>23</v>
      </c>
      <c r="F19" s="2"/>
      <c r="G19" s="2" t="s">
        <v>6</v>
      </c>
      <c r="H19" s="2"/>
      <c r="I19" s="2"/>
      <c r="J19" s="2"/>
      <c r="K19" s="2" t="s">
        <v>16</v>
      </c>
    </row>
    <row r="20" spans="1:12" x14ac:dyDescent="0.2">
      <c r="A20" s="36" t="s">
        <v>26</v>
      </c>
      <c r="B20" s="2" t="s">
        <v>2</v>
      </c>
      <c r="C20" s="2" t="s">
        <v>4</v>
      </c>
      <c r="D20" s="2" t="s">
        <v>12</v>
      </c>
      <c r="E20" s="2" t="s">
        <v>21</v>
      </c>
      <c r="F20" s="2" t="s">
        <v>7</v>
      </c>
      <c r="G20" s="2" t="s">
        <v>38</v>
      </c>
      <c r="H20" s="2" t="s">
        <v>9</v>
      </c>
      <c r="I20" s="2" t="s">
        <v>5</v>
      </c>
      <c r="J20" s="2" t="s">
        <v>11</v>
      </c>
      <c r="K20" s="2" t="s">
        <v>32</v>
      </c>
    </row>
    <row r="21" spans="1:12" x14ac:dyDescent="0.2">
      <c r="A21" s="3" t="s">
        <v>24</v>
      </c>
      <c r="B21" s="3" t="s">
        <v>3</v>
      </c>
      <c r="C21" s="3" t="s">
        <v>2</v>
      </c>
      <c r="D21" s="3" t="s">
        <v>13</v>
      </c>
      <c r="E21" s="3" t="s">
        <v>22</v>
      </c>
      <c r="F21" s="3" t="s">
        <v>8</v>
      </c>
      <c r="G21" s="4">
        <v>3.5000000000000003E-2</v>
      </c>
      <c r="H21" s="3" t="s">
        <v>13</v>
      </c>
      <c r="I21" s="3" t="s">
        <v>10</v>
      </c>
      <c r="J21" s="3" t="s">
        <v>8</v>
      </c>
      <c r="K21" s="41" t="s">
        <v>33</v>
      </c>
    </row>
    <row r="22" spans="1:12" x14ac:dyDescent="0.2">
      <c r="A22" s="1" t="s">
        <v>1</v>
      </c>
      <c r="B22" s="5">
        <v>35000</v>
      </c>
      <c r="C22" s="5">
        <f>B22*365</f>
        <v>12775000</v>
      </c>
      <c r="D22" s="6">
        <v>1.01</v>
      </c>
      <c r="E22" s="6">
        <v>0.04</v>
      </c>
      <c r="F22" s="7">
        <f>C22*(D22+E22)</f>
        <v>13413750</v>
      </c>
      <c r="G22" s="5">
        <f>C22*G8</f>
        <v>447125.00000000006</v>
      </c>
      <c r="H22" s="6">
        <v>3.42</v>
      </c>
      <c r="I22" s="8">
        <f>G22*H22</f>
        <v>1529167.5000000002</v>
      </c>
      <c r="J22" s="7">
        <f>F22-I22</f>
        <v>11884582.5</v>
      </c>
    </row>
    <row r="23" spans="1:12" x14ac:dyDescent="0.2">
      <c r="A23" s="3" t="s">
        <v>35</v>
      </c>
      <c r="B23" s="5"/>
      <c r="C23" s="5"/>
      <c r="D23" s="6"/>
      <c r="E23" s="6"/>
      <c r="F23" s="7"/>
      <c r="G23" s="5"/>
      <c r="H23" s="6"/>
      <c r="I23" s="8"/>
      <c r="J23" s="7"/>
    </row>
    <row r="24" spans="1:12" ht="14.25" x14ac:dyDescent="0.35">
      <c r="A24" s="1" t="s">
        <v>1</v>
      </c>
      <c r="B24" s="37">
        <v>14000</v>
      </c>
      <c r="C24" s="37">
        <f>B24*365</f>
        <v>5110000</v>
      </c>
      <c r="D24" s="6">
        <f>D22</f>
        <v>1.01</v>
      </c>
      <c r="E24" s="38">
        <v>0</v>
      </c>
      <c r="F24" s="37">
        <f>C24*(D24+E24)</f>
        <v>5161100</v>
      </c>
      <c r="G24" s="37">
        <f>C24*G8</f>
        <v>178850.00000000003</v>
      </c>
      <c r="H24" s="6">
        <f>H22</f>
        <v>3.42</v>
      </c>
      <c r="I24" s="37">
        <f>G24*H24</f>
        <v>611667.00000000012</v>
      </c>
      <c r="J24" s="37">
        <f>F24-I24</f>
        <v>4549433</v>
      </c>
      <c r="L24" s="2"/>
    </row>
    <row r="25" spans="1:12" x14ac:dyDescent="0.2">
      <c r="B25" s="5">
        <f>SUM(B22:B24)</f>
        <v>49000</v>
      </c>
      <c r="C25" s="5">
        <f>SUM(C22:C24)</f>
        <v>17885000</v>
      </c>
      <c r="D25" s="6"/>
      <c r="F25" s="7">
        <f>SUM(F22:F24)</f>
        <v>18574850</v>
      </c>
      <c r="G25" s="5">
        <f>SUM(G21:G24)</f>
        <v>625975.03500000003</v>
      </c>
      <c r="H25" s="6"/>
      <c r="I25" s="8">
        <f>SUM(I22:I24)</f>
        <v>2140834.5000000005</v>
      </c>
      <c r="J25" s="7">
        <f>SUM(J22:J24)</f>
        <v>16434015.5</v>
      </c>
      <c r="K25" s="11">
        <f>J25-E31</f>
        <v>10242429.25</v>
      </c>
      <c r="L25" s="2"/>
    </row>
    <row r="26" spans="1:12" x14ac:dyDescent="0.2">
      <c r="B26" s="5"/>
      <c r="C26" s="5"/>
      <c r="D26" s="6"/>
      <c r="F26" s="7"/>
      <c r="G26" s="5"/>
      <c r="H26" s="6"/>
      <c r="I26" s="8"/>
      <c r="J26" s="7"/>
      <c r="L26" s="2"/>
    </row>
    <row r="27" spans="1:12" x14ac:dyDescent="0.2">
      <c r="B27" s="6" t="s">
        <v>29</v>
      </c>
      <c r="C27" s="8"/>
      <c r="D27" s="7"/>
      <c r="E27" s="2" t="s">
        <v>11</v>
      </c>
      <c r="F27" s="7"/>
      <c r="G27" s="5"/>
      <c r="H27" s="6"/>
      <c r="I27" s="8"/>
      <c r="J27" s="7"/>
      <c r="L27" s="2"/>
    </row>
    <row r="28" spans="1:12" x14ac:dyDescent="0.2">
      <c r="B28" s="39" t="s">
        <v>30</v>
      </c>
      <c r="C28" s="8"/>
      <c r="D28" s="7" t="s">
        <v>27</v>
      </c>
      <c r="E28" s="3" t="s">
        <v>8</v>
      </c>
      <c r="L28" s="3"/>
    </row>
    <row r="29" spans="1:12" x14ac:dyDescent="0.2">
      <c r="B29" s="9" t="s">
        <v>31</v>
      </c>
      <c r="C29" s="8"/>
      <c r="D29" s="10">
        <v>0.3</v>
      </c>
      <c r="E29" s="11">
        <f>(21500*365)*D29</f>
        <v>2354250</v>
      </c>
      <c r="F29" s="11"/>
    </row>
    <row r="30" spans="1:12" ht="14.25" x14ac:dyDescent="0.35">
      <c r="B30" s="9" t="s">
        <v>15</v>
      </c>
      <c r="C30" s="8"/>
      <c r="D30" s="10">
        <v>0.38229999999999997</v>
      </c>
      <c r="E30" s="40">
        <f>(27500*365)*D30</f>
        <v>3837336.2499999995</v>
      </c>
      <c r="F30" s="16"/>
    </row>
    <row r="31" spans="1:12" x14ac:dyDescent="0.2">
      <c r="E31" s="11">
        <f>SUM(E29:E30)</f>
        <v>6191586.25</v>
      </c>
      <c r="F31" s="11"/>
    </row>
    <row r="32" spans="1:12" x14ac:dyDescent="0.2">
      <c r="G32" s="42" t="s">
        <v>34</v>
      </c>
    </row>
    <row r="33" spans="1:11" x14ac:dyDescent="0.2">
      <c r="A33" s="1" t="s">
        <v>39</v>
      </c>
      <c r="B33" s="2"/>
      <c r="C33" s="2"/>
      <c r="D33" s="2"/>
      <c r="E33" s="2"/>
      <c r="F33" s="2"/>
      <c r="G33" s="17"/>
      <c r="H33" s="18"/>
      <c r="I33" s="19"/>
      <c r="J33" s="19"/>
      <c r="K33" s="20"/>
    </row>
    <row r="34" spans="1:11" x14ac:dyDescent="0.2">
      <c r="B34" s="2"/>
      <c r="D34" s="2"/>
      <c r="G34" s="21"/>
      <c r="H34" s="22"/>
      <c r="I34" s="22"/>
      <c r="J34" s="22"/>
      <c r="K34" s="23" t="s">
        <v>8</v>
      </c>
    </row>
    <row r="35" spans="1:11" x14ac:dyDescent="0.2">
      <c r="B35" s="3"/>
      <c r="D35" s="3"/>
      <c r="G35" s="24" t="s">
        <v>4</v>
      </c>
      <c r="H35" s="25" t="s">
        <v>7</v>
      </c>
      <c r="I35" s="25" t="s">
        <v>11</v>
      </c>
      <c r="J35" s="25" t="s">
        <v>28</v>
      </c>
      <c r="K35" s="26" t="s">
        <v>16</v>
      </c>
    </row>
    <row r="36" spans="1:11" x14ac:dyDescent="0.2">
      <c r="G36" s="27" t="s">
        <v>2</v>
      </c>
      <c r="H36" s="28" t="s">
        <v>8</v>
      </c>
      <c r="I36" s="28" t="s">
        <v>8</v>
      </c>
      <c r="J36" s="28" t="s">
        <v>37</v>
      </c>
      <c r="K36" s="29">
        <f>K9+K25</f>
        <v>17341451.125</v>
      </c>
    </row>
    <row r="37" spans="1:11" x14ac:dyDescent="0.2">
      <c r="G37" s="30">
        <f>C22+C9</f>
        <v>22812500</v>
      </c>
      <c r="H37" s="31">
        <f>F22+F9</f>
        <v>24655750</v>
      </c>
      <c r="I37" s="31">
        <f>J9+J22</f>
        <v>21844291.875</v>
      </c>
      <c r="J37" s="43">
        <f>I37/G37</f>
        <v>0.95755800000000002</v>
      </c>
      <c r="K37" s="32" t="s">
        <v>17</v>
      </c>
    </row>
    <row r="38" spans="1:11" x14ac:dyDescent="0.2">
      <c r="G38" s="21"/>
      <c r="H38" s="22"/>
      <c r="I38" s="22"/>
      <c r="J38" s="22"/>
      <c r="K38" s="29">
        <f>K11+K25</f>
        <v>16364802.374999998</v>
      </c>
    </row>
    <row r="39" spans="1:11" x14ac:dyDescent="0.2">
      <c r="G39" s="33"/>
      <c r="H39" s="34"/>
      <c r="I39" s="34"/>
      <c r="J39" s="34"/>
      <c r="K39" s="35"/>
    </row>
  </sheetData>
  <pageMargins left="0.45" right="0.37" top="1" bottom="1" header="0.5" footer="0.5"/>
  <pageSetup orientation="landscape" r:id="rId1"/>
  <headerFooter alignWithMargins="0">
    <oddFooter>&amp;Lg:user\gta\jcf\data\excel\index-indexmarginanalysis.xls&amp;C&amp;D&amp;RPrepared by :
Jeffery C. Fawcett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2001-01-10T23:56:25Z</cp:lastPrinted>
  <dcterms:created xsi:type="dcterms:W3CDTF">2001-01-10T21:05:05Z</dcterms:created>
  <dcterms:modified xsi:type="dcterms:W3CDTF">2023-09-16T17:27:59Z</dcterms:modified>
</cp:coreProperties>
</file>