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0B510D-E5E9-4BCB-82CA-504DEEEE78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Sheet1!$C$1:$AH$35</definedName>
  </definedNames>
  <calcPr calcId="0"/>
</workbook>
</file>

<file path=xl/calcChain.xml><?xml version="1.0" encoding="utf-8"?>
<calcChain xmlns="http://schemas.openxmlformats.org/spreadsheetml/2006/main">
  <c r="U7" i="1" l="1"/>
  <c r="V7" i="1"/>
  <c r="W7" i="1"/>
  <c r="X7" i="1"/>
  <c r="Y7" i="1"/>
  <c r="AA7" i="1"/>
  <c r="U8" i="1"/>
  <c r="V8" i="1"/>
  <c r="W8" i="1"/>
  <c r="X8" i="1"/>
  <c r="Y8" i="1"/>
  <c r="AA8" i="1"/>
  <c r="U9" i="1"/>
  <c r="V9" i="1"/>
  <c r="W9" i="1"/>
  <c r="X9" i="1"/>
  <c r="Y9" i="1"/>
  <c r="AA9" i="1"/>
  <c r="R10" i="1"/>
  <c r="Y10" i="1"/>
  <c r="AA10" i="1"/>
  <c r="U11" i="1"/>
  <c r="V11" i="1"/>
  <c r="W11" i="1"/>
  <c r="X11" i="1"/>
  <c r="Y11" i="1"/>
  <c r="AA11" i="1"/>
  <c r="U12" i="1"/>
  <c r="V12" i="1"/>
  <c r="W12" i="1"/>
  <c r="X12" i="1"/>
  <c r="Y12" i="1"/>
  <c r="AA12" i="1"/>
  <c r="U13" i="1"/>
  <c r="V13" i="1"/>
  <c r="W13" i="1"/>
  <c r="X13" i="1"/>
  <c r="Y13" i="1"/>
  <c r="AA13" i="1"/>
  <c r="U14" i="1"/>
  <c r="V14" i="1"/>
  <c r="W14" i="1"/>
  <c r="X14" i="1"/>
  <c r="Y14" i="1"/>
  <c r="AA14" i="1"/>
  <c r="U15" i="1"/>
  <c r="V15" i="1"/>
  <c r="W15" i="1"/>
  <c r="X15" i="1"/>
  <c r="Y15" i="1"/>
  <c r="AA15" i="1"/>
  <c r="U16" i="1"/>
  <c r="V16" i="1"/>
  <c r="W16" i="1"/>
  <c r="X16" i="1"/>
  <c r="Y16" i="1"/>
  <c r="AA16" i="1"/>
  <c r="R17" i="1"/>
  <c r="Y17" i="1"/>
  <c r="AA17" i="1"/>
  <c r="U18" i="1"/>
  <c r="V18" i="1"/>
  <c r="W18" i="1"/>
  <c r="X18" i="1"/>
  <c r="Y18" i="1"/>
  <c r="AA18" i="1"/>
  <c r="U19" i="1"/>
  <c r="V19" i="1"/>
  <c r="W19" i="1"/>
  <c r="X19" i="1"/>
  <c r="Y19" i="1"/>
  <c r="AA19" i="1"/>
  <c r="U20" i="1"/>
  <c r="V20" i="1"/>
  <c r="W20" i="1"/>
  <c r="X20" i="1"/>
  <c r="Y20" i="1"/>
  <c r="AA20" i="1"/>
  <c r="U21" i="1"/>
  <c r="V21" i="1"/>
  <c r="W21" i="1"/>
  <c r="X21" i="1"/>
  <c r="Y21" i="1"/>
  <c r="AA21" i="1"/>
  <c r="U22" i="1"/>
  <c r="V22" i="1"/>
  <c r="W22" i="1"/>
  <c r="X22" i="1"/>
  <c r="Y22" i="1"/>
  <c r="AA22" i="1"/>
  <c r="U23" i="1"/>
  <c r="V23" i="1"/>
  <c r="W23" i="1"/>
  <c r="X23" i="1"/>
  <c r="Y23" i="1"/>
  <c r="AA23" i="1"/>
  <c r="U24" i="1"/>
  <c r="V24" i="1"/>
  <c r="W24" i="1"/>
  <c r="X24" i="1"/>
  <c r="Y24" i="1"/>
  <c r="AA24" i="1"/>
  <c r="U25" i="1"/>
  <c r="V25" i="1"/>
  <c r="W25" i="1"/>
  <c r="X25" i="1"/>
  <c r="Y25" i="1"/>
  <c r="AA25" i="1"/>
  <c r="U26" i="1"/>
  <c r="V26" i="1"/>
  <c r="W26" i="1"/>
  <c r="X26" i="1"/>
  <c r="Y26" i="1"/>
  <c r="AA26" i="1"/>
  <c r="U27" i="1"/>
  <c r="V27" i="1"/>
  <c r="W27" i="1"/>
  <c r="X27" i="1"/>
  <c r="Y27" i="1"/>
  <c r="AA27" i="1"/>
  <c r="U28" i="1"/>
  <c r="V28" i="1"/>
  <c r="W28" i="1"/>
  <c r="X28" i="1"/>
  <c r="Y28" i="1"/>
  <c r="AA28" i="1"/>
  <c r="U29" i="1"/>
  <c r="V29" i="1"/>
  <c r="W29" i="1"/>
  <c r="X29" i="1"/>
  <c r="Y29" i="1"/>
  <c r="AA29" i="1"/>
  <c r="R30" i="1"/>
  <c r="Y30" i="1"/>
  <c r="AA30" i="1"/>
  <c r="U31" i="1"/>
  <c r="V31" i="1"/>
  <c r="W31" i="1"/>
  <c r="X31" i="1"/>
  <c r="Y31" i="1"/>
  <c r="AA31" i="1"/>
  <c r="U32" i="1"/>
  <c r="V32" i="1"/>
  <c r="W32" i="1"/>
  <c r="X32" i="1"/>
  <c r="Y32" i="1"/>
  <c r="AA32" i="1"/>
  <c r="R33" i="1"/>
  <c r="Y33" i="1"/>
  <c r="AA33" i="1"/>
  <c r="R34" i="1"/>
  <c r="Y34" i="1"/>
  <c r="AA34" i="1"/>
</calcChain>
</file>

<file path=xl/sharedStrings.xml><?xml version="1.0" encoding="utf-8"?>
<sst xmlns="http://schemas.openxmlformats.org/spreadsheetml/2006/main" count="393" uniqueCount="165">
  <si>
    <t>ENRON TRANSPORTATION AND STORAGE</t>
  </si>
  <si>
    <t>OUTSTANDING ACCOUNTS RECEIVABLES</t>
  </si>
  <si>
    <r>
      <t xml:space="preserve">FOR CONSTRUCTION  -- </t>
    </r>
    <r>
      <rPr>
        <b/>
        <sz val="8"/>
        <color indexed="8"/>
        <rFont val="MS Sans Serif"/>
        <family val="2"/>
      </rPr>
      <t xml:space="preserve"> BY WORKORDER</t>
    </r>
  </si>
  <si>
    <t>NORTHERN NATURAL GAS</t>
  </si>
  <si>
    <t>DATE</t>
  </si>
  <si>
    <t xml:space="preserve"># DAYS </t>
  </si>
  <si>
    <t>$</t>
  </si>
  <si>
    <t>CO</t>
  </si>
  <si>
    <t>CUSTOMER_NUMBER</t>
  </si>
  <si>
    <t>CUSTOMER NAME</t>
  </si>
  <si>
    <t>MARKETER</t>
  </si>
  <si>
    <t>INVOICE NO.</t>
  </si>
  <si>
    <t>C WO</t>
  </si>
  <si>
    <t>WO DESCRIPTION</t>
  </si>
  <si>
    <t>DESCRIPTION_2</t>
  </si>
  <si>
    <t>WO_BAL</t>
  </si>
  <si>
    <t>APPROVED</t>
  </si>
  <si>
    <t>WO#</t>
  </si>
  <si>
    <t>WORK_ORDER</t>
  </si>
  <si>
    <t>STATUS</t>
  </si>
  <si>
    <t>COMPLETE</t>
  </si>
  <si>
    <t>OPEN_TYPE</t>
  </si>
  <si>
    <t>D</t>
  </si>
  <si>
    <t>OPEN AMOUNT</t>
  </si>
  <si>
    <t>BILLING DATE</t>
  </si>
  <si>
    <t>GL DATE</t>
  </si>
  <si>
    <t>PAST DUE</t>
  </si>
  <si>
    <t>CURRENT</t>
  </si>
  <si>
    <t>31-60</t>
  </si>
  <si>
    <t>61-90</t>
  </si>
  <si>
    <t>Received</t>
  </si>
  <si>
    <t>NN</t>
  </si>
  <si>
    <t>0000M990003875</t>
  </si>
  <si>
    <t xml:space="preserve">PEOPLES NATURAL GAS-ARGUS     </t>
  </si>
  <si>
    <t>S. SMITH</t>
  </si>
  <si>
    <t>W17995060050</t>
  </si>
  <si>
    <t>C44823</t>
  </si>
  <si>
    <t xml:space="preserve">TERRANCE RUFF FTP             </t>
  </si>
  <si>
    <t xml:space="preserve">DUBUQUE CTY.                                                          </t>
  </si>
  <si>
    <t>1</t>
  </si>
  <si>
    <t>I</t>
  </si>
  <si>
    <t>0</t>
  </si>
  <si>
    <t>B STEVENS</t>
  </si>
  <si>
    <t xml:space="preserve">                                                                      </t>
  </si>
  <si>
    <t>0000M990004596</t>
  </si>
  <si>
    <t xml:space="preserve">UTILICORP UNITED, INC.        </t>
  </si>
  <si>
    <t>SCOTT SMITH</t>
  </si>
  <si>
    <t>W17996030023</t>
  </si>
  <si>
    <t>S45622</t>
  </si>
  <si>
    <t xml:space="preserve">D.M. A CLASS LCO CHG          </t>
  </si>
  <si>
    <t xml:space="preserve">REV.#1/POLK CO                                                        </t>
  </si>
  <si>
    <t>0000M990004607</t>
  </si>
  <si>
    <t xml:space="preserve">IES UTILITIES                 </t>
  </si>
  <si>
    <t>D. BADURA</t>
  </si>
  <si>
    <t>W17997050073</t>
  </si>
  <si>
    <t>C46526</t>
  </si>
  <si>
    <t xml:space="preserve">DEWITT #1 MODS/EFM            </t>
  </si>
  <si>
    <t xml:space="preserve">CLINTON COUNTY                                                        </t>
  </si>
  <si>
    <t>J HARVEY</t>
  </si>
  <si>
    <t>0000M990004635</t>
  </si>
  <si>
    <t xml:space="preserve">MYLES FRICHE                  </t>
  </si>
  <si>
    <t>N/A</t>
  </si>
  <si>
    <t>W17997020016</t>
  </si>
  <si>
    <t>J46634</t>
  </si>
  <si>
    <t xml:space="preserve">WGI SIDE VLV DAMAGE           </t>
  </si>
  <si>
    <t xml:space="preserve">MOORE CO.                                                             </t>
  </si>
  <si>
    <t xml:space="preserve">I    </t>
  </si>
  <si>
    <t>0000M990004643</t>
  </si>
  <si>
    <t xml:space="preserve">AUTO OWNERS INSURANCE CO.     </t>
  </si>
  <si>
    <t>W17997050078</t>
  </si>
  <si>
    <t>J46647</t>
  </si>
  <si>
    <t xml:space="preserve">REPL 16" WINTHROP BL          </t>
  </si>
  <si>
    <t xml:space="preserve">CARVER CO.                                                            </t>
  </si>
  <si>
    <t>0000M990004644</t>
  </si>
  <si>
    <t xml:space="preserve">STENULSON, ROD                </t>
  </si>
  <si>
    <t>W17997060089</t>
  </si>
  <si>
    <t>J46648</t>
  </si>
  <si>
    <t xml:space="preserve">BLACK RIVER FALLS BL          </t>
  </si>
  <si>
    <t xml:space="preserve">MP108/JACKSON CO.                                                     </t>
  </si>
  <si>
    <t>TK LOHMAN</t>
  </si>
  <si>
    <t>0000M990004492</t>
  </si>
  <si>
    <t xml:space="preserve">ENRON OIL &amp; GAS MARKETING     </t>
  </si>
  <si>
    <t>W17992120555</t>
  </si>
  <si>
    <t>WKOR</t>
  </si>
  <si>
    <t/>
  </si>
  <si>
    <t>W17992120557</t>
  </si>
  <si>
    <t>JN7324</t>
  </si>
  <si>
    <t xml:space="preserve">OVERHAUL VAKA UNIT            </t>
  </si>
  <si>
    <t xml:space="preserve">REV#1 JAL CO.                                                         </t>
  </si>
  <si>
    <t>00000000T54700</t>
  </si>
  <si>
    <t xml:space="preserve">ENRON GAS PROCESSING          </t>
  </si>
  <si>
    <t xml:space="preserve"> </t>
  </si>
  <si>
    <t xml:space="preserve">17620299    </t>
  </si>
  <si>
    <t>W17992060389</t>
  </si>
  <si>
    <t>W17992120556</t>
  </si>
  <si>
    <t>W17993080100</t>
  </si>
  <si>
    <t>0000M990004565</t>
  </si>
  <si>
    <t xml:space="preserve">WOOLSEY PETROLEUM CORPORATION </t>
  </si>
  <si>
    <t>W17994120142</t>
  </si>
  <si>
    <t>C44671</t>
  </si>
  <si>
    <t>0000M990004566</t>
  </si>
  <si>
    <t xml:space="preserve">HIGHLANDS GAS RESOURCES       </t>
  </si>
  <si>
    <t>W17994120145</t>
  </si>
  <si>
    <t>C4467G</t>
  </si>
  <si>
    <t xml:space="preserve">SCHLEICHER #3 TIE-IN          </t>
  </si>
  <si>
    <t>W17994120146</t>
  </si>
  <si>
    <t>C4467H</t>
  </si>
  <si>
    <t xml:space="preserve">SCHLEICHER #4 TIE-IN          </t>
  </si>
  <si>
    <t>0000M990003602</t>
  </si>
  <si>
    <t xml:space="preserve">REGAL GAS CORPORATION         </t>
  </si>
  <si>
    <t>UNKNOWN</t>
  </si>
  <si>
    <t xml:space="preserve">89001107    </t>
  </si>
  <si>
    <t>C49128</t>
  </si>
  <si>
    <t>W17990050288</t>
  </si>
  <si>
    <t>0000M990004409</t>
  </si>
  <si>
    <t xml:space="preserve">WISE OIL, INC.                </t>
  </si>
  <si>
    <t>W17993020016</t>
  </si>
  <si>
    <t>C42747</t>
  </si>
  <si>
    <t>0000M990004261</t>
  </si>
  <si>
    <t xml:space="preserve">AZTEC GAS &amp; OIL CORPORATION   </t>
  </si>
  <si>
    <t>W17994120140</t>
  </si>
  <si>
    <t>C44724</t>
  </si>
  <si>
    <t xml:space="preserve">ESSEX MOUNTAIN WL CN          </t>
  </si>
  <si>
    <t xml:space="preserve">                          </t>
  </si>
  <si>
    <t>0000M990004337</t>
  </si>
  <si>
    <t xml:space="preserve">ENRIGHT GAS &amp; OIL, INC.       </t>
  </si>
  <si>
    <t>W17992050360</t>
  </si>
  <si>
    <t>C42623</t>
  </si>
  <si>
    <t>W17994120144</t>
  </si>
  <si>
    <t>C4467F</t>
  </si>
  <si>
    <t>0000M990004592</t>
  </si>
  <si>
    <t xml:space="preserve">TRANSCONTINENTAL GAS          </t>
  </si>
  <si>
    <t>W17994120129</t>
  </si>
  <si>
    <t>J90558</t>
  </si>
  <si>
    <t>0000M990004652</t>
  </si>
  <si>
    <t xml:space="preserve">SOUTHERN NATURAL GAS COMPANY  </t>
  </si>
  <si>
    <t>W17994120128</t>
  </si>
  <si>
    <t>Grand Total</t>
  </si>
  <si>
    <t>COMMENTS</t>
  </si>
  <si>
    <t>"</t>
  </si>
  <si>
    <t>12/95- clear against sale proceeds</t>
  </si>
  <si>
    <t>12/94 -memo to customer. 01/94-to write off</t>
  </si>
  <si>
    <t>01/95 sold to NNG. Uncollectible</t>
  </si>
  <si>
    <t>08/97 PROJECT NOT BILLABLE</t>
  </si>
  <si>
    <t>Received +92% of this invoice clear bal to overhead</t>
  </si>
  <si>
    <t>01/96 - to write off to overhead</t>
  </si>
  <si>
    <t>Damaged done by individual to NNG pipe - Write off to location RC and clear to overhead</t>
  </si>
  <si>
    <t>Individual damaged NNG pipeline.  Clear to location RC or to overhead</t>
  </si>
  <si>
    <t>Individual damaged NNG section of pipe.  Clear to location RC or to overhead</t>
  </si>
  <si>
    <t>Sold properties.  Clear to overhead</t>
  </si>
  <si>
    <t>01/98 Scott Smith unable to resolve - write off</t>
  </si>
  <si>
    <t>Reverse back to W/O S45622 and clear to plant.</t>
  </si>
  <si>
    <t>OUTSTANDING</t>
  </si>
  <si>
    <t>AMOUNT</t>
  </si>
  <si>
    <t>INVOICED</t>
  </si>
  <si>
    <t>TOTAL</t>
  </si>
  <si>
    <t>TYPE</t>
  </si>
  <si>
    <t>S</t>
  </si>
  <si>
    <t>U</t>
  </si>
  <si>
    <t>W</t>
  </si>
  <si>
    <t>I Total</t>
  </si>
  <si>
    <t>U Total</t>
  </si>
  <si>
    <t>S Total</t>
  </si>
  <si>
    <t>W Total</t>
  </si>
  <si>
    <t>Sold properties to Co. 676.  Clear to overhead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</si>
</sst>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_(* #,##0_);_(* \(#,##0\);_(* &quot;&quot;_);_(@_)"/>
    <numFmt numFmtId="165" formatCode="dd\-mmm\-yy"/>
    <numFmt numFmtId="166" formatCode="_(* #,###.00_);_(* \(#,###.00\);_(* &quot;&quot;_);_(@_)"/>
    <numFmt numFmtId="169" formatCode="&quot;$&quot;#,##0.00;\(&quot;$&quot;#,##0.00\)"/>
  </numFmts>
  <fonts count="11" x14ac:knownFonts="1">
    <font>
      <sz val="10"/>
      <name val="Arial"/>
    </font>
    <font>
      <sz val="10"/>
      <color indexed="8"/>
      <name val="MS Sans Serif"/>
    </font>
    <font>
      <sz val="8"/>
      <color indexed="8"/>
      <name val="Times New Roman"/>
    </font>
    <font>
      <sz val="8.5"/>
      <color indexed="8"/>
      <name val="MS Sans Serif"/>
      <family val="2"/>
    </font>
    <font>
      <b/>
      <sz val="8"/>
      <color indexed="8"/>
      <name val="MS Sans Serif"/>
      <family val="2"/>
    </font>
    <font>
      <b/>
      <sz val="8"/>
      <color indexed="8"/>
      <name val="Times New Roman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MS Sans Serif"/>
      <family val="2"/>
    </font>
    <font>
      <sz val="8"/>
      <color indexed="8"/>
      <name val="MS Sans Serif"/>
    </font>
    <font>
      <b/>
      <sz val="8.5"/>
      <color indexed="8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10"/>
      </patternFill>
    </fill>
    <fill>
      <patternFill patternType="solid">
        <fgColor indexed="26"/>
        <bgColor indexed="8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69">
    <xf numFmtId="0" fontId="0" fillId="0" borderId="0" xfId="0"/>
    <xf numFmtId="0" fontId="1" fillId="0" borderId="0" xfId="1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>
      <alignment horizontal="right" vertical="top" wrapText="1"/>
      <protection locked="0"/>
    </xf>
    <xf numFmtId="0" fontId="2" fillId="0" borderId="1" xfId="1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NumberFormat="1" applyFont="1" applyFill="1" applyBorder="1" applyAlignment="1" applyProtection="1"/>
    <xf numFmtId="0" fontId="1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ill="1" applyBorder="1" applyAlignment="1" applyProtection="1"/>
    <xf numFmtId="14" fontId="1" fillId="0" borderId="0" xfId="1" applyNumberFormat="1" applyFont="1" applyFill="1" applyBorder="1" applyAlignment="1" applyProtection="1"/>
    <xf numFmtId="0" fontId="5" fillId="2" borderId="2" xfId="1" applyNumberFormat="1" applyFont="1" applyFill="1" applyBorder="1" applyAlignment="1" applyProtection="1">
      <alignment horizontal="center"/>
      <protection locked="0"/>
    </xf>
    <xf numFmtId="0" fontId="5" fillId="2" borderId="2" xfId="1" quotePrefix="1" applyNumberFormat="1" applyFont="1" applyFill="1" applyBorder="1" applyAlignment="1" applyProtection="1">
      <alignment horizontal="center"/>
      <protection locked="0"/>
    </xf>
    <xf numFmtId="0" fontId="2" fillId="0" borderId="2" xfId="1" applyNumberFormat="1" applyFont="1" applyFill="1" applyBorder="1" applyAlignment="1" applyProtection="1">
      <alignment horizontal="left" vertical="top" wrapText="1"/>
      <protection locked="0"/>
    </xf>
    <xf numFmtId="0" fontId="2" fillId="0" borderId="2" xfId="1" applyNumberFormat="1" applyFont="1" applyFill="1" applyBorder="1" applyAlignment="1" applyProtection="1">
      <protection locked="0"/>
    </xf>
    <xf numFmtId="3" fontId="6" fillId="0" borderId="2" xfId="1" applyNumberFormat="1" applyFont="1" applyFill="1" applyBorder="1" applyAlignment="1" applyProtection="1"/>
    <xf numFmtId="0" fontId="2" fillId="0" borderId="2" xfId="1" applyNumberFormat="1" applyFont="1" applyFill="1" applyBorder="1" applyAlignment="1" applyProtection="1">
      <alignment vertical="top" wrapText="1"/>
      <protection locked="0"/>
    </xf>
    <xf numFmtId="165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4" fontId="2" fillId="0" borderId="2" xfId="1" applyNumberFormat="1" applyFont="1" applyFill="1" applyBorder="1" applyAlignment="1" applyProtection="1">
      <alignment horizontal="right" vertical="top" wrapText="1"/>
      <protection locked="0"/>
    </xf>
    <xf numFmtId="165" fontId="2" fillId="0" borderId="2" xfId="1" applyNumberFormat="1" applyFont="1" applyFill="1" applyBorder="1" applyAlignment="1" applyProtection="1">
      <alignment horizontal="right" vertical="top" wrapText="1"/>
      <protection locked="0"/>
    </xf>
    <xf numFmtId="1" fontId="2" fillId="3" borderId="2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2" xfId="1" applyNumberFormat="1" applyFont="1" applyFill="1" applyBorder="1" applyAlignment="1" applyProtection="1">
      <alignment horizontal="right" vertical="top" wrapText="1"/>
      <protection locked="0"/>
    </xf>
    <xf numFmtId="0" fontId="1" fillId="0" borderId="2" xfId="1" applyNumberFormat="1" applyFont="1" applyFill="1" applyBorder="1" applyAlignment="1" applyProtection="1"/>
    <xf numFmtId="0" fontId="2" fillId="0" borderId="2" xfId="1" quotePrefix="1" applyNumberFormat="1" applyFont="1" applyFill="1" applyBorder="1" applyAlignment="1" applyProtection="1">
      <alignment horizontal="left" vertical="top" wrapText="1"/>
      <protection locked="0"/>
    </xf>
    <xf numFmtId="0" fontId="1" fillId="0" borderId="2" xfId="1" applyNumberFormat="1" applyFont="1" applyFill="1" applyBorder="1" applyAlignment="1" applyProtection="1">
      <alignment horizontal="center"/>
    </xf>
    <xf numFmtId="0" fontId="2" fillId="0" borderId="2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2" xfId="1" applyNumberFormat="1" applyFont="1" applyFill="1" applyBorder="1" applyAlignment="1" applyProtection="1">
      <alignment horizontal="right" vertical="top" wrapText="1"/>
      <protection locked="0"/>
    </xf>
    <xf numFmtId="8" fontId="1" fillId="0" borderId="2" xfId="1" applyNumberFormat="1" applyFont="1" applyFill="1" applyBorder="1" applyAlignment="1" applyProtection="1"/>
    <xf numFmtId="0" fontId="1" fillId="0" borderId="2" xfId="1" applyNumberFormat="1" applyFill="1" applyBorder="1" applyAlignment="1" applyProtection="1"/>
    <xf numFmtId="0" fontId="2" fillId="0" borderId="2" xfId="1" quotePrefix="1" applyNumberFormat="1" applyFont="1" applyFill="1" applyBorder="1" applyAlignment="1" applyProtection="1">
      <protection locked="0"/>
    </xf>
    <xf numFmtId="166" fontId="7" fillId="0" borderId="2" xfId="1" applyNumberFormat="1" applyFont="1" applyFill="1" applyBorder="1" applyAlignment="1" applyProtection="1">
      <alignment horizontal="right" vertical="top" wrapText="1"/>
      <protection locked="0"/>
    </xf>
    <xf numFmtId="0" fontId="9" fillId="0" borderId="0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/>
    <xf numFmtId="0" fontId="1" fillId="0" borderId="3" xfId="1" applyNumberFormat="1" applyFont="1" applyFill="1" applyBorder="1" applyAlignment="1" applyProtection="1">
      <alignment horizontal="center"/>
    </xf>
    <xf numFmtId="164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9" fontId="2" fillId="0" borderId="3" xfId="1" applyNumberFormat="1" applyFont="1" applyFill="1" applyBorder="1" applyAlignment="1" applyProtection="1">
      <alignment horizontal="right" vertical="top" wrapText="1"/>
      <protection locked="0"/>
    </xf>
    <xf numFmtId="8" fontId="1" fillId="0" borderId="3" xfId="1" applyNumberFormat="1" applyFont="1" applyFill="1" applyBorder="1" applyAlignment="1" applyProtection="1"/>
    <xf numFmtId="17" fontId="2" fillId="0" borderId="2" xfId="1" applyNumberFormat="1" applyFont="1" applyFill="1" applyBorder="1" applyAlignment="1" applyProtection="1">
      <alignment horizontal="right" vertical="top" wrapText="1"/>
      <protection locked="0"/>
    </xf>
    <xf numFmtId="17" fontId="9" fillId="0" borderId="0" xfId="1" applyNumberFormat="1" applyFont="1" applyFill="1" applyBorder="1" applyAlignment="1" applyProtection="1"/>
    <xf numFmtId="17" fontId="9" fillId="0" borderId="3" xfId="1" applyNumberFormat="1" applyFont="1" applyFill="1" applyBorder="1" applyAlignment="1" applyProtection="1"/>
    <xf numFmtId="17" fontId="9" fillId="0" borderId="2" xfId="1" applyNumberFormat="1" applyFont="1" applyFill="1" applyBorder="1" applyAlignment="1" applyProtection="1"/>
    <xf numFmtId="17" fontId="6" fillId="0" borderId="2" xfId="1" applyNumberFormat="1" applyFont="1" applyFill="1" applyBorder="1" applyAlignment="1" applyProtection="1">
      <alignment horizontal="right" vertical="top" wrapText="1"/>
      <protection locked="0"/>
    </xf>
    <xf numFmtId="0" fontId="4" fillId="0" borderId="0" xfId="1" quotePrefix="1" applyNumberFormat="1" applyFont="1" applyFill="1" applyBorder="1" applyAlignment="1" applyProtection="1">
      <alignment horizontal="left"/>
    </xf>
    <xf numFmtId="0" fontId="4" fillId="0" borderId="0" xfId="1" applyNumberFormat="1" applyFont="1" applyFill="1" applyBorder="1" applyAlignment="1" applyProtection="1"/>
    <xf numFmtId="0" fontId="8" fillId="0" borderId="0" xfId="1" applyNumberFormat="1" applyFont="1" applyFill="1" applyBorder="1" applyAlignment="1" applyProtection="1"/>
    <xf numFmtId="0" fontId="9" fillId="0" borderId="0" xfId="1" quotePrefix="1" applyNumberFormat="1" applyFont="1" applyFill="1" applyBorder="1" applyAlignment="1" applyProtection="1">
      <alignment horizontal="left"/>
    </xf>
    <xf numFmtId="0" fontId="9" fillId="0" borderId="0" xfId="1" applyNumberFormat="1" applyFont="1" applyFill="1" applyBorder="1" applyAlignment="1" applyProtection="1">
      <alignment horizontal="center"/>
    </xf>
    <xf numFmtId="14" fontId="9" fillId="0" borderId="0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horizontal="left" vertical="top" wrapText="1"/>
      <protection locked="0"/>
    </xf>
    <xf numFmtId="0" fontId="2" fillId="0" borderId="3" xfId="1" applyNumberFormat="1" applyFont="1" applyFill="1" applyBorder="1" applyAlignment="1" applyProtection="1">
      <protection locked="0"/>
    </xf>
    <xf numFmtId="3" fontId="6" fillId="0" borderId="3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>
      <alignment vertical="top" wrapText="1"/>
      <protection locked="0"/>
    </xf>
    <xf numFmtId="165" fontId="2" fillId="0" borderId="3" xfId="1" applyNumberFormat="1" applyFont="1" applyFill="1" applyBorder="1" applyAlignment="1" applyProtection="1">
      <alignment horizontal="center" vertical="top" wrapText="1"/>
      <protection locked="0"/>
    </xf>
    <xf numFmtId="165" fontId="2" fillId="0" borderId="3" xfId="1" applyNumberFormat="1" applyFont="1" applyFill="1" applyBorder="1" applyAlignment="1" applyProtection="1">
      <alignment horizontal="right" vertical="top" wrapText="1"/>
      <protection locked="0"/>
    </xf>
    <xf numFmtId="1" fontId="2" fillId="3" borderId="3" xfId="1" applyNumberFormat="1" applyFont="1" applyFill="1" applyBorder="1" applyAlignment="1" applyProtection="1">
      <alignment horizontal="center" vertical="top" wrapText="1"/>
      <protection locked="0"/>
    </xf>
    <xf numFmtId="166" fontId="2" fillId="0" borderId="3" xfId="1" applyNumberFormat="1" applyFont="1" applyFill="1" applyBorder="1" applyAlignment="1" applyProtection="1">
      <alignment horizontal="right" vertical="top" wrapText="1"/>
      <protection locked="0"/>
    </xf>
    <xf numFmtId="0" fontId="5" fillId="2" borderId="4" xfId="1" applyNumberFormat="1" applyFont="1" applyFill="1" applyBorder="1" applyAlignment="1" applyProtection="1">
      <alignment horizontal="center"/>
      <protection locked="0"/>
    </xf>
    <xf numFmtId="17" fontId="5" fillId="2" borderId="4" xfId="1" applyNumberFormat="1" applyFont="1" applyFill="1" applyBorder="1" applyAlignment="1" applyProtection="1">
      <alignment horizontal="center"/>
      <protection locked="0"/>
    </xf>
    <xf numFmtId="0" fontId="3" fillId="0" borderId="5" xfId="1" applyNumberFormat="1" applyFont="1" applyFill="1" applyBorder="1" applyAlignment="1" applyProtection="1"/>
    <xf numFmtId="0" fontId="5" fillId="2" borderId="6" xfId="1" applyNumberFormat="1" applyFont="1" applyFill="1" applyBorder="1" applyAlignment="1" applyProtection="1">
      <alignment horizontal="center"/>
      <protection locked="0"/>
    </xf>
    <xf numFmtId="0" fontId="5" fillId="2" borderId="3" xfId="1" quotePrefix="1" applyNumberFormat="1" applyFont="1" applyFill="1" applyBorder="1" applyAlignment="1" applyProtection="1">
      <alignment horizontal="center"/>
      <protection locked="0"/>
    </xf>
    <xf numFmtId="0" fontId="5" fillId="2" borderId="3" xfId="1" applyNumberFormat="1" applyFont="1" applyFill="1" applyBorder="1" applyAlignment="1" applyProtection="1">
      <alignment horizontal="center"/>
      <protection locked="0"/>
    </xf>
    <xf numFmtId="17" fontId="5" fillId="2" borderId="3" xfId="1" applyNumberFormat="1" applyFont="1" applyFill="1" applyBorder="1" applyAlignment="1" applyProtection="1">
      <alignment horizontal="center"/>
      <protection locked="0"/>
    </xf>
    <xf numFmtId="0" fontId="3" fillId="0" borderId="7" xfId="1" applyNumberFormat="1" applyFont="1" applyFill="1" applyBorder="1" applyAlignment="1" applyProtection="1"/>
    <xf numFmtId="0" fontId="5" fillId="2" borderId="8" xfId="1" applyNumberFormat="1" applyFont="1" applyFill="1" applyBorder="1" applyAlignment="1" applyProtection="1">
      <alignment horizontal="center"/>
      <protection locked="0"/>
    </xf>
    <xf numFmtId="0" fontId="7" fillId="2" borderId="3" xfId="1" applyNumberFormat="1" applyFont="1" applyFill="1" applyBorder="1" applyAlignment="1" applyProtection="1">
      <alignment horizontal="center"/>
      <protection locked="0"/>
    </xf>
    <xf numFmtId="0" fontId="8" fillId="0" borderId="0" xfId="1" applyNumberFormat="1" applyFont="1" applyFill="1" applyBorder="1" applyAlignment="1" applyProtection="1">
      <alignment horizontal="center"/>
    </xf>
    <xf numFmtId="0" fontId="3" fillId="0" borderId="0" xfId="1" applyNumberFormat="1" applyFont="1" applyFill="1" applyBorder="1" applyAlignment="1" applyProtection="1">
      <alignment horizontal="center"/>
    </xf>
    <xf numFmtId="0" fontId="10" fillId="0" borderId="0" xfId="1" applyNumberFormat="1" applyFont="1" applyFill="1" applyBorder="1" applyAlignment="1" applyProtection="1">
      <alignment horizontal="center"/>
    </xf>
    <xf numFmtId="17" fontId="2" fillId="0" borderId="3" xfId="1" applyNumberFormat="1" applyFont="1" applyFill="1" applyBorder="1" applyAlignment="1" applyProtection="1">
      <alignment horizontal="right" vertical="top" wrapText="1"/>
      <protection locked="0"/>
    </xf>
    <xf numFmtId="166" fontId="7" fillId="0" borderId="3" xfId="1" applyNumberFormat="1" applyFont="1" applyFill="1" applyBorder="1" applyAlignment="1" applyProtection="1">
      <alignment horizontal="right" vertical="top" wrapText="1"/>
      <protection locked="0"/>
    </xf>
  </cellXfs>
  <cellStyles count="2">
    <cellStyle name="Normal" xfId="0" builtinId="0"/>
    <cellStyle name="Normal_123197AR_O 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2"/>
  <sheetViews>
    <sheetView tabSelected="1" topLeftCell="C8" workbookViewId="0">
      <selection activeCell="C26" sqref="C26"/>
    </sheetView>
  </sheetViews>
  <sheetFormatPr defaultColWidth="8.85546875" defaultRowHeight="12.75" outlineLevelRow="2" x14ac:dyDescent="0.2"/>
  <cols>
    <col min="1" max="1" width="2.7109375" style="1" hidden="1" customWidth="1"/>
    <col min="2" max="2" width="21.28515625" style="1" hidden="1" customWidth="1"/>
    <col min="3" max="3" width="28.7109375" style="1" customWidth="1"/>
    <col min="4" max="4" width="12.140625" style="1" customWidth="1"/>
    <col min="5" max="5" width="10.85546875" style="65" hidden="1" customWidth="1"/>
    <col min="6" max="6" width="11.85546875" style="1" customWidth="1"/>
    <col min="7" max="7" width="7.42578125" style="1" hidden="1" customWidth="1"/>
    <col min="8" max="8" width="23.5703125" style="1" hidden="1" customWidth="1"/>
    <col min="9" max="9" width="3.85546875" style="1" hidden="1" customWidth="1"/>
    <col min="10" max="10" width="8.28515625" style="1" hidden="1" customWidth="1"/>
    <col min="11" max="11" width="10.5703125" style="1" hidden="1" customWidth="1"/>
    <col min="12" max="12" width="6.28515625" style="1" hidden="1" customWidth="1"/>
    <col min="13" max="13" width="7.5703125" style="1" hidden="1" customWidth="1"/>
    <col min="14" max="14" width="6.28515625" style="1" hidden="1" customWidth="1"/>
    <col min="15" max="15" width="10.5703125" style="1" hidden="1" customWidth="1"/>
    <col min="16" max="16" width="2.5703125" style="1" hidden="1" customWidth="1"/>
    <col min="17" max="17" width="2.28515625" style="1" hidden="1" customWidth="1"/>
    <col min="18" max="18" width="14.28515625" style="15" hidden="1" customWidth="1"/>
    <col min="19" max="19" width="12.7109375" style="1" hidden="1" customWidth="1"/>
    <col min="20" max="20" width="14.42578125" style="1" hidden="1" customWidth="1"/>
    <col min="21" max="21" width="0.140625" style="3" hidden="1" customWidth="1"/>
    <col min="22" max="23" width="13.85546875" style="1" hidden="1" customWidth="1"/>
    <col min="24" max="24" width="12.7109375" style="1" hidden="1" customWidth="1"/>
    <col min="25" max="25" width="11.140625" style="1" customWidth="1"/>
    <col min="26" max="26" width="7.85546875" style="36" customWidth="1"/>
    <col min="27" max="27" width="9.5703125" style="1" customWidth="1"/>
    <col min="28" max="28" width="18.28515625" style="4" hidden="1" customWidth="1"/>
    <col min="29" max="31" width="0.140625" style="4" customWidth="1"/>
    <col min="32" max="32" width="59.140625" style="28" customWidth="1"/>
    <col min="33" max="16384" width="8.85546875" style="1"/>
  </cols>
  <sheetData>
    <row r="1" spans="1:32" s="28" customFormat="1" ht="11.25" x14ac:dyDescent="0.15">
      <c r="C1" s="40" t="s">
        <v>0</v>
      </c>
      <c r="D1" s="41"/>
      <c r="E1" s="64"/>
      <c r="R1" s="2"/>
      <c r="U1" s="3"/>
      <c r="Z1" s="36"/>
      <c r="AB1" s="42"/>
      <c r="AC1" s="42"/>
      <c r="AD1" s="42"/>
      <c r="AE1" s="42"/>
    </row>
    <row r="2" spans="1:32" s="28" customFormat="1" ht="11.25" x14ac:dyDescent="0.15">
      <c r="C2" s="43" t="s">
        <v>1</v>
      </c>
      <c r="D2" s="43"/>
      <c r="E2" s="64"/>
      <c r="R2" s="2"/>
      <c r="U2" s="44"/>
      <c r="Z2" s="36"/>
      <c r="AB2" s="42"/>
      <c r="AC2" s="42"/>
      <c r="AD2" s="42"/>
      <c r="AE2" s="42"/>
    </row>
    <row r="3" spans="1:32" s="28" customFormat="1" ht="11.25" x14ac:dyDescent="0.15">
      <c r="C3" s="43" t="s">
        <v>2</v>
      </c>
      <c r="E3" s="64"/>
      <c r="F3" s="45">
        <v>36250</v>
      </c>
      <c r="H3" s="45"/>
      <c r="I3" s="45"/>
      <c r="R3" s="2"/>
      <c r="U3" s="44"/>
      <c r="Z3" s="36"/>
      <c r="AB3" s="42"/>
      <c r="AC3" s="42"/>
      <c r="AD3" s="42"/>
      <c r="AE3" s="42"/>
    </row>
    <row r="4" spans="1:32" ht="15.75" customHeight="1" x14ac:dyDescent="0.2">
      <c r="B4" s="6"/>
      <c r="F4" s="7"/>
      <c r="H4" s="7"/>
      <c r="I4" s="7"/>
      <c r="J4" s="6"/>
      <c r="K4" s="6"/>
      <c r="L4" s="6"/>
      <c r="M4" s="6"/>
      <c r="N4" s="6"/>
      <c r="O4" s="6"/>
      <c r="R4" s="2"/>
      <c r="U4" s="5"/>
    </row>
    <row r="5" spans="1:32" x14ac:dyDescent="0.2">
      <c r="A5" s="8"/>
      <c r="B5" s="8"/>
      <c r="C5" s="54" t="s">
        <v>3</v>
      </c>
      <c r="D5" s="54"/>
      <c r="E5" s="59"/>
      <c r="F5" s="54"/>
      <c r="G5" s="54"/>
      <c r="H5" s="54"/>
      <c r="I5" s="54"/>
      <c r="J5" s="54"/>
      <c r="K5" s="54"/>
      <c r="L5" s="54"/>
      <c r="M5" s="54"/>
      <c r="N5" s="54"/>
      <c r="O5" s="54" t="s">
        <v>4</v>
      </c>
      <c r="P5" s="54"/>
      <c r="Q5" s="54"/>
      <c r="R5" s="54"/>
      <c r="S5" s="54"/>
      <c r="T5" s="54"/>
      <c r="U5" s="54" t="s">
        <v>5</v>
      </c>
      <c r="V5" s="54"/>
      <c r="W5" s="54"/>
      <c r="X5" s="54"/>
      <c r="Y5" s="54" t="s">
        <v>153</v>
      </c>
      <c r="Z5" s="55" t="s">
        <v>4</v>
      </c>
      <c r="AA5" s="54"/>
      <c r="AB5" s="56" t="s">
        <v>6</v>
      </c>
      <c r="AC5" s="56"/>
      <c r="AD5" s="56"/>
      <c r="AE5" s="56"/>
      <c r="AF5" s="57"/>
    </row>
    <row r="6" spans="1:32" ht="10.15" customHeight="1" x14ac:dyDescent="0.2">
      <c r="A6" s="9" t="s">
        <v>7</v>
      </c>
      <c r="B6" s="8" t="s">
        <v>8</v>
      </c>
      <c r="C6" s="58" t="s">
        <v>9</v>
      </c>
      <c r="D6" s="59" t="s">
        <v>10</v>
      </c>
      <c r="E6" s="8" t="s">
        <v>156</v>
      </c>
      <c r="F6" s="59" t="s">
        <v>11</v>
      </c>
      <c r="G6" s="59" t="s">
        <v>12</v>
      </c>
      <c r="H6" s="58" t="s">
        <v>13</v>
      </c>
      <c r="I6" s="59" t="s">
        <v>14</v>
      </c>
      <c r="J6" s="59" t="s">
        <v>15</v>
      </c>
      <c r="K6" s="59" t="s">
        <v>16</v>
      </c>
      <c r="L6" s="59" t="s">
        <v>17</v>
      </c>
      <c r="M6" s="59" t="s">
        <v>18</v>
      </c>
      <c r="N6" s="59" t="s">
        <v>19</v>
      </c>
      <c r="O6" s="59" t="s">
        <v>20</v>
      </c>
      <c r="P6" s="59" t="s">
        <v>21</v>
      </c>
      <c r="Q6" s="59" t="s">
        <v>22</v>
      </c>
      <c r="R6" s="58" t="s">
        <v>23</v>
      </c>
      <c r="S6" s="59" t="s">
        <v>24</v>
      </c>
      <c r="T6" s="59" t="s">
        <v>25</v>
      </c>
      <c r="U6" s="59" t="s">
        <v>26</v>
      </c>
      <c r="V6" s="59" t="s">
        <v>27</v>
      </c>
      <c r="W6" s="59" t="s">
        <v>28</v>
      </c>
      <c r="X6" s="59" t="s">
        <v>29</v>
      </c>
      <c r="Y6" s="59" t="s">
        <v>152</v>
      </c>
      <c r="Z6" s="60" t="s">
        <v>154</v>
      </c>
      <c r="AA6" s="63" t="s">
        <v>155</v>
      </c>
      <c r="AB6" s="61" t="s">
        <v>30</v>
      </c>
      <c r="AC6" s="61"/>
      <c r="AD6" s="61"/>
      <c r="AE6" s="61"/>
      <c r="AF6" s="62" t="s">
        <v>138</v>
      </c>
    </row>
    <row r="7" spans="1:32" ht="10.15" customHeight="1" outlineLevel="2" x14ac:dyDescent="0.2">
      <c r="A7" s="10" t="s">
        <v>31</v>
      </c>
      <c r="B7" s="10" t="s">
        <v>67</v>
      </c>
      <c r="C7" s="10" t="s">
        <v>68</v>
      </c>
      <c r="D7" s="10" t="s">
        <v>61</v>
      </c>
      <c r="E7" s="65" t="s">
        <v>40</v>
      </c>
      <c r="F7" s="10" t="s">
        <v>69</v>
      </c>
      <c r="G7" s="10" t="s">
        <v>70</v>
      </c>
      <c r="H7" s="11" t="s">
        <v>71</v>
      </c>
      <c r="I7" s="11" t="s">
        <v>72</v>
      </c>
      <c r="J7" s="12">
        <v>0</v>
      </c>
      <c r="K7" s="12">
        <v>41500</v>
      </c>
      <c r="L7" s="13" t="s">
        <v>70</v>
      </c>
      <c r="M7" s="13" t="s">
        <v>70</v>
      </c>
      <c r="N7" s="13" t="s">
        <v>39</v>
      </c>
      <c r="O7" s="14">
        <v>35343</v>
      </c>
      <c r="P7" s="10" t="s">
        <v>40</v>
      </c>
      <c r="Q7" s="19"/>
      <c r="R7" s="15">
        <v>41214.83</v>
      </c>
      <c r="S7" s="14">
        <v>35585</v>
      </c>
      <c r="T7" s="16">
        <v>35581</v>
      </c>
      <c r="U7" s="17">
        <f>DAYS360(S7,$F$3,1)</f>
        <v>656</v>
      </c>
      <c r="V7" s="18" t="str">
        <f>IF($U7&lt;31,$R7,"")</f>
        <v/>
      </c>
      <c r="W7" s="18" t="str">
        <f>IF(AND($U7&gt;30,$U7&lt;61),$R7,"")</f>
        <v/>
      </c>
      <c r="X7" s="18" t="str">
        <f>IF(AND($U7&gt;60,$U7&lt;91),$R7,"")</f>
        <v/>
      </c>
      <c r="Y7" s="18">
        <f>IF($U7&gt;90,$R7,"")</f>
        <v>41214.83</v>
      </c>
      <c r="Z7" s="39">
        <v>35551</v>
      </c>
      <c r="AA7" s="18">
        <f>SUM(V7:Y7)</f>
        <v>41214.83</v>
      </c>
      <c r="AF7" s="28" t="s">
        <v>146</v>
      </c>
    </row>
    <row r="8" spans="1:32" ht="10.15" customHeight="1" outlineLevel="2" x14ac:dyDescent="0.2">
      <c r="A8" s="10" t="s">
        <v>31</v>
      </c>
      <c r="B8" s="10" t="s">
        <v>59</v>
      </c>
      <c r="C8" s="10" t="s">
        <v>60</v>
      </c>
      <c r="D8" s="10" t="s">
        <v>61</v>
      </c>
      <c r="E8" s="65" t="s">
        <v>40</v>
      </c>
      <c r="F8" s="10" t="s">
        <v>62</v>
      </c>
      <c r="G8" s="10" t="s">
        <v>63</v>
      </c>
      <c r="H8" s="11" t="s">
        <v>64</v>
      </c>
      <c r="I8" s="11" t="s">
        <v>65</v>
      </c>
      <c r="J8" s="12">
        <v>0</v>
      </c>
      <c r="K8" s="12">
        <v>29000</v>
      </c>
      <c r="L8" s="13" t="s">
        <v>63</v>
      </c>
      <c r="M8" s="13" t="s">
        <v>63</v>
      </c>
      <c r="N8" s="13" t="s">
        <v>41</v>
      </c>
      <c r="O8" s="14">
        <v>35414</v>
      </c>
      <c r="P8" s="20" t="s">
        <v>66</v>
      </c>
      <c r="Q8" s="10"/>
      <c r="R8" s="15">
        <v>2834.64</v>
      </c>
      <c r="S8" s="14">
        <v>35482</v>
      </c>
      <c r="T8" s="16">
        <v>35489</v>
      </c>
      <c r="U8" s="17">
        <f>DAYS360(S8,$F$3,1)</f>
        <v>759</v>
      </c>
      <c r="V8" s="18" t="str">
        <f>IF($U8&lt;31,$R8,"")</f>
        <v/>
      </c>
      <c r="W8" s="18" t="str">
        <f>IF(AND($U8&gt;30,$U8&lt;61),$R8,"")</f>
        <v/>
      </c>
      <c r="X8" s="18" t="str">
        <f>IF(AND($U8&gt;60,$U8&lt;91),$R8,"")</f>
        <v/>
      </c>
      <c r="Y8" s="18">
        <f>IF($U8&gt;90,$R8,"")</f>
        <v>2834.64</v>
      </c>
      <c r="Z8" s="35">
        <v>35462</v>
      </c>
      <c r="AA8" s="18">
        <f>SUM(V8:Y8)</f>
        <v>2834.64</v>
      </c>
      <c r="AF8" s="28" t="s">
        <v>148</v>
      </c>
    </row>
    <row r="9" spans="1:32" ht="10.15" customHeight="1" outlineLevel="2" x14ac:dyDescent="0.2">
      <c r="A9" s="10" t="s">
        <v>31</v>
      </c>
      <c r="B9" s="10" t="s">
        <v>73</v>
      </c>
      <c r="C9" s="10" t="s">
        <v>74</v>
      </c>
      <c r="D9" s="10" t="s">
        <v>61</v>
      </c>
      <c r="E9" s="65" t="s">
        <v>40</v>
      </c>
      <c r="F9" s="10" t="s">
        <v>75</v>
      </c>
      <c r="G9" s="10" t="s">
        <v>76</v>
      </c>
      <c r="H9" s="11" t="s">
        <v>77</v>
      </c>
      <c r="I9" s="11" t="s">
        <v>78</v>
      </c>
      <c r="J9" s="12">
        <v>0</v>
      </c>
      <c r="K9" s="12">
        <v>20000</v>
      </c>
      <c r="L9" s="13" t="s">
        <v>76</v>
      </c>
      <c r="M9" s="13" t="s">
        <v>76</v>
      </c>
      <c r="N9" s="13" t="s">
        <v>41</v>
      </c>
      <c r="O9" s="14">
        <v>35352</v>
      </c>
      <c r="P9" s="10" t="s">
        <v>40</v>
      </c>
      <c r="Q9" s="19"/>
      <c r="R9" s="15">
        <v>33792.129999999997</v>
      </c>
      <c r="S9" s="14">
        <v>35601</v>
      </c>
      <c r="T9" s="16">
        <v>35611</v>
      </c>
      <c r="U9" s="17">
        <f>DAYS360(S9,$F$3,1)</f>
        <v>640</v>
      </c>
      <c r="V9" s="18" t="str">
        <f>IF($U9&lt;31,$R9,"")</f>
        <v/>
      </c>
      <c r="W9" s="18" t="str">
        <f>IF(AND($U9&gt;30,$U9&lt;61),$R9,"")</f>
        <v/>
      </c>
      <c r="X9" s="18" t="str">
        <f>IF(AND($U9&gt;60,$U9&lt;91),$R9,"")</f>
        <v/>
      </c>
      <c r="Y9" s="18">
        <f>IF($U9&gt;90,$R9,"")</f>
        <v>33792.129999999997</v>
      </c>
      <c r="Z9" s="35">
        <v>35582</v>
      </c>
      <c r="AA9" s="18">
        <f>SUM(V9:Y9)</f>
        <v>33792.129999999997</v>
      </c>
      <c r="AF9" s="28" t="s">
        <v>147</v>
      </c>
    </row>
    <row r="10" spans="1:32" ht="10.15" customHeight="1" outlineLevel="1" x14ac:dyDescent="0.2">
      <c r="A10" s="10"/>
      <c r="B10" s="10"/>
      <c r="C10" s="10"/>
      <c r="D10" s="10"/>
      <c r="E10" s="66" t="s">
        <v>160</v>
      </c>
      <c r="F10" s="10"/>
      <c r="G10" s="10"/>
      <c r="H10" s="11"/>
      <c r="I10" s="11"/>
      <c r="J10" s="12"/>
      <c r="K10" s="12"/>
      <c r="L10" s="13"/>
      <c r="M10" s="13"/>
      <c r="N10" s="13"/>
      <c r="O10" s="14"/>
      <c r="P10" s="10"/>
      <c r="Q10" s="19"/>
      <c r="R10" s="15">
        <f>SUBTOTAL(9,R7:R9)</f>
        <v>77841.600000000006</v>
      </c>
      <c r="S10" s="14"/>
      <c r="T10" s="16"/>
      <c r="U10" s="17"/>
      <c r="V10" s="18"/>
      <c r="W10" s="18"/>
      <c r="X10" s="18"/>
      <c r="Y10" s="27">
        <f>SUBTOTAL(9,Y7:Y9)</f>
        <v>77841.600000000006</v>
      </c>
      <c r="Z10" s="35"/>
      <c r="AA10" s="27">
        <f>SUBTOTAL(9,AA7:AA9)</f>
        <v>77841.600000000006</v>
      </c>
    </row>
    <row r="11" spans="1:32" ht="10.15" customHeight="1" outlineLevel="2" x14ac:dyDescent="0.2">
      <c r="A11" s="10" t="s">
        <v>31</v>
      </c>
      <c r="B11" s="10" t="s">
        <v>100</v>
      </c>
      <c r="C11" s="10" t="s">
        <v>101</v>
      </c>
      <c r="D11" s="10" t="s">
        <v>79</v>
      </c>
      <c r="E11" s="65" t="s">
        <v>157</v>
      </c>
      <c r="F11" s="10" t="s">
        <v>102</v>
      </c>
      <c r="G11" s="10" t="s">
        <v>103</v>
      </c>
      <c r="H11" s="11" t="s">
        <v>104</v>
      </c>
      <c r="I11" s="11" t="s">
        <v>43</v>
      </c>
      <c r="J11" s="12">
        <v>0</v>
      </c>
      <c r="K11" s="12">
        <v>3766</v>
      </c>
      <c r="L11" s="13" t="s">
        <v>103</v>
      </c>
      <c r="M11" s="13" t="s">
        <v>103</v>
      </c>
      <c r="N11" s="13" t="s">
        <v>39</v>
      </c>
      <c r="O11" s="14">
        <v>34655</v>
      </c>
      <c r="P11" s="10" t="s">
        <v>40</v>
      </c>
      <c r="Q11" s="19"/>
      <c r="R11" s="15">
        <v>5000</v>
      </c>
      <c r="S11" s="14">
        <v>34712</v>
      </c>
      <c r="T11" s="16">
        <v>34699</v>
      </c>
      <c r="U11" s="17">
        <f t="shared" ref="U11:U16" si="0">DAYS360(S11,$F$3,1)</f>
        <v>1517</v>
      </c>
      <c r="V11" s="18" t="str">
        <f t="shared" ref="V11:V16" si="1">IF($U11&lt;31,$R11,"")</f>
        <v/>
      </c>
      <c r="W11" s="18" t="str">
        <f t="shared" ref="W11:W16" si="2">IF(AND($U11&gt;30,$U11&lt;61),$R11,"")</f>
        <v/>
      </c>
      <c r="X11" s="18" t="str">
        <f t="shared" ref="X11:X16" si="3">IF(AND($U11&gt;60,$U11&lt;91),$R11,"")</f>
        <v/>
      </c>
      <c r="Y11" s="18">
        <f t="shared" ref="Y11:Y16" si="4">IF($U11&gt;90,$R11,"")</f>
        <v>5000</v>
      </c>
      <c r="Z11" s="35">
        <v>34669</v>
      </c>
      <c r="AA11" s="18">
        <f t="shared" ref="AA11:AA16" si="5">SUM(V11:Y11)</f>
        <v>5000</v>
      </c>
      <c r="AF11" s="28" t="s">
        <v>140</v>
      </c>
    </row>
    <row r="12" spans="1:32" ht="10.15" customHeight="1" outlineLevel="2" x14ac:dyDescent="0.2">
      <c r="A12" s="10" t="s">
        <v>31</v>
      </c>
      <c r="B12" s="10" t="s">
        <v>100</v>
      </c>
      <c r="C12" s="10" t="s">
        <v>101</v>
      </c>
      <c r="D12" s="10" t="s">
        <v>79</v>
      </c>
      <c r="E12" s="65" t="s">
        <v>157</v>
      </c>
      <c r="F12" s="10" t="s">
        <v>105</v>
      </c>
      <c r="G12" s="10" t="s">
        <v>106</v>
      </c>
      <c r="H12" s="11" t="s">
        <v>107</v>
      </c>
      <c r="I12" s="11" t="s">
        <v>43</v>
      </c>
      <c r="J12" s="12">
        <v>0</v>
      </c>
      <c r="K12" s="12">
        <v>3766</v>
      </c>
      <c r="L12" s="13" t="s">
        <v>106</v>
      </c>
      <c r="M12" s="13" t="s">
        <v>106</v>
      </c>
      <c r="N12" s="13" t="s">
        <v>39</v>
      </c>
      <c r="O12" s="14">
        <v>34657</v>
      </c>
      <c r="P12" s="10" t="s">
        <v>40</v>
      </c>
      <c r="Q12" s="19"/>
      <c r="R12" s="15">
        <v>5000</v>
      </c>
      <c r="S12" s="14">
        <v>34712</v>
      </c>
      <c r="T12" s="16">
        <v>34699</v>
      </c>
      <c r="U12" s="17">
        <f t="shared" si="0"/>
        <v>1517</v>
      </c>
      <c r="V12" s="18" t="str">
        <f t="shared" si="1"/>
        <v/>
      </c>
      <c r="W12" s="18" t="str">
        <f t="shared" si="2"/>
        <v/>
      </c>
      <c r="X12" s="18" t="str">
        <f t="shared" si="3"/>
        <v/>
      </c>
      <c r="Y12" s="18">
        <f t="shared" si="4"/>
        <v>5000</v>
      </c>
      <c r="Z12" s="35">
        <v>34669</v>
      </c>
      <c r="AA12" s="18">
        <f t="shared" si="5"/>
        <v>5000</v>
      </c>
      <c r="AF12" s="28" t="s">
        <v>140</v>
      </c>
    </row>
    <row r="13" spans="1:32" ht="10.15" customHeight="1" outlineLevel="2" x14ac:dyDescent="0.2">
      <c r="A13" s="10" t="s">
        <v>31</v>
      </c>
      <c r="B13" s="10" t="s">
        <v>100</v>
      </c>
      <c r="C13" s="10" t="s">
        <v>101</v>
      </c>
      <c r="D13" s="10" t="s">
        <v>79</v>
      </c>
      <c r="E13" s="65" t="s">
        <v>157</v>
      </c>
      <c r="F13" s="10" t="s">
        <v>128</v>
      </c>
      <c r="G13" s="10" t="s">
        <v>129</v>
      </c>
      <c r="H13" s="11" t="s">
        <v>84</v>
      </c>
      <c r="I13" s="11" t="s">
        <v>84</v>
      </c>
      <c r="J13" s="12" t="s">
        <v>84</v>
      </c>
      <c r="K13" s="12" t="s">
        <v>84</v>
      </c>
      <c r="L13" s="13" t="s">
        <v>129</v>
      </c>
      <c r="M13" s="13" t="s">
        <v>84</v>
      </c>
      <c r="N13" s="13" t="s">
        <v>84</v>
      </c>
      <c r="O13" s="14" t="s">
        <v>84</v>
      </c>
      <c r="P13" s="10" t="s">
        <v>40</v>
      </c>
      <c r="Q13" s="19"/>
      <c r="R13" s="15">
        <v>5000</v>
      </c>
      <c r="S13" s="14">
        <v>34712</v>
      </c>
      <c r="T13" s="16">
        <v>34699</v>
      </c>
      <c r="U13" s="17">
        <f t="shared" si="0"/>
        <v>1517</v>
      </c>
      <c r="V13" s="18" t="str">
        <f t="shared" si="1"/>
        <v/>
      </c>
      <c r="W13" s="18" t="str">
        <f t="shared" si="2"/>
        <v/>
      </c>
      <c r="X13" s="18" t="str">
        <f t="shared" si="3"/>
        <v/>
      </c>
      <c r="Y13" s="18">
        <f t="shared" si="4"/>
        <v>5000</v>
      </c>
      <c r="Z13" s="35">
        <v>34669</v>
      </c>
      <c r="AA13" s="18">
        <f t="shared" si="5"/>
        <v>5000</v>
      </c>
      <c r="AF13" s="28" t="s">
        <v>140</v>
      </c>
    </row>
    <row r="14" spans="1:32" ht="10.15" customHeight="1" outlineLevel="2" x14ac:dyDescent="0.2">
      <c r="A14" s="10" t="s">
        <v>31</v>
      </c>
      <c r="B14" s="10" t="s">
        <v>134</v>
      </c>
      <c r="C14" s="10" t="s">
        <v>135</v>
      </c>
      <c r="D14" s="10" t="s">
        <v>58</v>
      </c>
      <c r="E14" s="65" t="s">
        <v>157</v>
      </c>
      <c r="F14" s="10" t="s">
        <v>136</v>
      </c>
      <c r="G14" s="10" t="s">
        <v>133</v>
      </c>
      <c r="H14" s="11" t="s">
        <v>84</v>
      </c>
      <c r="I14" s="11" t="s">
        <v>84</v>
      </c>
      <c r="J14" s="12" t="s">
        <v>84</v>
      </c>
      <c r="K14" s="12" t="s">
        <v>84</v>
      </c>
      <c r="L14" s="13" t="s">
        <v>133</v>
      </c>
      <c r="M14" s="13" t="s">
        <v>84</v>
      </c>
      <c r="N14" s="13" t="s">
        <v>84</v>
      </c>
      <c r="O14" s="14" t="s">
        <v>84</v>
      </c>
      <c r="P14" s="10" t="s">
        <v>40</v>
      </c>
      <c r="Q14" s="19"/>
      <c r="R14" s="15">
        <v>9545.4599999999991</v>
      </c>
      <c r="S14" s="14">
        <v>34712</v>
      </c>
      <c r="T14" s="16">
        <v>34699</v>
      </c>
      <c r="U14" s="17">
        <f t="shared" si="0"/>
        <v>1517</v>
      </c>
      <c r="V14" s="18" t="str">
        <f t="shared" si="1"/>
        <v/>
      </c>
      <c r="W14" s="18" t="str">
        <f t="shared" si="2"/>
        <v/>
      </c>
      <c r="X14" s="18" t="str">
        <f t="shared" si="3"/>
        <v/>
      </c>
      <c r="Y14" s="18">
        <f t="shared" si="4"/>
        <v>9545.4599999999991</v>
      </c>
      <c r="Z14" s="35">
        <v>34669</v>
      </c>
      <c r="AA14" s="18">
        <f t="shared" si="5"/>
        <v>9545.4599999999991</v>
      </c>
      <c r="AF14" s="28" t="s">
        <v>142</v>
      </c>
    </row>
    <row r="15" spans="1:32" ht="10.15" customHeight="1" outlineLevel="2" x14ac:dyDescent="0.2">
      <c r="A15" s="10" t="s">
        <v>31</v>
      </c>
      <c r="B15" s="10" t="s">
        <v>130</v>
      </c>
      <c r="C15" s="10" t="s">
        <v>131</v>
      </c>
      <c r="D15" s="10" t="s">
        <v>79</v>
      </c>
      <c r="E15" s="65" t="s">
        <v>157</v>
      </c>
      <c r="F15" s="10" t="s">
        <v>132</v>
      </c>
      <c r="G15" s="10" t="s">
        <v>133</v>
      </c>
      <c r="H15" s="11" t="s">
        <v>84</v>
      </c>
      <c r="I15" s="11" t="s">
        <v>84</v>
      </c>
      <c r="J15" s="12" t="s">
        <v>84</v>
      </c>
      <c r="K15" s="12" t="s">
        <v>84</v>
      </c>
      <c r="L15" s="13" t="s">
        <v>133</v>
      </c>
      <c r="M15" s="13" t="s">
        <v>84</v>
      </c>
      <c r="N15" s="13" t="s">
        <v>84</v>
      </c>
      <c r="O15" s="14" t="s">
        <v>84</v>
      </c>
      <c r="P15" s="10" t="s">
        <v>40</v>
      </c>
      <c r="Q15" s="10"/>
      <c r="R15" s="15">
        <v>11363.4</v>
      </c>
      <c r="S15" s="14">
        <v>34712</v>
      </c>
      <c r="T15" s="16">
        <v>34699</v>
      </c>
      <c r="U15" s="17">
        <f t="shared" si="0"/>
        <v>1517</v>
      </c>
      <c r="V15" s="18" t="str">
        <f t="shared" si="1"/>
        <v/>
      </c>
      <c r="W15" s="18" t="str">
        <f t="shared" si="2"/>
        <v/>
      </c>
      <c r="X15" s="18" t="str">
        <f t="shared" si="3"/>
        <v/>
      </c>
      <c r="Y15" s="18">
        <f t="shared" si="4"/>
        <v>11363.4</v>
      </c>
      <c r="Z15" s="35">
        <v>34669</v>
      </c>
      <c r="AA15" s="18">
        <f t="shared" si="5"/>
        <v>11363.4</v>
      </c>
      <c r="AF15" s="28" t="s">
        <v>149</v>
      </c>
    </row>
    <row r="16" spans="1:32" ht="10.15" customHeight="1" outlineLevel="2" x14ac:dyDescent="0.2">
      <c r="A16" s="10" t="s">
        <v>31</v>
      </c>
      <c r="B16" s="10" t="s">
        <v>96</v>
      </c>
      <c r="C16" s="10" t="s">
        <v>97</v>
      </c>
      <c r="D16" s="10"/>
      <c r="E16" s="65" t="s">
        <v>157</v>
      </c>
      <c r="F16" s="10" t="s">
        <v>98</v>
      </c>
      <c r="G16" s="10" t="s">
        <v>99</v>
      </c>
      <c r="H16" s="11" t="s">
        <v>84</v>
      </c>
      <c r="I16" s="11" t="s">
        <v>84</v>
      </c>
      <c r="J16" s="12" t="s">
        <v>84</v>
      </c>
      <c r="K16" s="12" t="s">
        <v>84</v>
      </c>
      <c r="L16" s="13" t="s">
        <v>83</v>
      </c>
      <c r="M16" s="13" t="s">
        <v>84</v>
      </c>
      <c r="N16" s="13" t="s">
        <v>84</v>
      </c>
      <c r="O16" s="14" t="s">
        <v>84</v>
      </c>
      <c r="P16" s="10" t="s">
        <v>40</v>
      </c>
      <c r="Q16" s="25" t="s">
        <v>91</v>
      </c>
      <c r="R16" s="15">
        <v>19570</v>
      </c>
      <c r="S16" s="14">
        <v>34712</v>
      </c>
      <c r="T16" s="16">
        <v>34699</v>
      </c>
      <c r="U16" s="17">
        <f t="shared" si="0"/>
        <v>1517</v>
      </c>
      <c r="V16" s="18" t="str">
        <f t="shared" si="1"/>
        <v/>
      </c>
      <c r="W16" s="18" t="str">
        <f t="shared" si="2"/>
        <v/>
      </c>
      <c r="X16" s="18" t="str">
        <f t="shared" si="3"/>
        <v/>
      </c>
      <c r="Y16" s="18">
        <f t="shared" si="4"/>
        <v>19570</v>
      </c>
      <c r="Z16" s="35">
        <v>34669</v>
      </c>
      <c r="AA16" s="18">
        <f t="shared" si="5"/>
        <v>19570</v>
      </c>
      <c r="AF16" s="28" t="s">
        <v>164</v>
      </c>
    </row>
    <row r="17" spans="1:32" ht="10.15" customHeight="1" outlineLevel="1" x14ac:dyDescent="0.2">
      <c r="A17" s="10"/>
      <c r="B17" s="10"/>
      <c r="C17" s="10"/>
      <c r="D17" s="10"/>
      <c r="E17" s="66" t="s">
        <v>162</v>
      </c>
      <c r="F17" s="10"/>
      <c r="G17" s="10"/>
      <c r="H17" s="11"/>
      <c r="I17" s="11"/>
      <c r="J17" s="12"/>
      <c r="K17" s="12"/>
      <c r="L17" s="13"/>
      <c r="M17" s="13"/>
      <c r="N17" s="13"/>
      <c r="O17" s="14"/>
      <c r="P17" s="10"/>
      <c r="Q17" s="25"/>
      <c r="R17" s="15">
        <f>SUBTOTAL(9,R11:R16)</f>
        <v>55478.86</v>
      </c>
      <c r="S17" s="14"/>
      <c r="T17" s="16"/>
      <c r="U17" s="17"/>
      <c r="V17" s="18"/>
      <c r="W17" s="18"/>
      <c r="X17" s="18"/>
      <c r="Y17" s="27">
        <f>SUBTOTAL(9,Y11:Y16)</f>
        <v>55478.86</v>
      </c>
      <c r="Z17" s="35"/>
      <c r="AA17" s="27">
        <f>SUBTOTAL(9,AA11:AA16)</f>
        <v>55478.86</v>
      </c>
    </row>
    <row r="18" spans="1:32" ht="10.15" customHeight="1" outlineLevel="2" x14ac:dyDescent="0.2">
      <c r="A18" s="10" t="s">
        <v>31</v>
      </c>
      <c r="B18" s="10" t="s">
        <v>118</v>
      </c>
      <c r="C18" s="10" t="s">
        <v>119</v>
      </c>
      <c r="D18" s="10" t="s">
        <v>42</v>
      </c>
      <c r="E18" s="65" t="s">
        <v>158</v>
      </c>
      <c r="F18" s="10" t="s">
        <v>120</v>
      </c>
      <c r="G18" s="10" t="s">
        <v>121</v>
      </c>
      <c r="H18" s="11" t="s">
        <v>122</v>
      </c>
      <c r="I18" s="26" t="s">
        <v>123</v>
      </c>
      <c r="J18" s="12">
        <v>0</v>
      </c>
      <c r="K18" s="12">
        <v>17160</v>
      </c>
      <c r="L18" s="13" t="s">
        <v>121</v>
      </c>
      <c r="M18" s="13" t="s">
        <v>121</v>
      </c>
      <c r="N18" s="13" t="s">
        <v>39</v>
      </c>
      <c r="O18" s="14">
        <v>34509</v>
      </c>
      <c r="P18" s="10" t="s">
        <v>91</v>
      </c>
      <c r="Q18" s="10"/>
      <c r="R18" s="15">
        <v>1896.6</v>
      </c>
      <c r="S18" s="14">
        <v>35194</v>
      </c>
      <c r="T18" s="16">
        <v>35194</v>
      </c>
      <c r="U18" s="17">
        <f t="shared" ref="U18:U29" si="6">DAYS360(S18,$F$3,1)</f>
        <v>1041</v>
      </c>
      <c r="V18" s="18" t="str">
        <f t="shared" ref="V18:V29" si="7">IF($U18&lt;31,$R18,"")</f>
        <v/>
      </c>
      <c r="W18" s="18" t="str">
        <f t="shared" ref="W18:W29" si="8">IF(AND($U18&gt;30,$U18&lt;61),$R18,"")</f>
        <v/>
      </c>
      <c r="X18" s="18" t="str">
        <f t="shared" ref="X18:X29" si="9">IF(AND($U18&gt;60,$U18&lt;91),$R18,"")</f>
        <v/>
      </c>
      <c r="Y18" s="18">
        <f t="shared" ref="Y18:Y29" si="10">IF($U18&gt;90,$R18,"")</f>
        <v>1896.6</v>
      </c>
      <c r="Z18" s="39">
        <v>34669</v>
      </c>
      <c r="AA18" s="18">
        <f t="shared" ref="AA18:AA29" si="11">SUM(V18:Y18)</f>
        <v>1896.6</v>
      </c>
    </row>
    <row r="19" spans="1:32" ht="10.15" customHeight="1" outlineLevel="2" x14ac:dyDescent="0.2">
      <c r="A19" s="10" t="s">
        <v>31</v>
      </c>
      <c r="B19" s="10" t="s">
        <v>124</v>
      </c>
      <c r="C19" s="10" t="s">
        <v>125</v>
      </c>
      <c r="D19" s="10" t="s">
        <v>110</v>
      </c>
      <c r="E19" s="65" t="s">
        <v>158</v>
      </c>
      <c r="F19" s="10" t="s">
        <v>126</v>
      </c>
      <c r="G19" s="10" t="s">
        <v>127</v>
      </c>
      <c r="H19" s="11" t="s">
        <v>84</v>
      </c>
      <c r="I19" s="11" t="s">
        <v>84</v>
      </c>
      <c r="J19" s="12" t="s">
        <v>84</v>
      </c>
      <c r="K19" s="12" t="s">
        <v>84</v>
      </c>
      <c r="L19" s="13" t="s">
        <v>127</v>
      </c>
      <c r="M19" s="13" t="s">
        <v>84</v>
      </c>
      <c r="N19" s="13" t="s">
        <v>84</v>
      </c>
      <c r="O19" s="14" t="s">
        <v>84</v>
      </c>
      <c r="P19" s="10" t="s">
        <v>40</v>
      </c>
      <c r="Q19" s="10"/>
      <c r="R19" s="15">
        <v>11597</v>
      </c>
      <c r="S19" s="14">
        <v>33742</v>
      </c>
      <c r="T19" s="16">
        <v>33755</v>
      </c>
      <c r="U19" s="17">
        <f t="shared" si="6"/>
        <v>2472</v>
      </c>
      <c r="V19" s="18" t="str">
        <f t="shared" si="7"/>
        <v/>
      </c>
      <c r="W19" s="18" t="str">
        <f t="shared" si="8"/>
        <v/>
      </c>
      <c r="X19" s="18" t="str">
        <f t="shared" si="9"/>
        <v/>
      </c>
      <c r="Y19" s="18">
        <f t="shared" si="10"/>
        <v>11597</v>
      </c>
      <c r="Z19" s="35">
        <v>33725</v>
      </c>
      <c r="AA19" s="18">
        <f t="shared" si="11"/>
        <v>11597</v>
      </c>
      <c r="AF19" s="28" t="s">
        <v>140</v>
      </c>
    </row>
    <row r="20" spans="1:32" ht="10.15" customHeight="1" outlineLevel="2" x14ac:dyDescent="0.2">
      <c r="A20" s="10" t="s">
        <v>31</v>
      </c>
      <c r="B20" s="10" t="s">
        <v>89</v>
      </c>
      <c r="C20" s="10" t="s">
        <v>90</v>
      </c>
      <c r="D20" s="10" t="s">
        <v>79</v>
      </c>
      <c r="E20" s="65" t="s">
        <v>158</v>
      </c>
      <c r="F20" s="10" t="s">
        <v>92</v>
      </c>
      <c r="G20" s="10" t="s">
        <v>83</v>
      </c>
      <c r="H20" s="11" t="s">
        <v>84</v>
      </c>
      <c r="I20" s="11" t="s">
        <v>84</v>
      </c>
      <c r="J20" s="12" t="s">
        <v>84</v>
      </c>
      <c r="K20" s="12" t="s">
        <v>84</v>
      </c>
      <c r="L20" s="13" t="s">
        <v>83</v>
      </c>
      <c r="M20" s="13" t="s">
        <v>84</v>
      </c>
      <c r="N20" s="13" t="s">
        <v>84</v>
      </c>
      <c r="O20" s="14" t="s">
        <v>84</v>
      </c>
      <c r="P20" s="10" t="s">
        <v>91</v>
      </c>
      <c r="Q20" s="10"/>
      <c r="R20" s="15">
        <v>-9297.69</v>
      </c>
      <c r="S20" s="14">
        <v>33924</v>
      </c>
      <c r="T20" s="16">
        <v>33924</v>
      </c>
      <c r="U20" s="17">
        <f t="shared" si="6"/>
        <v>2294</v>
      </c>
      <c r="V20" s="18" t="str">
        <f t="shared" si="7"/>
        <v/>
      </c>
      <c r="W20" s="18" t="str">
        <f t="shared" si="8"/>
        <v/>
      </c>
      <c r="X20" s="18" t="str">
        <f t="shared" si="9"/>
        <v/>
      </c>
      <c r="Y20" s="18">
        <f t="shared" si="10"/>
        <v>-9297.69</v>
      </c>
      <c r="Z20" s="35"/>
      <c r="AA20" s="18">
        <f t="shared" si="11"/>
        <v>-9297.69</v>
      </c>
      <c r="AF20" s="28" t="s">
        <v>144</v>
      </c>
    </row>
    <row r="21" spans="1:32" ht="10.15" customHeight="1" outlineLevel="2" x14ac:dyDescent="0.2">
      <c r="A21" s="10" t="s">
        <v>31</v>
      </c>
      <c r="B21" s="10" t="s">
        <v>89</v>
      </c>
      <c r="C21" s="10" t="s">
        <v>90</v>
      </c>
      <c r="D21" s="10" t="s">
        <v>79</v>
      </c>
      <c r="E21" s="65" t="s">
        <v>158</v>
      </c>
      <c r="F21" s="10" t="s">
        <v>93</v>
      </c>
      <c r="G21" s="10" t="s">
        <v>83</v>
      </c>
      <c r="H21" s="11" t="s">
        <v>84</v>
      </c>
      <c r="I21" s="11" t="s">
        <v>84</v>
      </c>
      <c r="J21" s="12" t="s">
        <v>84</v>
      </c>
      <c r="K21" s="12" t="s">
        <v>84</v>
      </c>
      <c r="L21" s="13" t="s">
        <v>83</v>
      </c>
      <c r="M21" s="13" t="s">
        <v>84</v>
      </c>
      <c r="N21" s="13" t="s">
        <v>84</v>
      </c>
      <c r="O21" s="14" t="s">
        <v>84</v>
      </c>
      <c r="P21" s="10" t="s">
        <v>40</v>
      </c>
      <c r="Q21" s="10"/>
      <c r="R21" s="15">
        <v>10062.24</v>
      </c>
      <c r="S21" s="14">
        <v>33785</v>
      </c>
      <c r="T21" s="16">
        <v>33785</v>
      </c>
      <c r="U21" s="17">
        <f t="shared" si="6"/>
        <v>2430</v>
      </c>
      <c r="V21" s="18" t="str">
        <f t="shared" si="7"/>
        <v/>
      </c>
      <c r="W21" s="18" t="str">
        <f t="shared" si="8"/>
        <v/>
      </c>
      <c r="X21" s="18" t="str">
        <f t="shared" si="9"/>
        <v/>
      </c>
      <c r="Y21" s="18">
        <f t="shared" si="10"/>
        <v>10062.24</v>
      </c>
      <c r="Z21" s="35"/>
      <c r="AA21" s="18">
        <f t="shared" si="11"/>
        <v>10062.24</v>
      </c>
      <c r="AF21" s="28" t="s">
        <v>139</v>
      </c>
    </row>
    <row r="22" spans="1:32" ht="10.15" customHeight="1" outlineLevel="2" x14ac:dyDescent="0.2">
      <c r="A22" s="10" t="s">
        <v>31</v>
      </c>
      <c r="B22" s="10" t="s">
        <v>89</v>
      </c>
      <c r="C22" s="10" t="s">
        <v>90</v>
      </c>
      <c r="D22" s="10" t="s">
        <v>79</v>
      </c>
      <c r="E22" s="65" t="s">
        <v>158</v>
      </c>
      <c r="F22" s="10" t="s">
        <v>94</v>
      </c>
      <c r="G22" s="10" t="s">
        <v>83</v>
      </c>
      <c r="H22" s="11" t="s">
        <v>84</v>
      </c>
      <c r="I22" s="11" t="s">
        <v>84</v>
      </c>
      <c r="J22" s="12" t="s">
        <v>84</v>
      </c>
      <c r="K22" s="12" t="s">
        <v>84</v>
      </c>
      <c r="L22" s="13" t="s">
        <v>83</v>
      </c>
      <c r="M22" s="13" t="s">
        <v>84</v>
      </c>
      <c r="N22" s="13" t="s">
        <v>84</v>
      </c>
      <c r="O22" s="14" t="s">
        <v>84</v>
      </c>
      <c r="P22" s="10" t="s">
        <v>40</v>
      </c>
      <c r="Q22" s="10"/>
      <c r="R22" s="15">
        <v>3477.71</v>
      </c>
      <c r="S22" s="14">
        <v>33984</v>
      </c>
      <c r="T22" s="16">
        <v>33969</v>
      </c>
      <c r="U22" s="17">
        <f t="shared" si="6"/>
        <v>2235</v>
      </c>
      <c r="V22" s="18" t="str">
        <f t="shared" si="7"/>
        <v/>
      </c>
      <c r="W22" s="18" t="str">
        <f t="shared" si="8"/>
        <v/>
      </c>
      <c r="X22" s="18" t="str">
        <f t="shared" si="9"/>
        <v/>
      </c>
      <c r="Y22" s="18">
        <f t="shared" si="10"/>
        <v>3477.71</v>
      </c>
      <c r="Z22" s="35">
        <v>33756</v>
      </c>
      <c r="AA22" s="18">
        <f t="shared" si="11"/>
        <v>3477.71</v>
      </c>
      <c r="AF22" s="28" t="s">
        <v>145</v>
      </c>
    </row>
    <row r="23" spans="1:32" ht="10.15" customHeight="1" outlineLevel="2" x14ac:dyDescent="0.2">
      <c r="A23" s="10" t="s">
        <v>31</v>
      </c>
      <c r="B23" s="10" t="s">
        <v>89</v>
      </c>
      <c r="C23" s="10" t="s">
        <v>90</v>
      </c>
      <c r="D23" s="10" t="s">
        <v>79</v>
      </c>
      <c r="E23" s="65" t="s">
        <v>158</v>
      </c>
      <c r="F23" s="10" t="s">
        <v>95</v>
      </c>
      <c r="G23" s="10" t="s">
        <v>83</v>
      </c>
      <c r="H23" s="11" t="s">
        <v>84</v>
      </c>
      <c r="I23" s="11" t="s">
        <v>84</v>
      </c>
      <c r="J23" s="12" t="s">
        <v>84</v>
      </c>
      <c r="K23" s="12" t="s">
        <v>84</v>
      </c>
      <c r="L23" s="13" t="s">
        <v>83</v>
      </c>
      <c r="M23" s="13" t="s">
        <v>84</v>
      </c>
      <c r="N23" s="13" t="s">
        <v>84</v>
      </c>
      <c r="O23" s="14" t="s">
        <v>84</v>
      </c>
      <c r="P23" s="10" t="s">
        <v>40</v>
      </c>
      <c r="Q23" s="10"/>
      <c r="R23" s="15">
        <v>176.07</v>
      </c>
      <c r="S23" s="14">
        <v>34227</v>
      </c>
      <c r="T23" s="16">
        <v>34212</v>
      </c>
      <c r="U23" s="17">
        <f t="shared" si="6"/>
        <v>1995</v>
      </c>
      <c r="V23" s="18" t="str">
        <f t="shared" si="7"/>
        <v/>
      </c>
      <c r="W23" s="18" t="str">
        <f t="shared" si="8"/>
        <v/>
      </c>
      <c r="X23" s="18" t="str">
        <f t="shared" si="9"/>
        <v/>
      </c>
      <c r="Y23" s="18">
        <f t="shared" si="10"/>
        <v>176.07</v>
      </c>
      <c r="Z23" s="35">
        <v>33939</v>
      </c>
      <c r="AA23" s="18">
        <f t="shared" si="11"/>
        <v>176.07</v>
      </c>
      <c r="AF23" s="28" t="s">
        <v>145</v>
      </c>
    </row>
    <row r="24" spans="1:32" ht="10.15" customHeight="1" outlineLevel="2" x14ac:dyDescent="0.2">
      <c r="A24" s="10" t="s">
        <v>31</v>
      </c>
      <c r="B24" s="10" t="s">
        <v>80</v>
      </c>
      <c r="C24" s="10" t="s">
        <v>81</v>
      </c>
      <c r="D24" s="10" t="s">
        <v>79</v>
      </c>
      <c r="E24" s="65" t="s">
        <v>158</v>
      </c>
      <c r="F24" s="10" t="s">
        <v>82</v>
      </c>
      <c r="G24" s="10" t="s">
        <v>83</v>
      </c>
      <c r="H24" s="11" t="s">
        <v>84</v>
      </c>
      <c r="I24" s="11" t="s">
        <v>84</v>
      </c>
      <c r="J24" s="12" t="s">
        <v>84</v>
      </c>
      <c r="K24" s="12" t="s">
        <v>84</v>
      </c>
      <c r="L24" s="13" t="s">
        <v>83</v>
      </c>
      <c r="M24" s="13" t="s">
        <v>84</v>
      </c>
      <c r="N24" s="13" t="s">
        <v>84</v>
      </c>
      <c r="O24" s="14" t="s">
        <v>84</v>
      </c>
      <c r="P24" s="10" t="s">
        <v>40</v>
      </c>
      <c r="Q24" s="10"/>
      <c r="R24" s="15">
        <v>18312.12</v>
      </c>
      <c r="S24" s="14">
        <v>33984</v>
      </c>
      <c r="T24" s="16">
        <v>33969</v>
      </c>
      <c r="U24" s="17">
        <f t="shared" si="6"/>
        <v>2235</v>
      </c>
      <c r="V24" s="18" t="str">
        <f t="shared" si="7"/>
        <v/>
      </c>
      <c r="W24" s="18" t="str">
        <f t="shared" si="8"/>
        <v/>
      </c>
      <c r="X24" s="18" t="str">
        <f t="shared" si="9"/>
        <v/>
      </c>
      <c r="Y24" s="18">
        <f t="shared" si="10"/>
        <v>18312.12</v>
      </c>
      <c r="Z24" s="35">
        <v>33939</v>
      </c>
      <c r="AA24" s="18">
        <f t="shared" si="11"/>
        <v>18312.12</v>
      </c>
      <c r="AF24" s="1"/>
    </row>
    <row r="25" spans="1:32" ht="10.15" customHeight="1" outlineLevel="2" x14ac:dyDescent="0.2">
      <c r="A25" s="10" t="s">
        <v>31</v>
      </c>
      <c r="B25" s="10" t="s">
        <v>80</v>
      </c>
      <c r="C25" s="10" t="s">
        <v>81</v>
      </c>
      <c r="D25" s="10" t="s">
        <v>79</v>
      </c>
      <c r="E25" s="65" t="s">
        <v>158</v>
      </c>
      <c r="F25" s="10" t="s">
        <v>85</v>
      </c>
      <c r="G25" s="10" t="s">
        <v>86</v>
      </c>
      <c r="H25" s="11" t="s">
        <v>87</v>
      </c>
      <c r="I25" s="11" t="s">
        <v>88</v>
      </c>
      <c r="J25" s="12">
        <v>6.43</v>
      </c>
      <c r="K25" s="12">
        <v>75000</v>
      </c>
      <c r="L25" s="13" t="s">
        <v>86</v>
      </c>
      <c r="M25" s="13" t="s">
        <v>86</v>
      </c>
      <c r="N25" s="13" t="s">
        <v>41</v>
      </c>
      <c r="O25" s="14" t="s">
        <v>84</v>
      </c>
      <c r="P25" s="10" t="s">
        <v>40</v>
      </c>
      <c r="Q25" s="19"/>
      <c r="R25" s="15">
        <v>7735.73</v>
      </c>
      <c r="S25" s="14">
        <v>33984</v>
      </c>
      <c r="T25" s="16">
        <v>33969</v>
      </c>
      <c r="U25" s="17">
        <f t="shared" si="6"/>
        <v>2235</v>
      </c>
      <c r="V25" s="18" t="str">
        <f t="shared" si="7"/>
        <v/>
      </c>
      <c r="W25" s="18" t="str">
        <f t="shared" si="8"/>
        <v/>
      </c>
      <c r="X25" s="18" t="str">
        <f t="shared" si="9"/>
        <v/>
      </c>
      <c r="Y25" s="18">
        <f t="shared" si="10"/>
        <v>7735.73</v>
      </c>
      <c r="Z25" s="35">
        <v>33939</v>
      </c>
      <c r="AA25" s="18">
        <f t="shared" si="11"/>
        <v>7735.73</v>
      </c>
      <c r="AF25" s="1"/>
    </row>
    <row r="26" spans="1:32" ht="10.15" customHeight="1" outlineLevel="2" x14ac:dyDescent="0.2">
      <c r="A26" s="10" t="s">
        <v>31</v>
      </c>
      <c r="B26" s="10" t="s">
        <v>32</v>
      </c>
      <c r="C26" s="10" t="s">
        <v>33</v>
      </c>
      <c r="D26" s="10" t="s">
        <v>34</v>
      </c>
      <c r="E26" s="65" t="s">
        <v>158</v>
      </c>
      <c r="F26" s="10" t="s">
        <v>35</v>
      </c>
      <c r="G26" s="10" t="s">
        <v>36</v>
      </c>
      <c r="H26" s="11" t="s">
        <v>37</v>
      </c>
      <c r="I26" s="11" t="s">
        <v>38</v>
      </c>
      <c r="J26" s="12">
        <v>0</v>
      </c>
      <c r="K26" s="12">
        <v>933</v>
      </c>
      <c r="L26" s="13" t="s">
        <v>36</v>
      </c>
      <c r="M26" s="13" t="s">
        <v>36</v>
      </c>
      <c r="N26" s="13" t="s">
        <v>39</v>
      </c>
      <c r="O26" s="14">
        <v>34648</v>
      </c>
      <c r="P26" s="10" t="s">
        <v>40</v>
      </c>
      <c r="Q26" s="10"/>
      <c r="R26" s="15">
        <v>1649.57</v>
      </c>
      <c r="S26" s="14">
        <v>34891</v>
      </c>
      <c r="T26" s="16">
        <v>34880</v>
      </c>
      <c r="U26" s="17">
        <f t="shared" si="6"/>
        <v>1339</v>
      </c>
      <c r="V26" s="18" t="str">
        <f t="shared" si="7"/>
        <v/>
      </c>
      <c r="W26" s="18" t="str">
        <f t="shared" si="8"/>
        <v/>
      </c>
      <c r="X26" s="18" t="str">
        <f t="shared" si="9"/>
        <v/>
      </c>
      <c r="Y26" s="18">
        <f t="shared" si="10"/>
        <v>1649.57</v>
      </c>
      <c r="Z26" s="35">
        <v>34851</v>
      </c>
      <c r="AA26" s="18">
        <f t="shared" si="11"/>
        <v>1649.57</v>
      </c>
      <c r="AF26" s="28" t="s">
        <v>150</v>
      </c>
    </row>
    <row r="27" spans="1:32" ht="10.15" customHeight="1" outlineLevel="2" x14ac:dyDescent="0.2">
      <c r="A27" s="10" t="s">
        <v>31</v>
      </c>
      <c r="B27" s="10" t="s">
        <v>108</v>
      </c>
      <c r="C27" s="10" t="s">
        <v>109</v>
      </c>
      <c r="D27" s="10" t="s">
        <v>110</v>
      </c>
      <c r="E27" s="65" t="s">
        <v>158</v>
      </c>
      <c r="F27" s="10" t="s">
        <v>111</v>
      </c>
      <c r="G27" s="10" t="s">
        <v>112</v>
      </c>
      <c r="H27" s="19"/>
      <c r="I27" s="19"/>
      <c r="J27" s="19"/>
      <c r="K27" s="19"/>
      <c r="L27" s="19"/>
      <c r="M27" s="19"/>
      <c r="N27" s="19"/>
      <c r="O27" s="21"/>
      <c r="P27" s="10" t="s">
        <v>40</v>
      </c>
      <c r="Q27" s="10"/>
      <c r="R27" s="15">
        <v>13500</v>
      </c>
      <c r="S27" s="14">
        <v>32842</v>
      </c>
      <c r="T27" s="16">
        <v>33025</v>
      </c>
      <c r="U27" s="17">
        <f t="shared" si="6"/>
        <v>3360</v>
      </c>
      <c r="V27" s="18" t="str">
        <f t="shared" si="7"/>
        <v/>
      </c>
      <c r="W27" s="18" t="str">
        <f t="shared" si="8"/>
        <v/>
      </c>
      <c r="X27" s="18" t="str">
        <f t="shared" si="9"/>
        <v/>
      </c>
      <c r="Y27" s="18">
        <f t="shared" si="10"/>
        <v>13500</v>
      </c>
      <c r="Z27" s="35"/>
      <c r="AA27" s="18">
        <f t="shared" si="11"/>
        <v>13500</v>
      </c>
      <c r="AF27" s="28" t="s">
        <v>141</v>
      </c>
    </row>
    <row r="28" spans="1:32" ht="10.15" customHeight="1" outlineLevel="2" x14ac:dyDescent="0.2">
      <c r="A28" s="10" t="s">
        <v>31</v>
      </c>
      <c r="B28" s="10" t="s">
        <v>108</v>
      </c>
      <c r="C28" s="10" t="s">
        <v>109</v>
      </c>
      <c r="D28" s="10" t="s">
        <v>110</v>
      </c>
      <c r="E28" s="65" t="s">
        <v>158</v>
      </c>
      <c r="F28" s="10" t="s">
        <v>113</v>
      </c>
      <c r="G28" s="10" t="s">
        <v>112</v>
      </c>
      <c r="H28" s="11" t="s">
        <v>84</v>
      </c>
      <c r="I28" s="11" t="s">
        <v>84</v>
      </c>
      <c r="J28" s="12" t="s">
        <v>84</v>
      </c>
      <c r="K28" s="12" t="s">
        <v>84</v>
      </c>
      <c r="L28" s="13" t="s">
        <v>112</v>
      </c>
      <c r="M28" s="13" t="s">
        <v>84</v>
      </c>
      <c r="N28" s="13" t="s">
        <v>84</v>
      </c>
      <c r="O28" s="14" t="s">
        <v>84</v>
      </c>
      <c r="P28" s="10" t="s">
        <v>40</v>
      </c>
      <c r="Q28" s="10"/>
      <c r="R28" s="15">
        <v>5496.07</v>
      </c>
      <c r="S28" s="14">
        <v>33008</v>
      </c>
      <c r="T28" s="16">
        <v>33024</v>
      </c>
      <c r="U28" s="17">
        <f t="shared" si="6"/>
        <v>3195</v>
      </c>
      <c r="V28" s="18" t="str">
        <f t="shared" si="7"/>
        <v/>
      </c>
      <c r="W28" s="18" t="str">
        <f t="shared" si="8"/>
        <v/>
      </c>
      <c r="X28" s="18" t="str">
        <f t="shared" si="9"/>
        <v/>
      </c>
      <c r="Y28" s="18">
        <f t="shared" si="10"/>
        <v>5496.07</v>
      </c>
      <c r="Z28" s="35">
        <v>32994</v>
      </c>
      <c r="AA28" s="18">
        <f t="shared" si="11"/>
        <v>5496.07</v>
      </c>
      <c r="AF28" s="28" t="s">
        <v>141</v>
      </c>
    </row>
    <row r="29" spans="1:32" ht="10.15" customHeight="1" outlineLevel="2" x14ac:dyDescent="0.2">
      <c r="A29" s="10" t="s">
        <v>31</v>
      </c>
      <c r="B29" s="10" t="s">
        <v>114</v>
      </c>
      <c r="C29" s="10" t="s">
        <v>115</v>
      </c>
      <c r="D29" s="10" t="s">
        <v>110</v>
      </c>
      <c r="E29" s="65" t="s">
        <v>158</v>
      </c>
      <c r="F29" s="10" t="s">
        <v>116</v>
      </c>
      <c r="G29" s="10" t="s">
        <v>117</v>
      </c>
      <c r="H29" s="11" t="s">
        <v>84</v>
      </c>
      <c r="I29" s="11" t="s">
        <v>84</v>
      </c>
      <c r="J29" s="12" t="s">
        <v>84</v>
      </c>
      <c r="K29" s="12" t="s">
        <v>84</v>
      </c>
      <c r="L29" s="13" t="s">
        <v>117</v>
      </c>
      <c r="M29" s="13" t="s">
        <v>84</v>
      </c>
      <c r="N29" s="13" t="s">
        <v>84</v>
      </c>
      <c r="O29" s="14" t="s">
        <v>84</v>
      </c>
      <c r="P29" s="10" t="s">
        <v>40</v>
      </c>
      <c r="Q29" s="10"/>
      <c r="R29" s="15">
        <v>9293</v>
      </c>
      <c r="S29" s="14">
        <v>34024</v>
      </c>
      <c r="T29" s="16">
        <v>34028</v>
      </c>
      <c r="U29" s="17">
        <f t="shared" si="6"/>
        <v>2196</v>
      </c>
      <c r="V29" s="18" t="str">
        <f t="shared" si="7"/>
        <v/>
      </c>
      <c r="W29" s="18" t="str">
        <f t="shared" si="8"/>
        <v/>
      </c>
      <c r="X29" s="18" t="str">
        <f t="shared" si="9"/>
        <v/>
      </c>
      <c r="Y29" s="18">
        <f t="shared" si="10"/>
        <v>9293</v>
      </c>
      <c r="Z29" s="35">
        <v>34001</v>
      </c>
      <c r="AA29" s="18">
        <f t="shared" si="11"/>
        <v>9293</v>
      </c>
      <c r="AF29" s="1"/>
    </row>
    <row r="30" spans="1:32" ht="10.15" customHeight="1" outlineLevel="1" x14ac:dyDescent="0.2">
      <c r="A30" s="10"/>
      <c r="B30" s="10"/>
      <c r="C30" s="10"/>
      <c r="D30" s="10"/>
      <c r="E30" s="66" t="s">
        <v>161</v>
      </c>
      <c r="F30" s="10"/>
      <c r="G30" s="10"/>
      <c r="H30" s="11"/>
      <c r="I30" s="11"/>
      <c r="J30" s="12"/>
      <c r="K30" s="12"/>
      <c r="L30" s="13"/>
      <c r="M30" s="13"/>
      <c r="N30" s="13"/>
      <c r="O30" s="14"/>
      <c r="P30" s="10"/>
      <c r="Q30" s="10"/>
      <c r="R30" s="15">
        <f>SUBTOTAL(9,R18:R29)</f>
        <v>73898.42</v>
      </c>
      <c r="S30" s="14"/>
      <c r="T30" s="16"/>
      <c r="U30" s="17"/>
      <c r="V30" s="18"/>
      <c r="W30" s="18"/>
      <c r="X30" s="18"/>
      <c r="Y30" s="27">
        <f>SUBTOTAL(9,Y18:Y29)</f>
        <v>73898.42</v>
      </c>
      <c r="Z30" s="35"/>
      <c r="AA30" s="27">
        <f>SUBTOTAL(9,AA18:AA29)</f>
        <v>73898.42</v>
      </c>
    </row>
    <row r="31" spans="1:32" ht="10.15" customHeight="1" outlineLevel="2" x14ac:dyDescent="0.2">
      <c r="A31" s="10" t="s">
        <v>31</v>
      </c>
      <c r="B31" s="10" t="s">
        <v>51</v>
      </c>
      <c r="C31" s="10" t="s">
        <v>52</v>
      </c>
      <c r="D31" s="10" t="s">
        <v>53</v>
      </c>
      <c r="E31" s="65" t="s">
        <v>159</v>
      </c>
      <c r="F31" s="10" t="s">
        <v>54</v>
      </c>
      <c r="G31" s="10" t="s">
        <v>55</v>
      </c>
      <c r="H31" s="11" t="s">
        <v>56</v>
      </c>
      <c r="I31" s="11" t="s">
        <v>57</v>
      </c>
      <c r="J31" s="12">
        <v>0</v>
      </c>
      <c r="K31" s="12">
        <v>16000</v>
      </c>
      <c r="L31" s="13" t="s">
        <v>55</v>
      </c>
      <c r="M31" s="13" t="s">
        <v>55</v>
      </c>
      <c r="N31" s="13" t="s">
        <v>41</v>
      </c>
      <c r="O31" s="14">
        <v>35432</v>
      </c>
      <c r="P31" s="10" t="s">
        <v>40</v>
      </c>
      <c r="Q31" s="10"/>
      <c r="R31" s="15">
        <v>22540.91</v>
      </c>
      <c r="S31" s="14">
        <v>35584</v>
      </c>
      <c r="T31" s="16">
        <v>35581</v>
      </c>
      <c r="U31" s="17">
        <f>DAYS360(S31,$F$3,1)</f>
        <v>657</v>
      </c>
      <c r="V31" s="18" t="str">
        <f>IF($U31&lt;31,$R31,"")</f>
        <v/>
      </c>
      <c r="W31" s="18" t="str">
        <f>IF(AND($U31&gt;30,$U31&lt;61),$R31,"")</f>
        <v/>
      </c>
      <c r="X31" s="18" t="str">
        <f>IF(AND($U31&gt;60,$U31&lt;91),$R31,"")</f>
        <v/>
      </c>
      <c r="Y31" s="18">
        <f>IF($U31&gt;90,$R31,"")</f>
        <v>22540.91</v>
      </c>
      <c r="Z31" s="35">
        <v>35551</v>
      </c>
      <c r="AA31" s="18">
        <f>SUM(V31:Y31)</f>
        <v>22540.91</v>
      </c>
      <c r="AF31" s="28" t="s">
        <v>143</v>
      </c>
    </row>
    <row r="32" spans="1:32" ht="10.15" customHeight="1" outlineLevel="2" x14ac:dyDescent="0.2">
      <c r="A32" s="10" t="s">
        <v>31</v>
      </c>
      <c r="B32" s="10" t="s">
        <v>44</v>
      </c>
      <c r="C32" s="10" t="s">
        <v>45</v>
      </c>
      <c r="D32" s="10" t="s">
        <v>46</v>
      </c>
      <c r="E32" s="65" t="s">
        <v>159</v>
      </c>
      <c r="F32" s="10" t="s">
        <v>47</v>
      </c>
      <c r="G32" s="10" t="s">
        <v>48</v>
      </c>
      <c r="H32" s="11" t="s">
        <v>49</v>
      </c>
      <c r="I32" s="11" t="s">
        <v>50</v>
      </c>
      <c r="J32" s="12">
        <v>10087.450000000001</v>
      </c>
      <c r="K32" s="12">
        <v>215000</v>
      </c>
      <c r="L32" s="13" t="s">
        <v>48</v>
      </c>
      <c r="M32" s="13" t="s">
        <v>48</v>
      </c>
      <c r="N32" s="13" t="s">
        <v>39</v>
      </c>
      <c r="O32" s="14">
        <v>35031</v>
      </c>
      <c r="P32" s="10" t="s">
        <v>40</v>
      </c>
      <c r="Q32" s="10"/>
      <c r="R32" s="15">
        <v>12485.6</v>
      </c>
      <c r="S32" s="14">
        <v>35145</v>
      </c>
      <c r="T32" s="16">
        <v>35155</v>
      </c>
      <c r="U32" s="17">
        <f>DAYS360(S32,$F$3,1)</f>
        <v>1089</v>
      </c>
      <c r="V32" s="18" t="str">
        <f>IF($U32&lt;31,$R32,"")</f>
        <v/>
      </c>
      <c r="W32" s="18" t="str">
        <f>IF(AND($U32&gt;30,$U32&lt;61),$R32,"")</f>
        <v/>
      </c>
      <c r="X32" s="18" t="str">
        <f>IF(AND($U32&gt;60,$U32&lt;91),$R32,"")</f>
        <v/>
      </c>
      <c r="Y32" s="18">
        <f>IF($U32&gt;90,$R32,"")</f>
        <v>12485.6</v>
      </c>
      <c r="Z32" s="35">
        <v>35125</v>
      </c>
      <c r="AA32" s="18">
        <f>SUM(V32:Y32)</f>
        <v>12485.6</v>
      </c>
      <c r="AF32" s="28" t="s">
        <v>151</v>
      </c>
    </row>
    <row r="33" spans="1:27" ht="10.15" customHeight="1" outlineLevel="1" x14ac:dyDescent="0.2">
      <c r="A33" s="46"/>
      <c r="B33" s="46"/>
      <c r="C33" s="46"/>
      <c r="D33" s="46"/>
      <c r="E33" s="66" t="s">
        <v>163</v>
      </c>
      <c r="F33" s="46"/>
      <c r="G33" s="46"/>
      <c r="H33" s="47"/>
      <c r="I33" s="47"/>
      <c r="J33" s="48"/>
      <c r="K33" s="48"/>
      <c r="L33" s="49"/>
      <c r="M33" s="49"/>
      <c r="N33" s="49"/>
      <c r="O33" s="50"/>
      <c r="P33" s="46"/>
      <c r="Q33" s="46"/>
      <c r="R33" s="31">
        <f>SUBTOTAL(9,R31:R32)</f>
        <v>35026.51</v>
      </c>
      <c r="S33" s="50"/>
      <c r="T33" s="51"/>
      <c r="U33" s="52"/>
      <c r="V33" s="53"/>
      <c r="W33" s="53"/>
      <c r="X33" s="53"/>
      <c r="Y33" s="53">
        <f>SUBTOTAL(9,Y31:Y32)</f>
        <v>35026.51</v>
      </c>
      <c r="Z33" s="67"/>
      <c r="AA33" s="68">
        <f>SUBTOTAL(9,AA31:AA32)</f>
        <v>35026.51</v>
      </c>
    </row>
    <row r="34" spans="1:27" ht="10.15" customHeight="1" x14ac:dyDescent="0.2">
      <c r="A34" s="46"/>
      <c r="B34" s="46"/>
      <c r="C34" s="46"/>
      <c r="D34" s="46"/>
      <c r="E34" s="66" t="s">
        <v>137</v>
      </c>
      <c r="F34" s="46"/>
      <c r="G34" s="46"/>
      <c r="H34" s="47"/>
      <c r="I34" s="47"/>
      <c r="J34" s="48"/>
      <c r="K34" s="48"/>
      <c r="L34" s="49"/>
      <c r="M34" s="49"/>
      <c r="N34" s="49"/>
      <c r="O34" s="50"/>
      <c r="P34" s="46"/>
      <c r="Q34" s="46"/>
      <c r="R34" s="31">
        <f>SUBTOTAL(9,R7:R32)</f>
        <v>242245.39</v>
      </c>
      <c r="S34" s="50"/>
      <c r="T34" s="51"/>
      <c r="U34" s="52"/>
      <c r="V34" s="53"/>
      <c r="W34" s="53"/>
      <c r="X34" s="53"/>
      <c r="Y34" s="53">
        <f>SUBTOTAL(9,Y7:Y32)</f>
        <v>242245.39</v>
      </c>
      <c r="Z34" s="67"/>
      <c r="AA34" s="53">
        <f>SUBTOTAL(9,AA7:AA32)</f>
        <v>242245.39</v>
      </c>
    </row>
    <row r="35" spans="1:27" x14ac:dyDescent="0.2">
      <c r="A35" s="29"/>
      <c r="B35" s="29"/>
      <c r="C35" s="29"/>
      <c r="D35" s="29"/>
      <c r="F35" s="29"/>
      <c r="G35" s="29"/>
      <c r="H35" s="29"/>
      <c r="I35" s="29"/>
      <c r="J35" s="29"/>
      <c r="K35" s="29"/>
      <c r="L35" s="29"/>
      <c r="M35" s="29"/>
      <c r="N35" s="29"/>
      <c r="O35" s="30"/>
      <c r="P35" s="29"/>
      <c r="Q35" s="29"/>
      <c r="R35" s="31"/>
      <c r="S35" s="30"/>
      <c r="T35" s="29"/>
      <c r="U35" s="32"/>
      <c r="V35" s="33"/>
      <c r="W35" s="34"/>
      <c r="X35" s="34"/>
      <c r="Y35" s="34"/>
      <c r="Z35" s="37"/>
      <c r="AA35" s="34"/>
    </row>
    <row r="36" spans="1:27" x14ac:dyDescent="0.2">
      <c r="A36" s="19"/>
      <c r="B36" s="19"/>
      <c r="C36" s="19"/>
      <c r="D36" s="19"/>
      <c r="F36" s="19"/>
      <c r="G36" s="19"/>
      <c r="H36" s="19"/>
      <c r="I36" s="19"/>
      <c r="J36" s="19"/>
      <c r="K36" s="19"/>
      <c r="L36" s="19"/>
      <c r="M36" s="19"/>
      <c r="N36" s="19"/>
      <c r="O36" s="21"/>
      <c r="P36" s="19"/>
      <c r="Q36" s="19"/>
      <c r="S36" s="21"/>
      <c r="T36" s="19"/>
      <c r="U36" s="22"/>
      <c r="V36" s="23"/>
      <c r="W36" s="24"/>
      <c r="X36" s="24"/>
      <c r="Y36" s="24"/>
      <c r="Z36" s="38"/>
      <c r="AA36" s="24"/>
    </row>
    <row r="37" spans="1:27" x14ac:dyDescent="0.2">
      <c r="A37" s="19"/>
      <c r="B37" s="19"/>
      <c r="C37" s="19"/>
      <c r="D37" s="19"/>
      <c r="F37" s="19"/>
      <c r="G37" s="19"/>
      <c r="H37" s="19"/>
      <c r="I37" s="19"/>
      <c r="J37" s="19"/>
      <c r="K37" s="19"/>
      <c r="L37" s="19"/>
      <c r="M37" s="19"/>
      <c r="N37" s="19"/>
      <c r="O37" s="21"/>
      <c r="P37" s="19"/>
      <c r="Q37" s="19"/>
      <c r="S37" s="21"/>
      <c r="T37" s="19"/>
      <c r="U37" s="22"/>
      <c r="V37" s="23"/>
      <c r="W37" s="24"/>
      <c r="X37" s="24"/>
      <c r="Y37" s="24"/>
      <c r="Z37" s="38"/>
      <c r="AA37" s="24"/>
    </row>
    <row r="38" spans="1:27" x14ac:dyDescent="0.2">
      <c r="A38" s="19"/>
      <c r="B38" s="19"/>
      <c r="C38" s="19"/>
      <c r="D38" s="19"/>
      <c r="F38" s="19"/>
      <c r="G38" s="19"/>
      <c r="H38" s="19"/>
      <c r="I38" s="19"/>
      <c r="J38" s="19"/>
      <c r="K38" s="19"/>
      <c r="L38" s="19"/>
      <c r="M38" s="19"/>
      <c r="N38" s="19"/>
      <c r="O38" s="21"/>
      <c r="P38" s="19"/>
      <c r="Q38" s="19"/>
      <c r="S38" s="21"/>
      <c r="T38" s="19"/>
      <c r="U38" s="22"/>
      <c r="V38" s="23"/>
      <c r="W38" s="24"/>
      <c r="X38" s="24"/>
      <c r="Y38" s="24"/>
      <c r="Z38" s="38"/>
      <c r="AA38" s="24"/>
    </row>
    <row r="39" spans="1:27" x14ac:dyDescent="0.2">
      <c r="A39" s="19"/>
      <c r="B39" s="19"/>
      <c r="C39" s="19"/>
      <c r="D39" s="19"/>
      <c r="F39" s="19"/>
      <c r="G39" s="19"/>
      <c r="H39" s="19"/>
      <c r="I39" s="19"/>
      <c r="J39" s="19"/>
      <c r="K39" s="19"/>
      <c r="L39" s="19"/>
      <c r="M39" s="19"/>
      <c r="N39" s="19"/>
      <c r="O39" s="21"/>
      <c r="P39" s="19"/>
      <c r="Q39" s="19"/>
      <c r="S39" s="21"/>
      <c r="T39" s="19"/>
      <c r="U39" s="22"/>
      <c r="V39" s="23"/>
      <c r="W39" s="24"/>
      <c r="X39" s="24"/>
      <c r="Y39" s="24"/>
      <c r="Z39" s="38"/>
      <c r="AA39" s="24"/>
    </row>
    <row r="40" spans="1:27" x14ac:dyDescent="0.2">
      <c r="A40" s="19"/>
      <c r="B40" s="19"/>
      <c r="C40" s="19"/>
      <c r="D40" s="19"/>
      <c r="F40" s="19"/>
      <c r="G40" s="19"/>
      <c r="H40" s="19"/>
      <c r="I40" s="19"/>
      <c r="J40" s="19"/>
      <c r="K40" s="19"/>
      <c r="L40" s="19"/>
      <c r="M40" s="19"/>
      <c r="N40" s="19"/>
      <c r="O40" s="21"/>
      <c r="P40" s="19"/>
      <c r="Q40" s="19"/>
      <c r="S40" s="21"/>
      <c r="T40" s="19"/>
      <c r="U40" s="22"/>
      <c r="V40" s="23"/>
      <c r="W40" s="24"/>
      <c r="X40" s="24"/>
      <c r="Y40" s="24"/>
      <c r="Z40" s="38"/>
      <c r="AA40" s="24"/>
    </row>
    <row r="41" spans="1:27" x14ac:dyDescent="0.2">
      <c r="A41" s="19"/>
      <c r="B41" s="19"/>
      <c r="C41" s="19"/>
      <c r="D41" s="19"/>
      <c r="F41" s="19"/>
      <c r="G41" s="19"/>
      <c r="H41" s="19"/>
      <c r="I41" s="19"/>
      <c r="J41" s="19"/>
      <c r="K41" s="19"/>
      <c r="L41" s="19"/>
      <c r="M41" s="19"/>
      <c r="N41" s="19"/>
      <c r="O41" s="21"/>
      <c r="P41" s="19"/>
      <c r="Q41" s="19"/>
      <c r="S41" s="21"/>
      <c r="T41" s="19"/>
      <c r="U41" s="22"/>
      <c r="V41" s="23"/>
      <c r="W41" s="24"/>
      <c r="X41" s="24"/>
      <c r="Y41" s="24"/>
      <c r="Z41" s="38"/>
      <c r="AA41" s="24"/>
    </row>
    <row r="42" spans="1:27" x14ac:dyDescent="0.2">
      <c r="A42" s="19"/>
      <c r="B42" s="19"/>
      <c r="C42" s="19"/>
      <c r="D42" s="19"/>
      <c r="F42" s="19"/>
      <c r="G42" s="19"/>
      <c r="H42" s="19"/>
      <c r="I42" s="19"/>
      <c r="J42" s="19"/>
      <c r="K42" s="19"/>
      <c r="L42" s="19"/>
      <c r="M42" s="19"/>
      <c r="N42" s="19"/>
      <c r="O42" s="21"/>
      <c r="P42" s="19"/>
      <c r="Q42" s="19"/>
      <c r="S42" s="21"/>
      <c r="T42" s="19"/>
      <c r="U42" s="22"/>
      <c r="V42" s="23"/>
      <c r="W42" s="24"/>
      <c r="X42" s="24"/>
      <c r="Y42" s="24"/>
      <c r="Z42" s="38"/>
      <c r="AA42" s="24"/>
    </row>
  </sheetData>
  <pageMargins left="0.75" right="0.75" top="1" bottom="1" header="0.5" footer="0.5"/>
  <pageSetup paperSize="5" scale="95" orientation="landscape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anncarethers</dc:creator>
  <cp:lastModifiedBy>Jan Havlíček</cp:lastModifiedBy>
  <cp:lastPrinted>1999-06-28T14:00:26Z</cp:lastPrinted>
  <dcterms:created xsi:type="dcterms:W3CDTF">1999-03-25T20:07:38Z</dcterms:created>
  <dcterms:modified xsi:type="dcterms:W3CDTF">2023-09-16T17:35:13Z</dcterms:modified>
</cp:coreProperties>
</file>