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B11793-5A01-4937-95EE-0C3265B11A9A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eet4" sheetId="39" r:id="rId1"/>
  </sheets>
  <definedNames>
    <definedName name="_xlnm.Print_Area" localSheetId="0">Sheet4!$A$1:$F$34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9" l="1"/>
  <c r="C6" i="39"/>
  <c r="H6" i="39"/>
  <c r="B7" i="39"/>
  <c r="E7" i="39"/>
  <c r="F7" i="39"/>
  <c r="H7" i="39"/>
  <c r="B8" i="39"/>
  <c r="E8" i="39"/>
  <c r="H8" i="39"/>
  <c r="B9" i="39"/>
  <c r="E9" i="39"/>
  <c r="H9" i="39"/>
  <c r="B10" i="39"/>
  <c r="E10" i="39"/>
  <c r="H10" i="39"/>
  <c r="B11" i="39"/>
  <c r="C11" i="39"/>
  <c r="H11" i="39"/>
  <c r="B12" i="39"/>
  <c r="C12" i="39"/>
  <c r="H12" i="39"/>
  <c r="E13" i="39"/>
  <c r="H13" i="39"/>
  <c r="F14" i="39"/>
  <c r="H14" i="39"/>
  <c r="E15" i="39"/>
  <c r="H15" i="39"/>
  <c r="E16" i="39"/>
  <c r="F16" i="39"/>
  <c r="H16" i="39"/>
  <c r="B17" i="39"/>
  <c r="E17" i="39"/>
  <c r="H17" i="39"/>
  <c r="H18" i="39"/>
  <c r="E19" i="39"/>
  <c r="H19" i="39"/>
  <c r="B20" i="39"/>
  <c r="C20" i="39"/>
  <c r="H20" i="39"/>
  <c r="E21" i="39"/>
  <c r="H21" i="39"/>
  <c r="E22" i="39"/>
  <c r="H22" i="39"/>
  <c r="C23" i="39"/>
  <c r="F23" i="39"/>
  <c r="H23" i="39"/>
  <c r="E24" i="39"/>
  <c r="H24" i="39"/>
  <c r="B25" i="39"/>
  <c r="C25" i="39"/>
  <c r="H25" i="39"/>
  <c r="E26" i="39"/>
  <c r="H26" i="39"/>
  <c r="E27" i="39"/>
  <c r="H27" i="39"/>
  <c r="E28" i="39"/>
  <c r="H28" i="39"/>
  <c r="B29" i="39"/>
  <c r="E29" i="39"/>
  <c r="H29" i="39"/>
  <c r="B30" i="39"/>
  <c r="C30" i="39"/>
  <c r="H30" i="39"/>
  <c r="E31" i="39"/>
  <c r="H31" i="39"/>
  <c r="B32" i="39"/>
  <c r="C32" i="39"/>
  <c r="F32" i="39"/>
  <c r="H32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<sst xmlns="http://schemas.openxmlformats.org/spreadsheetml/2006/main" count="53" uniqueCount="46">
  <si>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</si>
  <si>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</si>
  <si>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</si>
  <si>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</si>
  <si>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</si>
  <si>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</si>
  <si>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</si>
  <si>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</si>
  <si>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</si>
  <si>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</si>
  <si>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</si>
  <si>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</si>
  <si>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</si>
  <si>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</si>
  <si>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</si>
  <si>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</si>
  <si>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</si>
  <si>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</si>
  <si>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</si>
  <si>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</si>
  <si>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</si>
  <si>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</si>
  <si>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</si>
  <si>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</si>
  <si>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</si>
  <si>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</si>
  <si>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</si>
  <si>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</si>
  <si>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</si>
  <si>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</si>
  <si>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</si>
  <si>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</si>
  <si>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</si>
  <si>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</si>
  <si>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</si>
  <si>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</si>
  <si>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</si>
  <si>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</si>
  <si>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</si>
  <si>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</si>
  <si>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</si>
  <si>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</si>
  <si>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</si>
  <si>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</si>
  <si>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</si>
  <si>
    <t>index at 10/9/01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</si>
</sst>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5" fontId="6" fillId="0" borderId="1" xfId="0" quotePrefix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2" fontId="10" fillId="0" borderId="0" xfId="0" applyNumberFormat="1" applyFont="1" applyFill="1"/>
    <xf numFmtId="0" fontId="1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E1" workbookViewId="0">
      <selection activeCell="J1" sqref="J1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9.140625" style="5" bestFit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42">
        <v>1.7</v>
      </c>
      <c r="J1" s="43" t="s">
        <v>45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29">
        <v>37172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8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41">
        <f>+E6-B6</f>
        <v>-21647.690000000002</v>
      </c>
      <c r="D6" s="22"/>
      <c r="E6" s="33">
        <v>362637.31</v>
      </c>
      <c r="F6" s="17"/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33" si="0">+B7+C7+D7</f>
        <v>255013</v>
      </c>
      <c r="F7" s="17">
        <f>482*I1</f>
        <v>819.4</v>
      </c>
      <c r="G7" s="15"/>
      <c r="H7" s="17">
        <f t="shared" ref="H7:H33" si="1">+E7+F7+G7</f>
        <v>255832.4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3</v>
      </c>
      <c r="B8" s="17">
        <f>517.99-42344.87+176060.18</f>
        <v>134233.29999999999</v>
      </c>
      <c r="C8" s="17"/>
      <c r="D8" s="22"/>
      <c r="E8" s="33">
        <f t="shared" si="0"/>
        <v>134233.29999999999</v>
      </c>
      <c r="F8" s="17"/>
      <c r="G8" s="15"/>
      <c r="H8" s="17">
        <f t="shared" si="1"/>
        <v>134233.29999999999</v>
      </c>
      <c r="I8" s="15" t="s">
        <v>38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13</v>
      </c>
      <c r="B9" s="16">
        <f>4837+7650+5+107810+5091</f>
        <v>125393</v>
      </c>
      <c r="C9" s="17"/>
      <c r="D9" s="40">
        <v>-125393</v>
      </c>
      <c r="E9" s="34">
        <f t="shared" si="0"/>
        <v>0</v>
      </c>
      <c r="F9" s="17"/>
      <c r="G9" s="15"/>
      <c r="H9" s="17">
        <f t="shared" si="1"/>
        <v>0</v>
      </c>
      <c r="I9" s="15"/>
      <c r="J9" s="15"/>
      <c r="K9" s="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8</v>
      </c>
      <c r="B10" s="16">
        <f>1631-7953+291+1816+46259+31532</f>
        <v>73576</v>
      </c>
      <c r="C10" s="17"/>
      <c r="D10" s="40">
        <v>-73576</v>
      </c>
      <c r="E10" s="34">
        <f t="shared" si="0"/>
        <v>0</v>
      </c>
      <c r="F10" s="17"/>
      <c r="G10" s="15"/>
      <c r="H10" s="17">
        <f t="shared" si="1"/>
        <v>0</v>
      </c>
      <c r="I10" s="15"/>
      <c r="J10" s="15"/>
      <c r="K10" s="7"/>
      <c r="L10" s="8"/>
      <c r="M10" s="8"/>
      <c r="N10" s="8"/>
      <c r="O10" s="8"/>
      <c r="P10" s="2"/>
      <c r="Q10" s="9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7</v>
      </c>
      <c r="B11" s="16">
        <f>46795-318</f>
        <v>46477</v>
      </c>
      <c r="C11" s="17">
        <f>+E11-B11-D11</f>
        <v>4108.989999999998</v>
      </c>
      <c r="D11" s="40">
        <v>-46764.71</v>
      </c>
      <c r="E11" s="33">
        <v>3821.28</v>
      </c>
      <c r="F11" s="17"/>
      <c r="G11" s="15"/>
      <c r="H11" s="17">
        <f t="shared" si="1"/>
        <v>3821.28</v>
      </c>
      <c r="I11" s="15"/>
      <c r="J11" s="15"/>
      <c r="K11" s="15"/>
      <c r="L11" s="15"/>
      <c r="M11" s="15"/>
      <c r="N11" s="15"/>
      <c r="O11" s="15"/>
      <c r="P11" s="15"/>
      <c r="Q11" s="2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24</v>
      </c>
      <c r="B12" s="16">
        <f>17001-856+9241-2955</f>
        <v>22431</v>
      </c>
      <c r="C12" s="41">
        <f>+E12-B12</f>
        <v>-19627.12</v>
      </c>
      <c r="D12" s="22"/>
      <c r="E12" s="33">
        <v>2803.88</v>
      </c>
      <c r="F12" s="17"/>
      <c r="G12" s="15"/>
      <c r="H12" s="17">
        <f t="shared" si="1"/>
        <v>2803.88</v>
      </c>
      <c r="I12" s="15"/>
      <c r="J12" s="15"/>
      <c r="K12" s="1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9</v>
      </c>
      <c r="B13" s="16">
        <v>16048.18</v>
      </c>
      <c r="C13" s="17"/>
      <c r="D13" s="22"/>
      <c r="E13" s="34">
        <f t="shared" si="0"/>
        <v>16048.18</v>
      </c>
      <c r="F13" s="17"/>
      <c r="G13" s="15"/>
      <c r="H13" s="17">
        <f t="shared" si="1"/>
        <v>16048.18</v>
      </c>
      <c r="I13" s="15" t="s">
        <v>32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1</v>
      </c>
      <c r="B14" s="16">
        <v>26251</v>
      </c>
      <c r="C14" s="17"/>
      <c r="D14" s="22"/>
      <c r="E14" s="33">
        <v>26251.25</v>
      </c>
      <c r="F14" s="17">
        <f>(252-640)*I1</f>
        <v>-659.6</v>
      </c>
      <c r="G14" s="15"/>
      <c r="H14" s="17">
        <f t="shared" si="1"/>
        <v>25591.65</v>
      </c>
      <c r="I14" s="15" t="s">
        <v>42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25</v>
      </c>
      <c r="B15" s="16">
        <v>7264</v>
      </c>
      <c r="C15" s="17"/>
      <c r="D15" s="22"/>
      <c r="E15" s="33">
        <f t="shared" si="0"/>
        <v>7264</v>
      </c>
      <c r="F15" s="17"/>
      <c r="G15" s="15"/>
      <c r="H15" s="17">
        <f t="shared" si="1"/>
        <v>7264</v>
      </c>
      <c r="I15" s="15" t="s">
        <v>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16</v>
      </c>
      <c r="B16" s="16">
        <v>6732</v>
      </c>
      <c r="C16" s="17"/>
      <c r="D16" s="22"/>
      <c r="E16" s="33">
        <f t="shared" si="0"/>
        <v>6732</v>
      </c>
      <c r="F16" s="41">
        <f>-4560*I1</f>
        <v>-7752</v>
      </c>
      <c r="G16" s="15"/>
      <c r="H16" s="17">
        <f t="shared" si="1"/>
        <v>-1020</v>
      </c>
      <c r="I16" s="15" t="s">
        <v>43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14</v>
      </c>
      <c r="B17" s="16">
        <f>-7050.06-3639.68-4.77+16033+1193</f>
        <v>6531.49</v>
      </c>
      <c r="C17" s="17"/>
      <c r="D17" s="22"/>
      <c r="E17" s="33">
        <f t="shared" si="0"/>
        <v>6531.49</v>
      </c>
      <c r="F17" s="17"/>
      <c r="G17" s="41">
        <v>-6531</v>
      </c>
      <c r="H17" s="17">
        <f t="shared" si="1"/>
        <v>0.48999999999978172</v>
      </c>
      <c r="I17" s="15" t="s">
        <v>40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21</v>
      </c>
      <c r="B18" s="16">
        <v>2362.1</v>
      </c>
      <c r="C18" s="17"/>
      <c r="D18" s="22"/>
      <c r="E18" s="33">
        <v>2362.1</v>
      </c>
      <c r="F18" s="17"/>
      <c r="G18" s="15"/>
      <c r="H18" s="17">
        <f t="shared" si="1"/>
        <v>2362.1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11</v>
      </c>
      <c r="B19" s="16">
        <v>3412</v>
      </c>
      <c r="C19" s="17"/>
      <c r="D19" s="22"/>
      <c r="E19" s="33">
        <f t="shared" si="0"/>
        <v>3412</v>
      </c>
      <c r="F19" s="17"/>
      <c r="G19" s="15"/>
      <c r="H19" s="17">
        <f t="shared" si="1"/>
        <v>3412</v>
      </c>
      <c r="I19" s="15" t="s">
        <v>32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12</v>
      </c>
      <c r="B20" s="16">
        <f>-1767+112+128+4027-12+166</f>
        <v>2654</v>
      </c>
      <c r="C20" s="17">
        <f>+E20-B20</f>
        <v>1614.0200000000004</v>
      </c>
      <c r="D20" s="22"/>
      <c r="E20" s="33">
        <v>4268.0200000000004</v>
      </c>
      <c r="F20" s="17"/>
      <c r="G20" s="15"/>
      <c r="H20" s="17">
        <f t="shared" si="1"/>
        <v>4268.0200000000004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18</v>
      </c>
      <c r="B21" s="16">
        <v>1610.08</v>
      </c>
      <c r="C21" s="17"/>
      <c r="D21" s="22">
        <v>-1610</v>
      </c>
      <c r="E21" s="33">
        <f t="shared" si="0"/>
        <v>7.999999999992724E-2</v>
      </c>
      <c r="F21" s="17"/>
      <c r="G21" s="39"/>
      <c r="H21" s="17">
        <f t="shared" si="1"/>
        <v>7.999999999992724E-2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17</v>
      </c>
      <c r="B22" s="16">
        <v>113</v>
      </c>
      <c r="C22" s="17"/>
      <c r="D22" s="22"/>
      <c r="E22" s="33">
        <f t="shared" si="0"/>
        <v>113</v>
      </c>
      <c r="F22" s="17"/>
      <c r="G22" s="15"/>
      <c r="H22" s="17">
        <f t="shared" si="1"/>
        <v>113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23</v>
      </c>
      <c r="B23" s="16">
        <v>-5.54</v>
      </c>
      <c r="C23" s="17">
        <f>+E23-B23</f>
        <v>251.92</v>
      </c>
      <c r="D23" s="22"/>
      <c r="E23" s="33">
        <v>246.38</v>
      </c>
      <c r="F23" s="17">
        <f>852*I1</f>
        <v>1448.3999999999999</v>
      </c>
      <c r="G23" s="15"/>
      <c r="H23" s="17">
        <f t="shared" si="1"/>
        <v>1694.7799999999997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5</v>
      </c>
      <c r="B24" s="16">
        <v>-180</v>
      </c>
      <c r="C24" s="17"/>
      <c r="D24" s="22"/>
      <c r="E24" s="33">
        <f t="shared" si="0"/>
        <v>-180</v>
      </c>
      <c r="F24" s="17"/>
      <c r="G24" s="15"/>
      <c r="H24" s="17">
        <f t="shared" si="1"/>
        <v>-180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22</v>
      </c>
      <c r="B25" s="16">
        <f>-620+28</f>
        <v>-592</v>
      </c>
      <c r="C25" s="17">
        <f>+E25-B25</f>
        <v>-1318.98</v>
      </c>
      <c r="D25" s="22"/>
      <c r="E25" s="33">
        <v>-1910.98</v>
      </c>
      <c r="F25" s="17"/>
      <c r="G25" s="15"/>
      <c r="H25" s="17">
        <f t="shared" si="1"/>
        <v>-1910.98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26</v>
      </c>
      <c r="B26" s="16">
        <v>-608</v>
      </c>
      <c r="C26" s="17">
        <v>-158</v>
      </c>
      <c r="D26" s="22"/>
      <c r="E26" s="33">
        <f t="shared" si="0"/>
        <v>-766</v>
      </c>
      <c r="F26" s="17"/>
      <c r="G26" s="15"/>
      <c r="H26" s="17">
        <f t="shared" si="1"/>
        <v>-766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15</v>
      </c>
      <c r="B27" s="16">
        <v>-3718</v>
      </c>
      <c r="C27" s="17"/>
      <c r="D27" s="22"/>
      <c r="E27" s="33">
        <f t="shared" si="0"/>
        <v>-3718</v>
      </c>
      <c r="F27" s="17"/>
      <c r="G27" s="15"/>
      <c r="H27" s="17">
        <f t="shared" si="1"/>
        <v>-3718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19</v>
      </c>
      <c r="B28" s="16">
        <v>-8120</v>
      </c>
      <c r="C28" s="17"/>
      <c r="D28" s="22"/>
      <c r="E28" s="33">
        <f t="shared" si="0"/>
        <v>-8120</v>
      </c>
      <c r="F28" s="17"/>
      <c r="G28" s="15"/>
      <c r="H28" s="17">
        <f t="shared" si="1"/>
        <v>-8120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10</v>
      </c>
      <c r="B29" s="16">
        <f>-6946-4281-27</f>
        <v>-11254</v>
      </c>
      <c r="C29" s="17"/>
      <c r="D29" s="22"/>
      <c r="E29" s="33">
        <f t="shared" si="0"/>
        <v>-11254</v>
      </c>
      <c r="F29" s="17"/>
      <c r="G29" s="15"/>
      <c r="H29" s="17">
        <f t="shared" si="1"/>
        <v>-11254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6</v>
      </c>
      <c r="B30" s="16">
        <f>-18315-6072</f>
        <v>-24387</v>
      </c>
      <c r="C30" s="17">
        <f>+E30-B30</f>
        <v>-903.61999999999898</v>
      </c>
      <c r="D30" s="22"/>
      <c r="E30" s="33">
        <v>-25290.62</v>
      </c>
      <c r="F30" s="17"/>
      <c r="G30" s="15"/>
      <c r="H30" s="17">
        <f t="shared" si="1"/>
        <v>-25290.62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29</v>
      </c>
      <c r="B31" s="16">
        <v>-29760</v>
      </c>
      <c r="C31" s="17"/>
      <c r="D31" s="22"/>
      <c r="E31" s="33">
        <f t="shared" si="0"/>
        <v>-29760</v>
      </c>
      <c r="F31" s="17"/>
      <c r="G31" s="15"/>
      <c r="H31" s="17">
        <f t="shared" si="1"/>
        <v>-29760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27</v>
      </c>
      <c r="B32" s="16">
        <f>741+4655-13711-88930</f>
        <v>-97245</v>
      </c>
      <c r="C32" s="17">
        <f>+E32-B32</f>
        <v>4693.25</v>
      </c>
      <c r="D32" s="22"/>
      <c r="E32" s="33">
        <v>-92551.75</v>
      </c>
      <c r="F32" s="17">
        <f>(-435-5979)*I1</f>
        <v>-10903.8</v>
      </c>
      <c r="G32" s="15"/>
      <c r="H32" s="17">
        <f t="shared" si="1"/>
        <v>-103455.55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30</v>
      </c>
      <c r="B33" s="20">
        <v>0</v>
      </c>
      <c r="C33" s="21">
        <v>-346</v>
      </c>
      <c r="D33" s="26"/>
      <c r="E33" s="35">
        <f t="shared" si="0"/>
        <v>-346</v>
      </c>
      <c r="F33" s="21"/>
      <c r="G33" s="37"/>
      <c r="H33" s="21">
        <f t="shared" si="1"/>
        <v>-346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 t="shared" ref="B34:H34" si="2">SUM(B6:B33)</f>
        <v>938516.6100000001</v>
      </c>
      <c r="C34" s="16">
        <f t="shared" si="2"/>
        <v>-33333.23000000001</v>
      </c>
      <c r="D34" s="16">
        <f t="shared" si="2"/>
        <v>-247343.71</v>
      </c>
      <c r="E34" s="16">
        <f t="shared" si="2"/>
        <v>657839.92000000016</v>
      </c>
      <c r="F34" s="16">
        <f t="shared" si="2"/>
        <v>-17047.599999999999</v>
      </c>
      <c r="G34" s="16">
        <f t="shared" si="2"/>
        <v>-6531</v>
      </c>
      <c r="H34" s="16">
        <f t="shared" si="2"/>
        <v>634261.32000000007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6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6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6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6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6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6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6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6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6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6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6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6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6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6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6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6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6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6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6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6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6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6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6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6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6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6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6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6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6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6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6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6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6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6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6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6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6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6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6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6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6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6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6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6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6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6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6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6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6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6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6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6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6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6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6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6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6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6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6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6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6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6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6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6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6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6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6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6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6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6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6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6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6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6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6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6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6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6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6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6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6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6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6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6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6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6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6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6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6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6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6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6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6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6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6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6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6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6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6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6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6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6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6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6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6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6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6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6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6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6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6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6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6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6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6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6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6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6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6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6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6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6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6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6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6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6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6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6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6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6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6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6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6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6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6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6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6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6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6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6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6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6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6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6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6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6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6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6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6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6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6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6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6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6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6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6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6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6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6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6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6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6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6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6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6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6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6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6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6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6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6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6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6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6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6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6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6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6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6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6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6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6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6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6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6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6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6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6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6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6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6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6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6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6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6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6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6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6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6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6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6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6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6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6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6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6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6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6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6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6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6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6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6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6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6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6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6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6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6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6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6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6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6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6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6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6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6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6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6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6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6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6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6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6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6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6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6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6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6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6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6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6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6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6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6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6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6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6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6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6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6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6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6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6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6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6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6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6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6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6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6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6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6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6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6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6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6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6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6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6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6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6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6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6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6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6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6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6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6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6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6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6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6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6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6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6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6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6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6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6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6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6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6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6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6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6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6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6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6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6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6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6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6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6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6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6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6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6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6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6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6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6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6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6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6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6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6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6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6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6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6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6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6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6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6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6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6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6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6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6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6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6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6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6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6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6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6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6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6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6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6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6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6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6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6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6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6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6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6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6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6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6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6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6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6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6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6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6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6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6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6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6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6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6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6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6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6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6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6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6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6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6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6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6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6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6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6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6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6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6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6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6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6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6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6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6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6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6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6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6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6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6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6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6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6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6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6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6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6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6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6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6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6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6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6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6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6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6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6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6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6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6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6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6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6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6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6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6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6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6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6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6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6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6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6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6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6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6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6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6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6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6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6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6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6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6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6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6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6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6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6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6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6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6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6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6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6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6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6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6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6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6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6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6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6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6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6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6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6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6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6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6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6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6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6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6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6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6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6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6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6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6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6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6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6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6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6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6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6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6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6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6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6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6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6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6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6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6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6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6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6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6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6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6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6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6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6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6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6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6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6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6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6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6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6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6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6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6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6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6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6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6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6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6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6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6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6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6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6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6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6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6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6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6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6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6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6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6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6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6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6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6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6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6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6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6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6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6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6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6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6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6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6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6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6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6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6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6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6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6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6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6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6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6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6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6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6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6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6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6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6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6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6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6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6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6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6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6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6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6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6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6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6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6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6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6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6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6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6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6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6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6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6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6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6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6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6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6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6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6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2001-09-24T20:10:24Z</cp:lastPrinted>
  <dcterms:created xsi:type="dcterms:W3CDTF">1997-07-16T13:32:11Z</dcterms:created>
  <dcterms:modified xsi:type="dcterms:W3CDTF">2023-09-16T17:58:59Z</dcterms:modified>
</cp:coreProperties>
</file>