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C15F766-1A50-430E-8363-E0828E6B7283}" xr6:coauthVersionLast="47" xr6:coauthVersionMax="47" xr10:uidLastSave="{00000000-0000-0000-0000-000000000000}"/>
  <bookViews>
    <workbookView xWindow="-120" yWindow="-120" windowWidth="38640" windowHeight="15720" activeTab="3"/>
  </bookViews>
  <sheets>
    <sheet name="Storage" sheetId="2" r:id="rId1"/>
    <sheet name="GC Recon" sheetId="1" r:id="rId2"/>
    <sheet name="Texoma" sheetId="9" r:id="rId3"/>
    <sheet name="Supply Analysis" sheetId="10" r:id="rId4"/>
    <sheet name="Entex" sheetId="11" r:id="rId5"/>
    <sheet name="Unify Recon" sheetId="3" state="hidden" r:id="rId6"/>
    <sheet name="Tufco" sheetId="4" state="hidden" r:id="rId7"/>
  </sheets>
  <definedNames>
    <definedName name="meters">'GC Recon'!#REF!</definedName>
    <definedName name="nommtr">'GC Recon'!#REF!</definedName>
    <definedName name="Noms">'GC Recon'!#REF!</definedName>
    <definedName name="_xlnm.Print_Area" localSheetId="1">'GC Recon'!#REF!</definedName>
    <definedName name="_xlnm.Print_Area" localSheetId="3">'Supply Analysis'!$A$1:$L$45</definedName>
    <definedName name="_xlnm.Print_Area" localSheetId="5">'Unify Recon'!$A$1:$AH$39</definedName>
    <definedName name="_xlnm.Print_Titles" localSheetId="1">'GC Recon'!$1:$3</definedName>
    <definedName name="recon">'GC Recon'!$A$1:$AI$3</definedName>
  </definedNames>
  <calcPr calcId="0" fullCalcOnLoad="1"/>
</workbook>
</file>

<file path=xl/calcChain.xml><?xml version="1.0" encoding="utf-8"?>
<calcChain xmlns="http://schemas.openxmlformats.org/spreadsheetml/2006/main">
  <c r="I8" i="10" l="1"/>
  <c r="L8" i="10"/>
  <c r="I9" i="10"/>
  <c r="L9" i="10"/>
  <c r="I10" i="10"/>
  <c r="L10" i="10"/>
  <c r="I11" i="10"/>
  <c r="L11" i="10"/>
  <c r="I12" i="10"/>
  <c r="L12" i="10"/>
  <c r="I13" i="10"/>
  <c r="L13" i="10"/>
  <c r="I14" i="10"/>
  <c r="L14" i="10"/>
  <c r="I15" i="10"/>
  <c r="L15" i="10"/>
  <c r="I16" i="10"/>
  <c r="L16" i="10"/>
  <c r="I17" i="10"/>
  <c r="L17" i="10"/>
  <c r="I18" i="10"/>
  <c r="L18" i="10"/>
  <c r="I19" i="10"/>
  <c r="L19" i="10"/>
  <c r="I20" i="10"/>
  <c r="L20" i="10"/>
  <c r="I21" i="10"/>
  <c r="L21" i="10"/>
  <c r="I22" i="10"/>
  <c r="L22" i="10"/>
  <c r="I23" i="10"/>
  <c r="L23" i="10"/>
  <c r="I24" i="10"/>
  <c r="L24" i="10"/>
  <c r="I25" i="10"/>
  <c r="L25" i="10"/>
  <c r="I26" i="10"/>
  <c r="L26" i="10"/>
  <c r="I27" i="10"/>
  <c r="L27" i="10"/>
  <c r="I28" i="10"/>
  <c r="L28" i="10"/>
  <c r="I29" i="10"/>
  <c r="L29" i="10"/>
  <c r="I30" i="10"/>
  <c r="L30" i="10"/>
  <c r="I31" i="10"/>
  <c r="L31" i="10"/>
  <c r="I32" i="10"/>
  <c r="L32" i="10"/>
  <c r="I33" i="10"/>
  <c r="L33" i="10"/>
  <c r="I34" i="10"/>
  <c r="L34" i="10"/>
  <c r="I36" i="10"/>
  <c r="J36" i="10"/>
  <c r="L38" i="10"/>
  <c r="I40" i="10"/>
  <c r="L40" i="10"/>
  <c r="I42" i="10"/>
  <c r="J42" i="10"/>
  <c r="L44" i="10"/>
  <c r="A5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J41" i="4"/>
  <c r="K41" i="4"/>
  <c r="A4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H10" i="3"/>
  <c r="AC12" i="3"/>
  <c r="AD12" i="3"/>
  <c r="AE12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H20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H24" i="3"/>
  <c r="B33" i="3"/>
  <c r="B36" i="3"/>
  <c r="B37" i="3"/>
  <c r="K48" i="3"/>
  <c r="L48" i="3"/>
  <c r="K53" i="3"/>
  <c r="L53" i="3"/>
  <c r="K59" i="3"/>
  <c r="L59" i="3"/>
  <c r="M59" i="3"/>
  <c r="J65" i="3"/>
  <c r="B67" i="3"/>
  <c r="C67" i="3"/>
  <c r="D67" i="3"/>
  <c r="E67" i="3"/>
  <c r="F67" i="3"/>
  <c r="G67" i="3"/>
  <c r="H67" i="3"/>
  <c r="I67" i="3"/>
  <c r="J67" i="3"/>
  <c r="K67" i="3"/>
  <c r="L67" i="3"/>
  <c r="M67" i="3"/>
  <c r="K68" i="3"/>
  <c r="L68" i="3"/>
  <c r="M68" i="3"/>
  <c r="N68" i="3"/>
  <c r="O68" i="3"/>
  <c r="P75" i="3"/>
  <c r="P82" i="3"/>
  <c r="O96" i="3"/>
  <c r="P96" i="3"/>
  <c r="Q96" i="3"/>
  <c r="P103" i="3"/>
  <c r="Q103" i="3"/>
  <c r="R111" i="3"/>
  <c r="Q118" i="3"/>
  <c r="R118" i="3"/>
  <c r="S118" i="3"/>
  <c r="R125" i="3"/>
  <c r="S125" i="3"/>
  <c r="T125" i="3"/>
  <c r="R133" i="3"/>
  <c r="S133" i="3"/>
  <c r="T133" i="3"/>
  <c r="S141" i="3"/>
  <c r="T141" i="3"/>
  <c r="U141" i="3"/>
  <c r="V141" i="3"/>
  <c r="W141" i="3"/>
  <c r="U149" i="3"/>
  <c r="V149" i="3"/>
  <c r="W149" i="3"/>
  <c r="S153" i="3"/>
  <c r="U157" i="3"/>
  <c r="V157" i="3"/>
  <c r="W157" i="3"/>
  <c r="V165" i="3"/>
  <c r="W165" i="3"/>
  <c r="X165" i="3"/>
  <c r="U167" i="3"/>
  <c r="W173" i="3"/>
  <c r="X173" i="3"/>
  <c r="Y173" i="3"/>
  <c r="Q175" i="3"/>
  <c r="S175" i="3"/>
  <c r="T175" i="3"/>
  <c r="V175" i="3"/>
  <c r="X181" i="3"/>
  <c r="Y181" i="3"/>
  <c r="Q183" i="3"/>
  <c r="S183" i="3"/>
  <c r="T183" i="3"/>
  <c r="V183" i="3"/>
  <c r="X189" i="3"/>
  <c r="Y189" i="3"/>
  <c r="X197" i="3"/>
  <c r="Y197" i="3"/>
  <c r="Z197" i="3"/>
  <c r="AA197" i="3"/>
  <c r="AB197" i="3"/>
  <c r="AC197" i="3"/>
  <c r="AD197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H204" i="3"/>
  <c r="AC206" i="3"/>
  <c r="AD206" i="3"/>
</calcChain>
</file>

<file path=xl/sharedStrings.xml><?xml version="1.0" encoding="utf-8"?>
<sst xmlns="http://schemas.openxmlformats.org/spreadsheetml/2006/main" count="242" uniqueCount="76">
  <si>
    <t>Texas Desk</t>
  </si>
  <si>
    <t>Daily Physical Position Reconciliation</t>
  </si>
  <si>
    <t>Sitara</t>
  </si>
  <si>
    <t>Adj Sitara Position</t>
  </si>
  <si>
    <t>Variance</t>
  </si>
  <si>
    <t>ECT Texas Desk</t>
  </si>
  <si>
    <t>Day</t>
  </si>
  <si>
    <t>Projection</t>
  </si>
  <si>
    <t>Monthly Requirement:</t>
  </si>
  <si>
    <t>Remaining Req.</t>
  </si>
  <si>
    <t>Summary</t>
  </si>
  <si>
    <t>MTD Inj/(Wd)</t>
  </si>
  <si>
    <t>HPLC Supply</t>
  </si>
  <si>
    <t>Unify Position (6/8/99)</t>
  </si>
  <si>
    <t xml:space="preserve">     Adj to be made</t>
  </si>
  <si>
    <t>Tufco</t>
  </si>
  <si>
    <t>Mtr 6633</t>
  </si>
  <si>
    <t>Daily Sitara/Unify Reconciliation</t>
  </si>
  <si>
    <t>Totals</t>
  </si>
  <si>
    <t xml:space="preserve">   Per Day</t>
  </si>
  <si>
    <t>Unify Position (6/10/99)</t>
  </si>
  <si>
    <t>Unify Position (6/11/99)</t>
  </si>
  <si>
    <t>Chevron</t>
  </si>
  <si>
    <t>HL&amp;P measurement</t>
  </si>
  <si>
    <t>Unify Position (6/14/99)</t>
  </si>
  <si>
    <t>Unify Position (6/15/99)</t>
  </si>
  <si>
    <t>Unify Position (6/16/99) 7:15am</t>
  </si>
  <si>
    <t>Unify Position (6/16/99) 2:59pm</t>
  </si>
  <si>
    <t>Unify Position (6/17/99) 7:16am</t>
  </si>
  <si>
    <t>Unify Position (6/17/99) 12:53pm</t>
  </si>
  <si>
    <t>Unify Position (6/18/99) 8:02 ampm</t>
  </si>
  <si>
    <t>Unify Position (6/18/99) 1:59 pm</t>
  </si>
  <si>
    <t>Unify Position (6/21/99) 13:23</t>
  </si>
  <si>
    <t>Unify Position (6/22/99) 7:21</t>
  </si>
  <si>
    <t>Unify Position (6/22/99) 13.06</t>
  </si>
  <si>
    <t>Unify Position (6/23/99) 7.00</t>
  </si>
  <si>
    <t>Unify Position (6/23/99) 14.34</t>
  </si>
  <si>
    <t>Unify Position (6/24/99) 7.01</t>
  </si>
  <si>
    <t>Unify Position (6/24/99) 2.29</t>
  </si>
  <si>
    <t>Unify Position (6/28/99) 12.38</t>
  </si>
  <si>
    <t>Unify Position (6/29/99) 6.23</t>
  </si>
  <si>
    <t>HPL</t>
  </si>
  <si>
    <t>Tap</t>
  </si>
  <si>
    <t>Actual</t>
  </si>
  <si>
    <t>Tufco Projections</t>
  </si>
  <si>
    <t xml:space="preserve"> </t>
  </si>
  <si>
    <t>Wellhead Supply</t>
  </si>
  <si>
    <t>Nom</t>
  </si>
  <si>
    <t>Avg</t>
  </si>
  <si>
    <t>Change</t>
  </si>
  <si>
    <t>Total</t>
  </si>
  <si>
    <t>Goldston</t>
  </si>
  <si>
    <t>CCGM, L.P.</t>
  </si>
  <si>
    <t>CICO Oil &amp; Gas</t>
  </si>
  <si>
    <t>Cobra Operating</t>
  </si>
  <si>
    <t>Cody Energy LLC</t>
  </si>
  <si>
    <t>Cokinos Natural Gas</t>
  </si>
  <si>
    <t>Comstock Oil &amp; Gas</t>
  </si>
  <si>
    <t>Conoco Inc.</t>
  </si>
  <si>
    <t>EOG Resources</t>
  </si>
  <si>
    <t>Kerr-McGee Oil &amp; Gas</t>
  </si>
  <si>
    <t>Louis Dreyfus Natural</t>
  </si>
  <si>
    <t>McBee Operating</t>
  </si>
  <si>
    <t>North Central Oil</t>
  </si>
  <si>
    <t>Phillips Petroleum</t>
  </si>
  <si>
    <t>Upstream Energy</t>
  </si>
  <si>
    <t>Walter Oil &amp; Gas</t>
  </si>
  <si>
    <t>April, 2001</t>
  </si>
  <si>
    <t>As of 04/05/01</t>
  </si>
  <si>
    <t>Dallas Production</t>
  </si>
  <si>
    <t>EEX Operating, L.P.</t>
  </si>
  <si>
    <t>El Paso Production</t>
  </si>
  <si>
    <t>Marquee Corp</t>
  </si>
  <si>
    <t>O'Connor &amp; Hewitt</t>
  </si>
  <si>
    <t>Sanchez Oil &amp; Gas</t>
  </si>
  <si>
    <t>Suemaur Exploration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</si>
</sst>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7" formatCode="m/d"/>
  </numFmts>
  <fonts count="12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i/>
      <sz val="10"/>
      <color indexed="10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/>
    <xf numFmtId="166" fontId="2" fillId="0" borderId="0" xfId="0" quotePrefix="1" applyNumberFormat="1" applyFont="1" applyAlignment="1">
      <alignment horizontal="left"/>
    </xf>
    <xf numFmtId="167" fontId="3" fillId="0" borderId="1" xfId="0" applyNumberFormat="1" applyFont="1" applyBorder="1" applyAlignment="1">
      <alignment horizontal="center"/>
    </xf>
    <xf numFmtId="0" fontId="4" fillId="0" borderId="0" xfId="0" applyFont="1"/>
    <xf numFmtId="165" fontId="5" fillId="0" borderId="0" xfId="1" applyNumberFormat="1" applyFont="1"/>
    <xf numFmtId="165" fontId="0" fillId="0" borderId="0" xfId="0" applyNumberFormat="1"/>
    <xf numFmtId="0" fontId="3" fillId="0" borderId="0" xfId="0" quotePrefix="1" applyFont="1"/>
    <xf numFmtId="0" fontId="3" fillId="0" borderId="1" xfId="0" applyFont="1" applyBorder="1" applyAlignment="1">
      <alignment horizontal="center"/>
    </xf>
    <xf numFmtId="165" fontId="0" fillId="0" borderId="0" xfId="1" applyNumberFormat="1" applyFont="1"/>
    <xf numFmtId="0" fontId="0" fillId="0" borderId="1" xfId="0" applyBorder="1"/>
    <xf numFmtId="0" fontId="0" fillId="0" borderId="0" xfId="0" applyBorder="1"/>
    <xf numFmtId="0" fontId="3" fillId="2" borderId="2" xfId="0" applyFont="1" applyFill="1" applyBorder="1"/>
    <xf numFmtId="165" fontId="3" fillId="2" borderId="3" xfId="1" applyNumberFormat="1" applyFont="1" applyFill="1" applyBorder="1"/>
    <xf numFmtId="0" fontId="0" fillId="0" borderId="4" xfId="0" applyBorder="1"/>
    <xf numFmtId="165" fontId="1" fillId="0" borderId="5" xfId="1" applyNumberFormat="1" applyBorder="1"/>
    <xf numFmtId="0" fontId="0" fillId="0" borderId="6" xfId="0" applyBorder="1"/>
    <xf numFmtId="165" fontId="1" fillId="0" borderId="7" xfId="1" applyNumberFormat="1" applyBorder="1"/>
    <xf numFmtId="165" fontId="3" fillId="0" borderId="5" xfId="1" applyNumberFormat="1" applyFont="1" applyBorder="1"/>
    <xf numFmtId="165" fontId="1" fillId="0" borderId="5" xfId="1" applyNumberFormat="1" applyFont="1" applyBorder="1"/>
    <xf numFmtId="0" fontId="3" fillId="0" borderId="8" xfId="0" applyFont="1" applyFill="1" applyBorder="1"/>
    <xf numFmtId="165" fontId="3" fillId="0" borderId="9" xfId="1" applyNumberFormat="1" applyFont="1" applyFill="1" applyBorder="1"/>
    <xf numFmtId="0" fontId="3" fillId="0" borderId="4" xfId="0" applyFont="1" applyBorder="1"/>
    <xf numFmtId="0" fontId="3" fillId="0" borderId="0" xfId="0" applyFont="1" applyFill="1"/>
    <xf numFmtId="0" fontId="6" fillId="0" borderId="0" xfId="0" applyFont="1"/>
    <xf numFmtId="165" fontId="7" fillId="0" borderId="0" xfId="1" applyNumberFormat="1" applyFont="1"/>
    <xf numFmtId="0" fontId="8" fillId="0" borderId="0" xfId="0" applyFont="1" applyAlignment="1">
      <alignment horizontal="right"/>
    </xf>
    <xf numFmtId="0" fontId="8" fillId="0" borderId="0" xfId="0" applyFont="1" applyFill="1" applyAlignment="1">
      <alignment horizontal="right"/>
    </xf>
    <xf numFmtId="165" fontId="3" fillId="0" borderId="0" xfId="0" applyNumberFormat="1" applyFont="1"/>
    <xf numFmtId="165" fontId="0" fillId="0" borderId="1" xfId="1" applyNumberFormat="1" applyFont="1" applyBorder="1"/>
    <xf numFmtId="165" fontId="9" fillId="0" borderId="0" xfId="1" applyNumberFormat="1" applyFont="1"/>
    <xf numFmtId="165" fontId="9" fillId="0" borderId="0" xfId="0" applyNumberFormat="1" applyFont="1"/>
    <xf numFmtId="165" fontId="7" fillId="0" borderId="0" xfId="0" applyNumberFormat="1" applyFont="1"/>
    <xf numFmtId="165" fontId="0" fillId="0" borderId="0" xfId="1" applyNumberFormat="1" applyFont="1" applyFill="1"/>
    <xf numFmtId="0" fontId="0" fillId="0" borderId="0" xfId="0" applyFill="1"/>
    <xf numFmtId="165" fontId="0" fillId="0" borderId="0" xfId="1" applyNumberFormat="1" applyFont="1" applyAlignment="1">
      <alignment horizontal="center"/>
    </xf>
    <xf numFmtId="165" fontId="3" fillId="0" borderId="0" xfId="1" applyNumberFormat="1" applyFont="1"/>
    <xf numFmtId="1" fontId="0" fillId="0" borderId="0" xfId="0" applyNumberFormat="1"/>
    <xf numFmtId="0" fontId="10" fillId="0" borderId="0" xfId="0" applyFont="1"/>
    <xf numFmtId="0" fontId="11" fillId="0" borderId="0" xfId="0" applyFont="1"/>
    <xf numFmtId="1" fontId="11" fillId="0" borderId="0" xfId="0" applyNumberFormat="1" applyFont="1"/>
    <xf numFmtId="165" fontId="11" fillId="0" borderId="0" xfId="1" applyNumberFormat="1" applyFont="1"/>
    <xf numFmtId="0" fontId="11" fillId="0" borderId="0" xfId="0" quotePrefix="1" applyFont="1"/>
    <xf numFmtId="1" fontId="10" fillId="0" borderId="0" xfId="0" applyNumberFormat="1" applyFont="1"/>
    <xf numFmtId="16" fontId="10" fillId="0" borderId="0" xfId="0" applyNumberFormat="1" applyFont="1" applyAlignment="1">
      <alignment horizontal="center"/>
    </xf>
    <xf numFmtId="165" fontId="10" fillId="0" borderId="0" xfId="1" applyNumberFormat="1" applyFont="1"/>
    <xf numFmtId="1" fontId="11" fillId="0" borderId="0" xfId="1" applyNumberFormat="1" applyFont="1"/>
    <xf numFmtId="0" fontId="11" fillId="0" borderId="0" xfId="0" applyFont="1" applyFill="1"/>
    <xf numFmtId="1" fontId="11" fillId="0" borderId="0" xfId="1" applyNumberFormat="1" applyFont="1" applyFill="1"/>
    <xf numFmtId="165" fontId="11" fillId="0" borderId="0" xfId="1" applyNumberFormat="1" applyFont="1" applyFill="1"/>
    <xf numFmtId="165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N1"/>
  <sheetViews>
    <sheetView workbookViewId="0">
      <selection sqref="A1:A1947"/>
    </sheetView>
  </sheetViews>
  <sheetFormatPr defaultRowHeight="12.75" x14ac:dyDescent="0.2"/>
  <cols>
    <col min="2" max="2" width="1.5703125" customWidth="1"/>
    <col min="3" max="3" width="10.28515625" bestFit="1" customWidth="1"/>
    <col min="4" max="4" width="10.85546875" bestFit="1" customWidth="1"/>
    <col min="5" max="5" width="2.7109375" customWidth="1"/>
    <col min="6" max="6" width="10.85546875" bestFit="1" customWidth="1"/>
    <col min="7" max="7" width="10.28515625" bestFit="1" customWidth="1"/>
    <col min="8" max="8" width="10.85546875" bestFit="1" customWidth="1"/>
    <col min="9" max="9" width="2.7109375" customWidth="1"/>
    <col min="10" max="10" width="11.42578125" bestFit="1" customWidth="1"/>
    <col min="14" max="14" width="9.140625" style="2"/>
  </cols>
  <sheetData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I3"/>
  <sheetViews>
    <sheetView topLeftCell="A4" zoomScale="80" workbookViewId="0">
      <pane xSplit="2" ySplit="1" topLeftCell="P5" activePane="bottomRight" state="frozen"/>
      <selection activeCell="A4" sqref="A4"/>
      <selection pane="topRight" activeCell="C4" sqref="C4"/>
      <selection pane="bottomLeft" activeCell="A10" sqref="A10"/>
      <selection pane="bottomRight" activeCell="A4" sqref="A4:A432"/>
    </sheetView>
  </sheetViews>
  <sheetFormatPr defaultRowHeight="12.75" x14ac:dyDescent="0.2"/>
  <cols>
    <col min="1" max="1" width="32.28515625" customWidth="1"/>
    <col min="2" max="2" width="8.28515625" customWidth="1"/>
    <col min="3" max="3" width="13.42578125" customWidth="1"/>
    <col min="4" max="5" width="10.7109375" customWidth="1"/>
    <col min="6" max="6" width="10.28515625" customWidth="1"/>
    <col min="7" max="7" width="11.28515625" customWidth="1"/>
    <col min="8" max="8" width="10.28515625" customWidth="1"/>
    <col min="9" max="11" width="11.28515625" customWidth="1"/>
    <col min="12" max="13" width="10.28515625" customWidth="1"/>
    <col min="14" max="17" width="10.140625" customWidth="1"/>
    <col min="18" max="19" width="10.28515625" customWidth="1"/>
    <col min="20" max="20" width="10.140625" customWidth="1"/>
    <col min="21" max="21" width="10.7109375" customWidth="1"/>
    <col min="22" max="22" width="10.28515625" hidden="1" customWidth="1"/>
    <col min="23" max="23" width="10.5703125" hidden="1" customWidth="1"/>
    <col min="24" max="24" width="10.140625" hidden="1" customWidth="1"/>
    <col min="25" max="25" width="10.28515625" hidden="1" customWidth="1"/>
    <col min="26" max="26" width="10.42578125" hidden="1" customWidth="1"/>
    <col min="27" max="27" width="10.140625" hidden="1" customWidth="1"/>
    <col min="28" max="29" width="10.28515625" hidden="1" customWidth="1"/>
    <col min="30" max="31" width="10.140625" hidden="1" customWidth="1"/>
    <col min="32" max="32" width="10.28515625" hidden="1" customWidth="1"/>
    <col min="33" max="33" width="11.85546875" hidden="1" customWidth="1"/>
    <col min="34" max="34" width="12.140625" customWidth="1"/>
    <col min="35" max="35" width="15.85546875" style="10" customWidth="1"/>
  </cols>
  <sheetData>
    <row r="1" spans="1:5" ht="15.75" x14ac:dyDescent="0.25">
      <c r="A1" s="1" t="s">
        <v>0</v>
      </c>
      <c r="B1" s="1"/>
      <c r="C1" s="2"/>
      <c r="D1" s="2"/>
      <c r="E1" s="2"/>
    </row>
    <row r="2" spans="1:5" ht="15.75" x14ac:dyDescent="0.25">
      <c r="A2" s="1" t="s">
        <v>1</v>
      </c>
      <c r="B2" s="1"/>
      <c r="C2" s="2"/>
      <c r="D2" s="2"/>
      <c r="E2" s="2"/>
    </row>
    <row r="3" spans="1:5" ht="15.75" x14ac:dyDescent="0.25">
      <c r="A3" s="1"/>
      <c r="B3" s="1"/>
      <c r="C3" s="2"/>
      <c r="D3" s="2"/>
      <c r="E3" s="2"/>
    </row>
  </sheetData>
  <pageMargins left="0.5" right="0.5" top="0.5" bottom="0.5" header="0.5" footer="0.5"/>
  <pageSetup scale="35" orientation="portrait" r:id="rId1"/>
  <headerFooter alignWithMargins="0">
    <oddFooter>&amp;L&amp;8Tx Desk Logistics - Daren Farmer&amp;R&amp;8&amp;D
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980"/>
    </sheetView>
  </sheetViews>
  <sheetFormatPr defaultRowHeight="12.75" x14ac:dyDescent="0.2"/>
  <cols>
    <col min="1" max="1" width="16.42578125" customWidth="1"/>
    <col min="2" max="2" width="10.28515625" bestFit="1" customWidth="1"/>
    <col min="3" max="3" width="5.7109375" customWidth="1"/>
    <col min="4" max="4" width="12.140625" customWidth="1"/>
    <col min="5" max="5" width="10.85546875" bestFit="1" customWidth="1"/>
    <col min="8" max="8" width="10" customWidth="1"/>
    <col min="10" max="10" width="12.5703125" customWidth="1"/>
  </cols>
  <sheetData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4"/>
  <sheetViews>
    <sheetView tabSelected="1" topLeftCell="A16" zoomScale="80" workbookViewId="0">
      <selection activeCell="A48" sqref="A48"/>
    </sheetView>
  </sheetViews>
  <sheetFormatPr defaultRowHeight="12.75" x14ac:dyDescent="0.2"/>
  <cols>
    <col min="1" max="1" width="30.85546875" bestFit="1" customWidth="1"/>
    <col min="3" max="3" width="12.85546875" style="38" bestFit="1" customWidth="1"/>
    <col min="4" max="7" width="11.28515625" customWidth="1"/>
    <col min="8" max="8" width="2.5703125" customWidth="1"/>
    <col min="9" max="10" width="13.140625" bestFit="1" customWidth="1"/>
    <col min="11" max="11" width="2.5703125" customWidth="1"/>
    <col min="12" max="12" width="12.28515625" customWidth="1"/>
    <col min="13" max="13" width="39.5703125" style="10" customWidth="1"/>
    <col min="14" max="22" width="9.140625" style="10"/>
  </cols>
  <sheetData>
    <row r="1" spans="1:22" ht="18" x14ac:dyDescent="0.25">
      <c r="A1" s="39" t="s">
        <v>0</v>
      </c>
      <c r="B1" s="40"/>
      <c r="C1" s="41"/>
      <c r="D1" s="40"/>
      <c r="E1" s="40"/>
      <c r="F1" s="40"/>
      <c r="G1" s="40"/>
      <c r="H1" s="40"/>
      <c r="I1" s="40"/>
      <c r="J1" s="40"/>
      <c r="K1" s="40"/>
      <c r="L1" s="40"/>
      <c r="M1" s="42"/>
    </row>
    <row r="2" spans="1:22" ht="18" x14ac:dyDescent="0.25">
      <c r="A2" s="39" t="s">
        <v>46</v>
      </c>
      <c r="B2" s="40"/>
      <c r="C2" s="41"/>
      <c r="D2" s="40"/>
      <c r="E2" s="40"/>
      <c r="F2" s="40"/>
      <c r="G2" s="40"/>
      <c r="H2" s="40"/>
      <c r="I2" s="40"/>
      <c r="J2" s="40"/>
      <c r="K2" s="40"/>
      <c r="L2" s="40"/>
      <c r="M2" s="42"/>
    </row>
    <row r="3" spans="1:22" ht="18" x14ac:dyDescent="0.25">
      <c r="A3" s="39"/>
      <c r="B3" s="40"/>
      <c r="C3" s="41"/>
      <c r="D3" s="40"/>
      <c r="E3" s="40"/>
      <c r="F3" s="40"/>
      <c r="G3" s="40"/>
      <c r="H3" s="40"/>
      <c r="I3" s="40"/>
      <c r="J3" s="40"/>
      <c r="K3" s="40"/>
      <c r="L3" s="40"/>
      <c r="M3" s="42"/>
    </row>
    <row r="4" spans="1:22" ht="18" x14ac:dyDescent="0.25">
      <c r="A4" s="39" t="s">
        <v>67</v>
      </c>
      <c r="B4" s="40"/>
      <c r="C4" s="41"/>
      <c r="D4" s="40"/>
      <c r="E4" s="40"/>
      <c r="F4" s="40"/>
      <c r="G4" s="40"/>
      <c r="H4" s="40"/>
      <c r="I4" s="40"/>
      <c r="J4" s="40"/>
      <c r="K4" s="40"/>
      <c r="L4" s="40"/>
      <c r="M4" s="42"/>
    </row>
    <row r="5" spans="1:22" ht="18" x14ac:dyDescent="0.25">
      <c r="A5" s="39" t="s">
        <v>68</v>
      </c>
      <c r="B5" s="40"/>
      <c r="C5" s="41"/>
      <c r="D5" s="40"/>
      <c r="E5" s="40"/>
      <c r="F5" s="40"/>
      <c r="G5" s="40"/>
      <c r="H5" s="40"/>
      <c r="I5" s="40"/>
      <c r="J5" s="40"/>
      <c r="K5" s="40"/>
      <c r="L5" s="40"/>
      <c r="M5" s="42"/>
    </row>
    <row r="6" spans="1:22" ht="18" x14ac:dyDescent="0.25">
      <c r="A6" s="43"/>
      <c r="B6" s="40"/>
      <c r="C6" s="41"/>
      <c r="D6" s="40"/>
      <c r="E6" s="40"/>
      <c r="F6" s="40"/>
      <c r="G6" s="40"/>
      <c r="H6" s="40"/>
      <c r="I6" s="40"/>
      <c r="J6" s="40"/>
      <c r="K6" s="40"/>
      <c r="L6" s="40"/>
      <c r="M6" s="42"/>
    </row>
    <row r="7" spans="1:22" s="2" customFormat="1" ht="18" x14ac:dyDescent="0.25">
      <c r="A7" s="39"/>
      <c r="B7" s="39"/>
      <c r="C7" s="44"/>
      <c r="D7" s="45">
        <v>36982</v>
      </c>
      <c r="E7" s="45">
        <v>36983</v>
      </c>
      <c r="F7" s="45">
        <v>36984</v>
      </c>
      <c r="G7" s="45">
        <v>36985</v>
      </c>
      <c r="H7" s="45"/>
      <c r="I7" s="45" t="s">
        <v>48</v>
      </c>
      <c r="J7" s="45" t="s">
        <v>47</v>
      </c>
      <c r="K7" s="45"/>
      <c r="L7" s="45" t="s">
        <v>49</v>
      </c>
      <c r="M7" s="46"/>
      <c r="N7" s="37"/>
      <c r="O7" s="37"/>
      <c r="P7" s="37"/>
      <c r="Q7" s="37"/>
      <c r="R7" s="37"/>
      <c r="S7" s="37"/>
      <c r="T7" s="37"/>
      <c r="U7" s="37"/>
      <c r="V7" s="37"/>
    </row>
    <row r="8" spans="1:22" s="2" customFormat="1" ht="18" x14ac:dyDescent="0.25">
      <c r="A8" s="40" t="s">
        <v>52</v>
      </c>
      <c r="B8" s="40">
        <v>441</v>
      </c>
      <c r="C8" s="47">
        <v>636662</v>
      </c>
      <c r="D8" s="42">
        <v>0</v>
      </c>
      <c r="E8" s="42">
        <v>0</v>
      </c>
      <c r="F8" s="42">
        <v>0</v>
      </c>
      <c r="G8" s="42">
        <v>0</v>
      </c>
      <c r="H8" s="42"/>
      <c r="I8" s="42">
        <f t="shared" ref="I8:I34" si="0">AVERAGE(D8:G8)</f>
        <v>0</v>
      </c>
      <c r="J8" s="42">
        <v>863</v>
      </c>
      <c r="K8" s="42"/>
      <c r="L8" s="42">
        <f>I8-J8</f>
        <v>-863</v>
      </c>
      <c r="M8" s="46"/>
      <c r="N8" s="37"/>
      <c r="O8" s="37"/>
      <c r="P8" s="37"/>
      <c r="Q8" s="37"/>
      <c r="R8" s="37"/>
      <c r="S8" s="37"/>
      <c r="T8" s="37"/>
      <c r="U8" s="37"/>
      <c r="V8" s="37"/>
    </row>
    <row r="9" spans="1:22" s="2" customFormat="1" ht="18" x14ac:dyDescent="0.25">
      <c r="A9" s="40" t="s">
        <v>53</v>
      </c>
      <c r="B9" s="40">
        <v>9828</v>
      </c>
      <c r="C9" s="47">
        <v>252799</v>
      </c>
      <c r="D9" s="42">
        <v>2547</v>
      </c>
      <c r="E9" s="42">
        <v>2967</v>
      </c>
      <c r="F9" s="42">
        <v>2867</v>
      </c>
      <c r="G9" s="42">
        <v>2808</v>
      </c>
      <c r="H9" s="42"/>
      <c r="I9" s="42">
        <f t="shared" si="0"/>
        <v>2797.25</v>
      </c>
      <c r="J9" s="42">
        <v>4000</v>
      </c>
      <c r="K9" s="42"/>
      <c r="L9" s="42">
        <f>I9-J9</f>
        <v>-1202.75</v>
      </c>
      <c r="M9" s="46"/>
      <c r="N9" s="37"/>
      <c r="O9" s="37"/>
      <c r="P9" s="37"/>
      <c r="Q9" s="37"/>
      <c r="R9" s="37"/>
      <c r="S9" s="37"/>
      <c r="T9" s="37"/>
      <c r="U9" s="37"/>
      <c r="V9" s="37"/>
    </row>
    <row r="10" spans="1:22" ht="18" x14ac:dyDescent="0.25">
      <c r="A10" s="40" t="s">
        <v>54</v>
      </c>
      <c r="B10" s="40">
        <v>9748</v>
      </c>
      <c r="C10" s="47">
        <v>137205</v>
      </c>
      <c r="D10" s="42">
        <v>7162</v>
      </c>
      <c r="E10" s="42">
        <v>6847</v>
      </c>
      <c r="F10" s="42">
        <v>8007</v>
      </c>
      <c r="G10" s="42">
        <v>5463</v>
      </c>
      <c r="H10" s="42"/>
      <c r="I10" s="42">
        <f t="shared" si="0"/>
        <v>6869.75</v>
      </c>
      <c r="J10" s="42">
        <v>556</v>
      </c>
      <c r="K10" s="42"/>
      <c r="L10" s="42">
        <f>I10-J10</f>
        <v>6313.75</v>
      </c>
      <c r="M10" s="42"/>
    </row>
    <row r="11" spans="1:22" ht="18" x14ac:dyDescent="0.25">
      <c r="A11" s="40" t="s">
        <v>55</v>
      </c>
      <c r="B11" s="40">
        <v>9864</v>
      </c>
      <c r="C11" s="47">
        <v>508842</v>
      </c>
      <c r="D11" s="42">
        <v>19948</v>
      </c>
      <c r="E11" s="42">
        <v>20308</v>
      </c>
      <c r="F11" s="42">
        <v>20368</v>
      </c>
      <c r="G11" s="42">
        <v>20303</v>
      </c>
      <c r="H11" s="42"/>
      <c r="I11" s="42">
        <f t="shared" si="0"/>
        <v>20231.75</v>
      </c>
      <c r="J11" s="42">
        <v>21550</v>
      </c>
      <c r="K11" s="42"/>
      <c r="L11" s="42">
        <f>I11-J11</f>
        <v>-1318.25</v>
      </c>
      <c r="M11" s="42" t="s">
        <v>45</v>
      </c>
    </row>
    <row r="12" spans="1:22" ht="18" x14ac:dyDescent="0.25">
      <c r="A12" s="40" t="s">
        <v>55</v>
      </c>
      <c r="B12" s="40">
        <v>6722</v>
      </c>
      <c r="C12" s="47">
        <v>135865</v>
      </c>
      <c r="D12" s="42">
        <v>6516</v>
      </c>
      <c r="E12" s="42">
        <v>7539</v>
      </c>
      <c r="F12" s="42">
        <v>7787</v>
      </c>
      <c r="G12" s="42">
        <v>7748</v>
      </c>
      <c r="H12" s="42"/>
      <c r="I12" s="42">
        <f t="shared" si="0"/>
        <v>7397.5</v>
      </c>
      <c r="J12" s="42">
        <v>8228</v>
      </c>
      <c r="K12" s="42"/>
      <c r="L12" s="42">
        <f t="shared" ref="L12:L23" si="1">I12-J12</f>
        <v>-830.5</v>
      </c>
      <c r="M12" s="42"/>
    </row>
    <row r="13" spans="1:22" ht="18" x14ac:dyDescent="0.25">
      <c r="A13" s="40" t="s">
        <v>56</v>
      </c>
      <c r="B13" s="40">
        <v>9842</v>
      </c>
      <c r="C13" s="47">
        <v>377169</v>
      </c>
      <c r="D13" s="42">
        <v>9467</v>
      </c>
      <c r="E13" s="42">
        <v>12161</v>
      </c>
      <c r="F13" s="42">
        <v>13418</v>
      </c>
      <c r="G13" s="42">
        <v>14570</v>
      </c>
      <c r="H13" s="42"/>
      <c r="I13" s="42">
        <f t="shared" si="0"/>
        <v>12404</v>
      </c>
      <c r="J13" s="42">
        <v>6487</v>
      </c>
      <c r="K13" s="42"/>
      <c r="L13" s="42">
        <f t="shared" si="1"/>
        <v>5917</v>
      </c>
      <c r="M13" s="42"/>
    </row>
    <row r="14" spans="1:22" ht="18" x14ac:dyDescent="0.25">
      <c r="A14" s="40" t="s">
        <v>56</v>
      </c>
      <c r="B14" s="40">
        <v>9840</v>
      </c>
      <c r="C14" s="47">
        <v>417850</v>
      </c>
      <c r="D14" s="42">
        <v>0</v>
      </c>
      <c r="E14" s="42">
        <v>0</v>
      </c>
      <c r="F14" s="42">
        <v>0</v>
      </c>
      <c r="G14" s="42">
        <v>0</v>
      </c>
      <c r="H14" s="42"/>
      <c r="I14" s="42">
        <f t="shared" si="0"/>
        <v>0</v>
      </c>
      <c r="J14" s="42">
        <v>860</v>
      </c>
      <c r="K14" s="42"/>
      <c r="L14" s="42">
        <f t="shared" si="1"/>
        <v>-860</v>
      </c>
      <c r="M14" s="42"/>
    </row>
    <row r="15" spans="1:22" ht="18" x14ac:dyDescent="0.25">
      <c r="A15" s="40" t="s">
        <v>57</v>
      </c>
      <c r="B15" s="40">
        <v>6884</v>
      </c>
      <c r="C15" s="47">
        <v>125899</v>
      </c>
      <c r="D15" s="42">
        <v>43249</v>
      </c>
      <c r="E15" s="42">
        <v>44870</v>
      </c>
      <c r="F15" s="42">
        <v>45646</v>
      </c>
      <c r="G15" s="42">
        <v>46957</v>
      </c>
      <c r="H15" s="42"/>
      <c r="I15" s="42">
        <f t="shared" si="0"/>
        <v>45180.5</v>
      </c>
      <c r="J15" s="42">
        <v>48276</v>
      </c>
      <c r="K15" s="42"/>
      <c r="L15" s="42">
        <f t="shared" si="1"/>
        <v>-3095.5</v>
      </c>
      <c r="M15" s="42"/>
    </row>
    <row r="16" spans="1:22" ht="18" x14ac:dyDescent="0.25">
      <c r="A16" s="40" t="s">
        <v>58</v>
      </c>
      <c r="B16" s="40">
        <v>6154</v>
      </c>
      <c r="C16" s="47">
        <v>133304</v>
      </c>
      <c r="D16" s="42">
        <v>8265</v>
      </c>
      <c r="E16" s="42">
        <v>8901</v>
      </c>
      <c r="F16" s="42">
        <v>8945</v>
      </c>
      <c r="G16" s="42">
        <v>8498</v>
      </c>
      <c r="H16" s="42"/>
      <c r="I16" s="42">
        <f t="shared" si="0"/>
        <v>8652.25</v>
      </c>
      <c r="J16" s="42">
        <v>7286</v>
      </c>
      <c r="K16" s="42"/>
      <c r="L16" s="42">
        <f t="shared" si="1"/>
        <v>1366.25</v>
      </c>
      <c r="M16" s="42"/>
    </row>
    <row r="17" spans="1:22" ht="18" x14ac:dyDescent="0.25">
      <c r="A17" s="40" t="s">
        <v>69</v>
      </c>
      <c r="B17" s="40">
        <v>6789</v>
      </c>
      <c r="C17" s="47">
        <v>108151</v>
      </c>
      <c r="D17" s="42">
        <v>5785</v>
      </c>
      <c r="E17" s="42">
        <v>6353</v>
      </c>
      <c r="F17" s="42">
        <v>11928</v>
      </c>
      <c r="G17" s="42">
        <v>11345</v>
      </c>
      <c r="H17" s="42"/>
      <c r="I17" s="42">
        <f t="shared" si="0"/>
        <v>8852.75</v>
      </c>
      <c r="J17" s="42">
        <v>11526</v>
      </c>
      <c r="K17" s="42"/>
      <c r="L17" s="42">
        <f t="shared" ref="L17:L22" si="2">I17-J17</f>
        <v>-2673.25</v>
      </c>
      <c r="M17" s="42"/>
    </row>
    <row r="18" spans="1:22" ht="18" x14ac:dyDescent="0.25">
      <c r="A18" s="40" t="s">
        <v>70</v>
      </c>
      <c r="B18" s="40">
        <v>5999</v>
      </c>
      <c r="C18" s="47">
        <v>380570</v>
      </c>
      <c r="D18" s="42">
        <v>6329</v>
      </c>
      <c r="E18" s="42">
        <v>6079</v>
      </c>
      <c r="F18" s="42">
        <v>6486</v>
      </c>
      <c r="G18" s="42">
        <v>6817</v>
      </c>
      <c r="H18" s="42"/>
      <c r="I18" s="42">
        <f t="shared" si="0"/>
        <v>6427.75</v>
      </c>
      <c r="J18" s="42">
        <v>7043</v>
      </c>
      <c r="K18" s="42"/>
      <c r="L18" s="42">
        <f t="shared" si="2"/>
        <v>-615.25</v>
      </c>
      <c r="M18" s="42"/>
    </row>
    <row r="19" spans="1:22" ht="18" x14ac:dyDescent="0.25">
      <c r="A19" s="40" t="s">
        <v>71</v>
      </c>
      <c r="B19" s="40">
        <v>6226</v>
      </c>
      <c r="C19" s="47">
        <v>132978</v>
      </c>
      <c r="D19" s="42">
        <v>5105</v>
      </c>
      <c r="E19" s="42">
        <v>5536</v>
      </c>
      <c r="F19" s="42">
        <v>3065</v>
      </c>
      <c r="G19" s="42">
        <v>3065</v>
      </c>
      <c r="H19" s="42"/>
      <c r="I19" s="42">
        <f t="shared" si="0"/>
        <v>4192.75</v>
      </c>
      <c r="J19" s="42">
        <v>3065</v>
      </c>
      <c r="K19" s="42"/>
      <c r="L19" s="42">
        <f t="shared" si="2"/>
        <v>1127.75</v>
      </c>
      <c r="M19" s="42"/>
    </row>
    <row r="20" spans="1:22" ht="18" x14ac:dyDescent="0.25">
      <c r="A20" s="40" t="s">
        <v>59</v>
      </c>
      <c r="B20" s="40">
        <v>3082</v>
      </c>
      <c r="C20" s="47">
        <v>126268</v>
      </c>
      <c r="D20" s="42">
        <v>6501</v>
      </c>
      <c r="E20" s="42">
        <v>6428</v>
      </c>
      <c r="F20" s="42">
        <v>6862</v>
      </c>
      <c r="G20" s="42">
        <v>6657</v>
      </c>
      <c r="H20" s="42"/>
      <c r="I20" s="42">
        <f t="shared" si="0"/>
        <v>6612</v>
      </c>
      <c r="J20" s="42">
        <v>6759</v>
      </c>
      <c r="K20" s="42"/>
      <c r="L20" s="42">
        <f t="shared" si="2"/>
        <v>-147</v>
      </c>
      <c r="M20" s="42"/>
    </row>
    <row r="21" spans="1:22" ht="18" x14ac:dyDescent="0.25">
      <c r="A21" s="40" t="s">
        <v>59</v>
      </c>
      <c r="B21" s="40">
        <v>9674</v>
      </c>
      <c r="C21" s="47">
        <v>126280</v>
      </c>
      <c r="D21" s="42">
        <v>3953</v>
      </c>
      <c r="E21" s="42">
        <v>3511</v>
      </c>
      <c r="F21" s="42">
        <v>3947</v>
      </c>
      <c r="G21" s="42">
        <v>4139</v>
      </c>
      <c r="H21" s="42"/>
      <c r="I21" s="42">
        <f t="shared" si="0"/>
        <v>3887.5</v>
      </c>
      <c r="J21" s="42">
        <v>4630</v>
      </c>
      <c r="K21" s="42"/>
      <c r="L21" s="42">
        <f t="shared" si="2"/>
        <v>-742.5</v>
      </c>
      <c r="M21" s="42"/>
    </row>
    <row r="22" spans="1:22" ht="18" x14ac:dyDescent="0.25">
      <c r="A22" s="48" t="s">
        <v>60</v>
      </c>
      <c r="B22" s="48">
        <v>6884</v>
      </c>
      <c r="C22" s="49">
        <v>132975</v>
      </c>
      <c r="D22" s="50">
        <v>28668</v>
      </c>
      <c r="E22" s="50">
        <v>29741</v>
      </c>
      <c r="F22" s="50">
        <v>30257</v>
      </c>
      <c r="G22" s="50">
        <v>31125</v>
      </c>
      <c r="H22" s="50"/>
      <c r="I22" s="42">
        <f t="shared" si="0"/>
        <v>29947.75</v>
      </c>
      <c r="J22" s="50">
        <v>32000</v>
      </c>
      <c r="K22" s="50"/>
      <c r="L22" s="50">
        <f t="shared" si="2"/>
        <v>-2052.25</v>
      </c>
      <c r="M22" s="42"/>
    </row>
    <row r="23" spans="1:22" ht="18" x14ac:dyDescent="0.25">
      <c r="A23" s="40" t="s">
        <v>61</v>
      </c>
      <c r="B23" s="40">
        <v>9687</v>
      </c>
      <c r="C23" s="47">
        <v>407025</v>
      </c>
      <c r="D23" s="42">
        <v>9271</v>
      </c>
      <c r="E23" s="42">
        <v>9327</v>
      </c>
      <c r="F23" s="42">
        <v>9127</v>
      </c>
      <c r="G23" s="42">
        <v>9475</v>
      </c>
      <c r="H23" s="42"/>
      <c r="I23" s="42">
        <f t="shared" si="0"/>
        <v>9300</v>
      </c>
      <c r="J23" s="42">
        <v>10400</v>
      </c>
      <c r="K23" s="42"/>
      <c r="L23" s="42">
        <f t="shared" si="1"/>
        <v>-1100</v>
      </c>
      <c r="M23" s="42"/>
    </row>
    <row r="24" spans="1:22" ht="18" x14ac:dyDescent="0.25">
      <c r="A24" s="40" t="s">
        <v>61</v>
      </c>
      <c r="B24" s="40">
        <v>9723</v>
      </c>
      <c r="C24" s="47">
        <v>408453</v>
      </c>
      <c r="D24" s="42">
        <v>1160</v>
      </c>
      <c r="E24" s="42">
        <v>4156</v>
      </c>
      <c r="F24" s="42">
        <v>4156</v>
      </c>
      <c r="G24" s="42">
        <v>4156</v>
      </c>
      <c r="H24" s="42"/>
      <c r="I24" s="42">
        <f t="shared" si="0"/>
        <v>3407</v>
      </c>
      <c r="J24" s="42">
        <v>4156</v>
      </c>
      <c r="K24" s="42"/>
      <c r="L24" s="42">
        <f t="shared" ref="L24:L34" si="3">I24-J24</f>
        <v>-749</v>
      </c>
      <c r="M24" s="42"/>
    </row>
    <row r="25" spans="1:22" s="35" customFormat="1" ht="18" x14ac:dyDescent="0.25">
      <c r="A25" s="48" t="s">
        <v>61</v>
      </c>
      <c r="B25" s="48">
        <v>9734</v>
      </c>
      <c r="C25" s="49">
        <v>408594</v>
      </c>
      <c r="D25" s="50">
        <v>21902</v>
      </c>
      <c r="E25" s="50">
        <v>22273</v>
      </c>
      <c r="F25" s="50">
        <v>22158</v>
      </c>
      <c r="G25" s="50">
        <v>22007</v>
      </c>
      <c r="H25" s="50"/>
      <c r="I25" s="42">
        <f t="shared" si="0"/>
        <v>22085</v>
      </c>
      <c r="J25" s="50">
        <v>24602</v>
      </c>
      <c r="K25" s="50"/>
      <c r="L25" s="50">
        <f>I25-J25</f>
        <v>-2517</v>
      </c>
      <c r="M25" s="50"/>
      <c r="N25" s="34"/>
      <c r="O25" s="34"/>
      <c r="P25" s="34"/>
      <c r="Q25" s="34"/>
      <c r="R25" s="34"/>
      <c r="S25" s="34"/>
      <c r="T25" s="34"/>
      <c r="U25" s="34"/>
      <c r="V25" s="34"/>
    </row>
    <row r="26" spans="1:22" s="35" customFormat="1" ht="18" x14ac:dyDescent="0.25">
      <c r="A26" s="48" t="s">
        <v>72</v>
      </c>
      <c r="B26" s="48">
        <v>9837</v>
      </c>
      <c r="C26" s="49">
        <v>310851</v>
      </c>
      <c r="D26" s="50">
        <v>3352</v>
      </c>
      <c r="E26" s="50">
        <v>2296</v>
      </c>
      <c r="F26" s="50">
        <v>3296</v>
      </c>
      <c r="G26" s="50">
        <v>3379</v>
      </c>
      <c r="H26" s="50"/>
      <c r="I26" s="42">
        <f t="shared" si="0"/>
        <v>3080.75</v>
      </c>
      <c r="J26" s="50">
        <v>4117</v>
      </c>
      <c r="K26" s="50"/>
      <c r="L26" s="50">
        <f t="shared" si="3"/>
        <v>-1036.25</v>
      </c>
      <c r="M26" s="50"/>
      <c r="N26" s="34"/>
      <c r="O26" s="34"/>
      <c r="P26" s="34"/>
      <c r="Q26" s="34"/>
      <c r="R26" s="34"/>
      <c r="S26" s="34"/>
      <c r="T26" s="34"/>
      <c r="U26" s="34"/>
      <c r="V26" s="34"/>
    </row>
    <row r="27" spans="1:22" s="35" customFormat="1" ht="18" x14ac:dyDescent="0.25">
      <c r="A27" s="48" t="s">
        <v>62</v>
      </c>
      <c r="B27" s="48">
        <v>6210</v>
      </c>
      <c r="C27" s="49">
        <v>138785</v>
      </c>
      <c r="D27" s="50">
        <v>4930</v>
      </c>
      <c r="E27" s="50">
        <v>5600</v>
      </c>
      <c r="F27" s="50">
        <v>4831</v>
      </c>
      <c r="G27" s="50">
        <v>6379</v>
      </c>
      <c r="H27" s="50"/>
      <c r="I27" s="42">
        <f t="shared" si="0"/>
        <v>5435</v>
      </c>
      <c r="J27" s="50">
        <v>7374</v>
      </c>
      <c r="K27" s="50"/>
      <c r="L27" s="50">
        <f t="shared" si="3"/>
        <v>-1939</v>
      </c>
      <c r="M27" s="50"/>
      <c r="N27" s="34"/>
      <c r="O27" s="34"/>
      <c r="P27" s="34"/>
      <c r="Q27" s="34"/>
      <c r="R27" s="34"/>
      <c r="S27" s="34"/>
      <c r="T27" s="34"/>
      <c r="U27" s="34"/>
      <c r="V27" s="34"/>
    </row>
    <row r="28" spans="1:22" s="35" customFormat="1" ht="18" x14ac:dyDescent="0.25">
      <c r="A28" s="48" t="s">
        <v>63</v>
      </c>
      <c r="B28" s="48">
        <v>6633</v>
      </c>
      <c r="C28" s="49">
        <v>128839</v>
      </c>
      <c r="D28" s="50">
        <v>21617</v>
      </c>
      <c r="E28" s="50">
        <v>20650</v>
      </c>
      <c r="F28" s="50">
        <v>20706</v>
      </c>
      <c r="G28" s="50">
        <v>20130</v>
      </c>
      <c r="H28" s="50"/>
      <c r="I28" s="42">
        <f t="shared" si="0"/>
        <v>20775.75</v>
      </c>
      <c r="J28" s="50">
        <v>16080</v>
      </c>
      <c r="K28" s="50"/>
      <c r="L28" s="50">
        <f t="shared" si="3"/>
        <v>4695.75</v>
      </c>
      <c r="M28" s="50"/>
      <c r="N28" s="34"/>
      <c r="O28" s="34"/>
      <c r="P28" s="34"/>
      <c r="Q28" s="34"/>
      <c r="R28" s="34"/>
      <c r="S28" s="34"/>
      <c r="T28" s="34"/>
      <c r="U28" s="34"/>
      <c r="V28" s="34"/>
    </row>
    <row r="29" spans="1:22" s="35" customFormat="1" ht="18" x14ac:dyDescent="0.25">
      <c r="A29" s="48" t="s">
        <v>73</v>
      </c>
      <c r="B29" s="48">
        <v>4136</v>
      </c>
      <c r="C29" s="49">
        <v>125809</v>
      </c>
      <c r="D29" s="50">
        <v>1343</v>
      </c>
      <c r="E29" s="50">
        <v>863</v>
      </c>
      <c r="F29" s="50">
        <v>1589</v>
      </c>
      <c r="G29" s="50">
        <v>2118</v>
      </c>
      <c r="H29" s="50"/>
      <c r="I29" s="42">
        <f t="shared" si="0"/>
        <v>1478.25</v>
      </c>
      <c r="J29" s="50">
        <v>2323</v>
      </c>
      <c r="K29" s="50"/>
      <c r="L29" s="50">
        <f t="shared" si="3"/>
        <v>-844.75</v>
      </c>
      <c r="M29" s="50"/>
      <c r="N29" s="34"/>
      <c r="O29" s="34"/>
      <c r="P29" s="34"/>
      <c r="Q29" s="34"/>
      <c r="R29" s="34"/>
      <c r="S29" s="34"/>
      <c r="T29" s="34"/>
      <c r="U29" s="34"/>
      <c r="V29" s="34"/>
    </row>
    <row r="30" spans="1:22" s="35" customFormat="1" ht="18" x14ac:dyDescent="0.25">
      <c r="A30" s="48" t="s">
        <v>64</v>
      </c>
      <c r="B30" s="48">
        <v>6673</v>
      </c>
      <c r="C30" s="49">
        <v>670192</v>
      </c>
      <c r="D30" s="50">
        <v>0</v>
      </c>
      <c r="E30" s="50">
        <v>0</v>
      </c>
      <c r="F30" s="50">
        <v>0</v>
      </c>
      <c r="G30" s="50">
        <v>0</v>
      </c>
      <c r="H30" s="50"/>
      <c r="I30" s="42">
        <f t="shared" si="0"/>
        <v>0</v>
      </c>
      <c r="J30" s="50">
        <v>893</v>
      </c>
      <c r="K30" s="50"/>
      <c r="L30" s="50">
        <f t="shared" si="3"/>
        <v>-893</v>
      </c>
      <c r="M30" s="50"/>
      <c r="N30" s="34"/>
      <c r="O30" s="34"/>
      <c r="P30" s="34"/>
      <c r="Q30" s="34"/>
      <c r="R30" s="34"/>
      <c r="S30" s="34"/>
      <c r="T30" s="34"/>
      <c r="U30" s="34"/>
      <c r="V30" s="34"/>
    </row>
    <row r="31" spans="1:22" s="35" customFormat="1" ht="18" x14ac:dyDescent="0.25">
      <c r="A31" s="48" t="s">
        <v>74</v>
      </c>
      <c r="B31" s="48">
        <v>9760</v>
      </c>
      <c r="C31" s="49">
        <v>538516</v>
      </c>
      <c r="D31" s="50">
        <v>14083</v>
      </c>
      <c r="E31" s="50">
        <v>14632</v>
      </c>
      <c r="F31" s="50">
        <v>14891</v>
      </c>
      <c r="G31" s="50">
        <v>14878</v>
      </c>
      <c r="H31" s="50"/>
      <c r="I31" s="42">
        <f t="shared" si="0"/>
        <v>14621</v>
      </c>
      <c r="J31" s="50">
        <v>13256</v>
      </c>
      <c r="K31" s="50"/>
      <c r="L31" s="50">
        <f t="shared" si="3"/>
        <v>1365</v>
      </c>
      <c r="M31" s="50"/>
      <c r="N31" s="34"/>
      <c r="O31" s="34"/>
      <c r="P31" s="34"/>
      <c r="Q31" s="34"/>
      <c r="R31" s="34"/>
      <c r="S31" s="34"/>
      <c r="T31" s="34"/>
      <c r="U31" s="34"/>
      <c r="V31" s="34"/>
    </row>
    <row r="32" spans="1:22" s="35" customFormat="1" ht="18" x14ac:dyDescent="0.25">
      <c r="A32" s="48" t="s">
        <v>75</v>
      </c>
      <c r="B32" s="48">
        <v>9856</v>
      </c>
      <c r="C32" s="49">
        <v>452566</v>
      </c>
      <c r="D32" s="50">
        <v>14965</v>
      </c>
      <c r="E32" s="50">
        <v>14676</v>
      </c>
      <c r="F32" s="50">
        <v>11764</v>
      </c>
      <c r="G32" s="50">
        <v>11764</v>
      </c>
      <c r="H32" s="50"/>
      <c r="I32" s="42">
        <f t="shared" si="0"/>
        <v>13292.25</v>
      </c>
      <c r="J32" s="50">
        <v>11764</v>
      </c>
      <c r="K32" s="50"/>
      <c r="L32" s="50">
        <f t="shared" si="3"/>
        <v>1528.25</v>
      </c>
      <c r="M32" s="50"/>
      <c r="N32" s="34"/>
      <c r="O32" s="34"/>
      <c r="P32" s="34"/>
      <c r="Q32" s="34"/>
      <c r="R32" s="34"/>
      <c r="S32" s="34"/>
      <c r="T32" s="34"/>
      <c r="U32" s="34"/>
      <c r="V32" s="34"/>
    </row>
    <row r="33" spans="1:22" s="35" customFormat="1" ht="18" x14ac:dyDescent="0.25">
      <c r="A33" s="48" t="s">
        <v>65</v>
      </c>
      <c r="B33" s="48">
        <v>5155</v>
      </c>
      <c r="C33" s="49">
        <v>138628</v>
      </c>
      <c r="D33" s="50">
        <v>8692</v>
      </c>
      <c r="E33" s="50">
        <v>10272</v>
      </c>
      <c r="F33" s="50">
        <v>11329</v>
      </c>
      <c r="G33" s="50">
        <v>11625</v>
      </c>
      <c r="H33" s="50"/>
      <c r="I33" s="42">
        <f t="shared" si="0"/>
        <v>10479.5</v>
      </c>
      <c r="J33" s="50">
        <v>12249</v>
      </c>
      <c r="K33" s="50"/>
      <c r="L33" s="50">
        <f>I33-J33</f>
        <v>-1769.5</v>
      </c>
      <c r="M33" s="50"/>
      <c r="N33" s="34"/>
      <c r="O33" s="34"/>
      <c r="P33" s="34"/>
      <c r="Q33" s="34"/>
      <c r="R33" s="34"/>
      <c r="S33" s="34"/>
      <c r="T33" s="34"/>
      <c r="U33" s="34"/>
      <c r="V33" s="34"/>
    </row>
    <row r="34" spans="1:22" s="35" customFormat="1" ht="18" x14ac:dyDescent="0.25">
      <c r="A34" s="48" t="s">
        <v>66</v>
      </c>
      <c r="B34" s="48">
        <v>9747</v>
      </c>
      <c r="C34" s="49">
        <v>138619</v>
      </c>
      <c r="D34" s="50">
        <v>1579</v>
      </c>
      <c r="E34" s="50">
        <v>1554</v>
      </c>
      <c r="F34" s="50">
        <v>1583</v>
      </c>
      <c r="G34" s="50">
        <v>1584</v>
      </c>
      <c r="H34" s="50"/>
      <c r="I34" s="42">
        <f t="shared" si="0"/>
        <v>1575</v>
      </c>
      <c r="J34" s="50">
        <v>747</v>
      </c>
      <c r="K34" s="50"/>
      <c r="L34" s="50">
        <f t="shared" si="3"/>
        <v>828</v>
      </c>
      <c r="M34" s="50"/>
      <c r="N34" s="34"/>
      <c r="O34" s="34"/>
      <c r="P34" s="34"/>
      <c r="Q34" s="34"/>
      <c r="R34" s="34"/>
      <c r="S34" s="34"/>
      <c r="T34" s="34"/>
      <c r="U34" s="34"/>
      <c r="V34" s="34"/>
    </row>
    <row r="35" spans="1:22" ht="18" x14ac:dyDescent="0.25">
      <c r="A35" s="40"/>
      <c r="B35" s="40"/>
      <c r="C35" s="41"/>
      <c r="D35" s="42"/>
      <c r="E35" s="42"/>
      <c r="F35" s="42"/>
      <c r="G35" s="42"/>
      <c r="H35" s="42"/>
      <c r="I35" s="42"/>
      <c r="J35" s="42"/>
      <c r="K35" s="42"/>
      <c r="L35" s="42"/>
      <c r="M35" s="42"/>
    </row>
    <row r="36" spans="1:22" ht="18" x14ac:dyDescent="0.25">
      <c r="A36" s="40"/>
      <c r="B36" s="40"/>
      <c r="C36" s="41"/>
      <c r="D36" s="42"/>
      <c r="E36" s="42"/>
      <c r="F36" s="42"/>
      <c r="G36" s="42"/>
      <c r="H36" s="42"/>
      <c r="I36" s="42">
        <f>SUM(I8:I34)</f>
        <v>268983</v>
      </c>
      <c r="J36" s="42">
        <f>SUM(J8:J34)</f>
        <v>271090</v>
      </c>
      <c r="K36" s="42"/>
      <c r="L36" s="40"/>
      <c r="M36" s="42"/>
    </row>
    <row r="37" spans="1:22" ht="18" x14ac:dyDescent="0.25">
      <c r="A37" s="40"/>
      <c r="B37" s="40"/>
      <c r="C37" s="41"/>
      <c r="D37" s="42"/>
      <c r="E37" s="42"/>
      <c r="F37" s="42"/>
      <c r="G37" s="42"/>
      <c r="H37" s="42"/>
      <c r="I37" s="42"/>
      <c r="J37" s="42"/>
      <c r="K37" s="42"/>
      <c r="L37" s="40"/>
      <c r="M37" s="42"/>
    </row>
    <row r="38" spans="1:22" ht="18" x14ac:dyDescent="0.25">
      <c r="A38" s="40"/>
      <c r="B38" s="40"/>
      <c r="C38" s="41"/>
      <c r="D38" s="42"/>
      <c r="E38" s="42"/>
      <c r="F38" s="42"/>
      <c r="G38" s="42"/>
      <c r="H38" s="42"/>
      <c r="I38" s="42" t="s">
        <v>50</v>
      </c>
      <c r="J38" s="42" t="s">
        <v>49</v>
      </c>
      <c r="K38" s="42"/>
      <c r="L38" s="50">
        <f>I36-J36</f>
        <v>-2107</v>
      </c>
      <c r="M38" s="42"/>
    </row>
    <row r="39" spans="1:22" ht="18" x14ac:dyDescent="0.25">
      <c r="A39" s="40" t="s">
        <v>45</v>
      </c>
      <c r="B39" s="40" t="s">
        <v>45</v>
      </c>
      <c r="C39" s="47" t="s">
        <v>45</v>
      </c>
      <c r="D39" s="42" t="s">
        <v>45</v>
      </c>
      <c r="E39" s="42" t="s">
        <v>45</v>
      </c>
      <c r="F39" s="42"/>
      <c r="G39" s="42" t="s">
        <v>45</v>
      </c>
      <c r="H39" s="42" t="s">
        <v>45</v>
      </c>
      <c r="I39" s="42" t="s">
        <v>45</v>
      </c>
      <c r="J39" s="42" t="s">
        <v>45</v>
      </c>
      <c r="K39" s="42" t="s">
        <v>45</v>
      </c>
      <c r="L39" s="42" t="s">
        <v>45</v>
      </c>
      <c r="M39" s="42" t="s">
        <v>45</v>
      </c>
    </row>
    <row r="40" spans="1:22" ht="18" x14ac:dyDescent="0.25">
      <c r="A40" s="40" t="s">
        <v>51</v>
      </c>
      <c r="B40" s="40">
        <v>9603</v>
      </c>
      <c r="C40" s="47">
        <v>687257</v>
      </c>
      <c r="D40" s="42">
        <v>38621</v>
      </c>
      <c r="E40" s="42">
        <v>38123</v>
      </c>
      <c r="F40" s="42">
        <v>37748</v>
      </c>
      <c r="G40" s="42">
        <v>38253</v>
      </c>
      <c r="H40" s="42"/>
      <c r="I40" s="42">
        <f>AVERAGE(D40:G40)</f>
        <v>38186.25</v>
      </c>
      <c r="J40" s="42">
        <v>39132</v>
      </c>
      <c r="K40" s="42"/>
      <c r="L40" s="42">
        <f>I40-J40</f>
        <v>-945.75</v>
      </c>
    </row>
    <row r="42" spans="1:22" ht="18" x14ac:dyDescent="0.25">
      <c r="I42" s="42">
        <f>SUM(I40:I40)</f>
        <v>38186.25</v>
      </c>
      <c r="J42" s="42">
        <f>SUM(J40:J40)</f>
        <v>39132</v>
      </c>
    </row>
    <row r="44" spans="1:22" ht="18" x14ac:dyDescent="0.25">
      <c r="I44" s="42" t="s">
        <v>50</v>
      </c>
      <c r="J44" s="42" t="s">
        <v>49</v>
      </c>
      <c r="K44" s="42"/>
      <c r="L44" s="50">
        <f>I42-J42</f>
        <v>-945.75</v>
      </c>
    </row>
  </sheetData>
  <pageMargins left="0.75" right="0.75" top="1" bottom="1" header="0.5" footer="0.5"/>
  <pageSetup scale="54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workbookViewId="0">
      <selection sqref="A1:A25"/>
    </sheetView>
  </sheetViews>
  <sheetFormatPr defaultRowHeight="12.75" x14ac:dyDescent="0.2"/>
  <cols>
    <col min="3" max="19" width="10.28515625" bestFit="1" customWidth="1"/>
  </cols>
  <sheetData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H213"/>
  <sheetViews>
    <sheetView workbookViewId="0">
      <pane xSplit="1" ySplit="8" topLeftCell="V44" activePane="bottomRight" state="frozen"/>
      <selection pane="topRight" activeCell="B1" sqref="B1"/>
      <selection pane="bottomLeft" activeCell="A9" sqref="A9"/>
      <selection pane="bottomRight" activeCell="AC18" sqref="AC18"/>
    </sheetView>
  </sheetViews>
  <sheetFormatPr defaultRowHeight="12.75" x14ac:dyDescent="0.2"/>
  <cols>
    <col min="1" max="1" width="21.5703125" customWidth="1"/>
    <col min="2" max="2" width="12.28515625" bestFit="1" customWidth="1"/>
    <col min="9" max="10" width="9.28515625" bestFit="1" customWidth="1"/>
    <col min="15" max="21" width="9.28515625" bestFit="1" customWidth="1"/>
    <col min="23" max="23" width="9.85546875" bestFit="1" customWidth="1"/>
    <col min="26" max="26" width="9.85546875" bestFit="1" customWidth="1"/>
    <col min="29" max="30" width="9.85546875" bestFit="1" customWidth="1"/>
    <col min="32" max="32" width="9.140625" hidden="1" customWidth="1"/>
    <col min="34" max="34" width="10.28515625" bestFit="1" customWidth="1"/>
  </cols>
  <sheetData>
    <row r="1" spans="1:34" ht="15.75" x14ac:dyDescent="0.25">
      <c r="A1" s="1" t="s">
        <v>0</v>
      </c>
      <c r="B1" s="2"/>
      <c r="C1" s="2"/>
      <c r="D1" s="2"/>
    </row>
    <row r="2" spans="1:34" ht="15.75" x14ac:dyDescent="0.25">
      <c r="A2" s="1" t="s">
        <v>17</v>
      </c>
      <c r="B2" s="2"/>
      <c r="C2" s="2"/>
      <c r="D2" s="2"/>
    </row>
    <row r="3" spans="1:34" ht="15.75" x14ac:dyDescent="0.25">
      <c r="A3" s="1"/>
      <c r="B3" s="2"/>
      <c r="C3" s="2"/>
      <c r="D3" s="2"/>
    </row>
    <row r="4" spans="1:34" ht="15.75" x14ac:dyDescent="0.25">
      <c r="A4" s="3" t="e">
        <f>'GC Recon'!#REF!</f>
        <v>#REF!</v>
      </c>
      <c r="B4" s="2"/>
      <c r="C4" s="2"/>
      <c r="D4" s="2"/>
    </row>
    <row r="5" spans="1:34" x14ac:dyDescent="0.2">
      <c r="A5" s="2"/>
      <c r="B5" s="2"/>
      <c r="C5" s="2"/>
      <c r="D5" s="2"/>
      <c r="J5" s="7"/>
    </row>
    <row r="6" spans="1:34" x14ac:dyDescent="0.2">
      <c r="A6" s="2"/>
      <c r="B6" s="2"/>
      <c r="C6" s="6"/>
      <c r="D6" s="2"/>
    </row>
    <row r="7" spans="1:34" x14ac:dyDescent="0.2">
      <c r="A7" s="2"/>
      <c r="B7" s="2"/>
      <c r="C7" s="2"/>
      <c r="D7" s="2"/>
    </row>
    <row r="8" spans="1:34" x14ac:dyDescent="0.2">
      <c r="A8" s="2"/>
      <c r="B8" s="4">
        <v>36312</v>
      </c>
      <c r="C8" s="4">
        <f>B8+1</f>
        <v>36313</v>
      </c>
      <c r="D8" s="4">
        <f t="shared" ref="D8:AF8" si="0">C8+1</f>
        <v>36314</v>
      </c>
      <c r="E8" s="4">
        <f t="shared" si="0"/>
        <v>36315</v>
      </c>
      <c r="F8" s="4">
        <f t="shared" si="0"/>
        <v>36316</v>
      </c>
      <c r="G8" s="4">
        <f t="shared" si="0"/>
        <v>36317</v>
      </c>
      <c r="H8" s="4">
        <f t="shared" si="0"/>
        <v>36318</v>
      </c>
      <c r="I8" s="4">
        <f t="shared" si="0"/>
        <v>36319</v>
      </c>
      <c r="J8" s="4">
        <f t="shared" si="0"/>
        <v>36320</v>
      </c>
      <c r="K8" s="4">
        <f t="shared" si="0"/>
        <v>36321</v>
      </c>
      <c r="L8" s="4">
        <f t="shared" si="0"/>
        <v>36322</v>
      </c>
      <c r="M8" s="4">
        <f t="shared" si="0"/>
        <v>36323</v>
      </c>
      <c r="N8" s="4">
        <f t="shared" si="0"/>
        <v>36324</v>
      </c>
      <c r="O8" s="4">
        <f t="shared" si="0"/>
        <v>36325</v>
      </c>
      <c r="P8" s="4">
        <f t="shared" si="0"/>
        <v>36326</v>
      </c>
      <c r="Q8" s="4">
        <f t="shared" si="0"/>
        <v>36327</v>
      </c>
      <c r="R8" s="4">
        <f t="shared" si="0"/>
        <v>36328</v>
      </c>
      <c r="S8" s="4">
        <f t="shared" si="0"/>
        <v>36329</v>
      </c>
      <c r="T8" s="4">
        <f t="shared" si="0"/>
        <v>36330</v>
      </c>
      <c r="U8" s="4">
        <f t="shared" si="0"/>
        <v>36331</v>
      </c>
      <c r="V8" s="4">
        <f t="shared" si="0"/>
        <v>36332</v>
      </c>
      <c r="W8" s="4">
        <f t="shared" si="0"/>
        <v>36333</v>
      </c>
      <c r="X8" s="4">
        <f t="shared" si="0"/>
        <v>36334</v>
      </c>
      <c r="Y8" s="4">
        <f t="shared" si="0"/>
        <v>36335</v>
      </c>
      <c r="Z8" s="4">
        <f t="shared" si="0"/>
        <v>36336</v>
      </c>
      <c r="AA8" s="4">
        <f t="shared" si="0"/>
        <v>36337</v>
      </c>
      <c r="AB8" s="4">
        <f t="shared" si="0"/>
        <v>36338</v>
      </c>
      <c r="AC8" s="4">
        <f t="shared" si="0"/>
        <v>36339</v>
      </c>
      <c r="AD8" s="4">
        <f t="shared" si="0"/>
        <v>36340</v>
      </c>
      <c r="AE8" s="4">
        <f t="shared" si="0"/>
        <v>36341</v>
      </c>
      <c r="AF8" s="4">
        <f t="shared" si="0"/>
        <v>36342</v>
      </c>
      <c r="AH8" s="9" t="s">
        <v>18</v>
      </c>
    </row>
    <row r="9" spans="1:34" x14ac:dyDescent="0.2">
      <c r="N9" s="10"/>
      <c r="O9" s="10"/>
    </row>
    <row r="10" spans="1:34" x14ac:dyDescent="0.2">
      <c r="A10" s="24" t="s">
        <v>3</v>
      </c>
      <c r="B10" s="10" t="e">
        <f>'GC Recon'!#REF!</f>
        <v>#REF!</v>
      </c>
      <c r="C10" s="10" t="e">
        <f>'GC Recon'!#REF!</f>
        <v>#REF!</v>
      </c>
      <c r="D10" s="10" t="e">
        <f>'GC Recon'!#REF!</f>
        <v>#REF!</v>
      </c>
      <c r="E10" s="10" t="e">
        <f>'GC Recon'!#REF!</f>
        <v>#REF!</v>
      </c>
      <c r="F10" s="10" t="e">
        <f>'GC Recon'!#REF!</f>
        <v>#REF!</v>
      </c>
      <c r="G10" s="10" t="e">
        <f>'GC Recon'!#REF!</f>
        <v>#REF!</v>
      </c>
      <c r="H10" s="10" t="e">
        <f>'GC Recon'!#REF!</f>
        <v>#REF!</v>
      </c>
      <c r="I10" s="10" t="e">
        <f>'GC Recon'!#REF!</f>
        <v>#REF!</v>
      </c>
      <c r="J10" s="10" t="e">
        <f>'GC Recon'!#REF!</f>
        <v>#REF!</v>
      </c>
      <c r="K10" s="10" t="e">
        <f>'GC Recon'!#REF!</f>
        <v>#REF!</v>
      </c>
      <c r="L10" s="10" t="e">
        <f>'GC Recon'!#REF!</f>
        <v>#REF!</v>
      </c>
      <c r="M10" s="10" t="e">
        <f>'GC Recon'!#REF!</f>
        <v>#REF!</v>
      </c>
      <c r="N10" s="10" t="e">
        <f>'GC Recon'!#REF!</f>
        <v>#REF!</v>
      </c>
      <c r="O10" s="10" t="e">
        <f>'GC Recon'!#REF!</f>
        <v>#REF!</v>
      </c>
      <c r="P10" s="10" t="e">
        <f>'GC Recon'!#REF!</f>
        <v>#REF!</v>
      </c>
      <c r="Q10" s="10" t="e">
        <f>'GC Recon'!#REF!</f>
        <v>#REF!</v>
      </c>
      <c r="R10" s="10" t="e">
        <f>'GC Recon'!#REF!</f>
        <v>#REF!</v>
      </c>
      <c r="S10" s="10" t="e">
        <f>'GC Recon'!#REF!</f>
        <v>#REF!</v>
      </c>
      <c r="T10" s="10" t="e">
        <f>'GC Recon'!#REF!</f>
        <v>#REF!</v>
      </c>
      <c r="U10" s="10" t="e">
        <f>'GC Recon'!#REF!</f>
        <v>#REF!</v>
      </c>
      <c r="V10" s="10" t="e">
        <f>'GC Recon'!#REF!</f>
        <v>#REF!</v>
      </c>
      <c r="W10" s="10" t="e">
        <f>'GC Recon'!#REF!</f>
        <v>#REF!</v>
      </c>
      <c r="X10" s="10" t="e">
        <f>'GC Recon'!#REF!</f>
        <v>#REF!</v>
      </c>
      <c r="Y10" s="10" t="e">
        <f>'GC Recon'!#REF!</f>
        <v>#REF!</v>
      </c>
      <c r="Z10" s="10" t="e">
        <f>'GC Recon'!#REF!</f>
        <v>#REF!</v>
      </c>
      <c r="AA10" s="10" t="e">
        <f>'GC Recon'!#REF!</f>
        <v>#REF!</v>
      </c>
      <c r="AB10" s="10" t="e">
        <f>'GC Recon'!#REF!</f>
        <v>#REF!</v>
      </c>
      <c r="AC10" s="10" t="e">
        <f>'GC Recon'!#REF!</f>
        <v>#REF!</v>
      </c>
      <c r="AD10" s="10" t="e">
        <f>'GC Recon'!#REF!</f>
        <v>#REF!</v>
      </c>
      <c r="AE10" s="10" t="e">
        <f>'GC Recon'!#REF!</f>
        <v>#REF!</v>
      </c>
      <c r="AH10" s="7" t="e">
        <f>SUM(B10:AG10)</f>
        <v>#REF!</v>
      </c>
    </row>
    <row r="11" spans="1:34" x14ac:dyDescent="0.2">
      <c r="B11" s="10"/>
      <c r="C11" s="10"/>
      <c r="D11" s="10"/>
      <c r="E11" s="10"/>
      <c r="F11" s="10"/>
      <c r="G11" s="10"/>
      <c r="H11" s="10"/>
      <c r="I11" s="10"/>
      <c r="J11" s="10"/>
      <c r="K11" s="10"/>
      <c r="M11" s="10"/>
      <c r="Q11" s="10"/>
    </row>
    <row r="12" spans="1:34" x14ac:dyDescent="0.2">
      <c r="A12" s="25" t="s">
        <v>40</v>
      </c>
      <c r="B12" s="26">
        <v>51814</v>
      </c>
      <c r="C12" s="26">
        <v>158522</v>
      </c>
      <c r="D12" s="26">
        <v>120566</v>
      </c>
      <c r="E12" s="26">
        <v>118520</v>
      </c>
      <c r="F12" s="26">
        <v>72270</v>
      </c>
      <c r="G12" s="26">
        <v>103767</v>
      </c>
      <c r="H12" s="26">
        <v>-62686</v>
      </c>
      <c r="I12" s="26">
        <v>-153373</v>
      </c>
      <c r="J12" s="26">
        <v>128653</v>
      </c>
      <c r="K12" s="26">
        <v>85707</v>
      </c>
      <c r="L12" s="26">
        <v>83564</v>
      </c>
      <c r="M12" s="26">
        <v>127958</v>
      </c>
      <c r="N12" s="26">
        <v>146307</v>
      </c>
      <c r="O12" s="26">
        <v>123024</v>
      </c>
      <c r="P12" s="26">
        <v>-110881</v>
      </c>
      <c r="Q12" s="33">
        <v>86816</v>
      </c>
      <c r="R12" s="33">
        <v>116001</v>
      </c>
      <c r="S12" s="33">
        <v>102346</v>
      </c>
      <c r="T12" s="33">
        <v>142177</v>
      </c>
      <c r="U12" s="33">
        <v>200490</v>
      </c>
      <c r="V12" s="33">
        <v>87160</v>
      </c>
      <c r="W12" s="33">
        <v>-65882</v>
      </c>
      <c r="X12" s="33">
        <v>-23846</v>
      </c>
      <c r="Y12" s="33">
        <v>5725</v>
      </c>
      <c r="Z12" s="33">
        <v>-16907</v>
      </c>
      <c r="AA12" s="33">
        <v>51458</v>
      </c>
      <c r="AB12" s="33">
        <v>80767</v>
      </c>
      <c r="AC12" s="32" t="e">
        <f>'GC Recon'!#REF!</f>
        <v>#REF!</v>
      </c>
      <c r="AD12" s="32" t="e">
        <f>'GC Recon'!#REF!</f>
        <v>#REF!</v>
      </c>
      <c r="AE12" s="32" t="e">
        <f>'GC Recon'!#REF!</f>
        <v>#REF!</v>
      </c>
    </row>
    <row r="13" spans="1:34" x14ac:dyDescent="0.2">
      <c r="A13" s="25" t="s">
        <v>14</v>
      </c>
      <c r="B13" s="26"/>
      <c r="C13" s="26"/>
      <c r="D13" s="26"/>
      <c r="E13" s="26"/>
      <c r="F13" s="26"/>
      <c r="G13" s="26"/>
      <c r="H13" s="26"/>
      <c r="I13" s="26"/>
      <c r="J13" s="26"/>
      <c r="K13" s="10"/>
      <c r="M13" s="10"/>
      <c r="Q13" s="10"/>
    </row>
    <row r="14" spans="1:34" x14ac:dyDescent="0.2">
      <c r="A14" s="27" t="s">
        <v>15</v>
      </c>
      <c r="B14" s="26"/>
      <c r="C14" s="26"/>
      <c r="D14" s="26"/>
      <c r="E14" s="26"/>
      <c r="F14" s="26"/>
      <c r="G14" s="26">
        <v>0</v>
      </c>
      <c r="H14" s="26"/>
      <c r="I14" s="26">
        <v>0</v>
      </c>
      <c r="J14" s="26">
        <v>0</v>
      </c>
      <c r="K14" s="10"/>
      <c r="M14" s="10"/>
      <c r="P14" s="10">
        <v>0</v>
      </c>
      <c r="Q14" s="34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spans="1:34" x14ac:dyDescent="0.2">
      <c r="A15" s="28" t="s">
        <v>16</v>
      </c>
      <c r="B15" s="10"/>
      <c r="C15" s="10"/>
      <c r="D15" s="10"/>
      <c r="E15" s="10"/>
      <c r="F15" s="10"/>
      <c r="G15" s="10">
        <v>0</v>
      </c>
      <c r="H15" s="10"/>
      <c r="I15" s="10"/>
      <c r="J15" s="10"/>
      <c r="K15" s="10"/>
      <c r="M15" s="10"/>
    </row>
    <row r="16" spans="1:34" x14ac:dyDescent="0.2">
      <c r="A16" s="28" t="s">
        <v>12</v>
      </c>
      <c r="B16" s="10"/>
      <c r="C16" s="10"/>
      <c r="D16" s="10"/>
      <c r="E16" s="10"/>
      <c r="F16" s="10"/>
      <c r="G16" s="10"/>
      <c r="H16" s="10">
        <v>0</v>
      </c>
      <c r="I16" s="10">
        <v>0</v>
      </c>
      <c r="J16" s="10"/>
      <c r="K16" s="10"/>
      <c r="M16" s="10"/>
      <c r="S16" s="10">
        <v>0</v>
      </c>
    </row>
    <row r="17" spans="1:34" x14ac:dyDescent="0.2">
      <c r="A17" s="28" t="s">
        <v>22</v>
      </c>
      <c r="B17" s="10"/>
      <c r="C17" s="10"/>
      <c r="D17" s="10"/>
      <c r="E17" s="10"/>
      <c r="F17" s="10"/>
      <c r="G17" s="10"/>
      <c r="H17" s="10"/>
      <c r="I17" s="10"/>
      <c r="J17" s="10">
        <v>0</v>
      </c>
      <c r="K17" s="10"/>
      <c r="M17" s="10"/>
    </row>
    <row r="18" spans="1:34" x14ac:dyDescent="0.2">
      <c r="A18" s="28" t="s">
        <v>23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M18" s="10"/>
    </row>
    <row r="19" spans="1:34" x14ac:dyDescent="0.2">
      <c r="B19" s="30"/>
      <c r="C19" s="30"/>
      <c r="D19" s="30"/>
      <c r="E19" s="30"/>
      <c r="F19" s="30"/>
      <c r="G19" s="30"/>
      <c r="H19" s="30"/>
      <c r="I19" s="30">
        <v>0</v>
      </c>
      <c r="J19" s="30"/>
      <c r="K19" s="30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2"/>
      <c r="AH19" s="29"/>
    </row>
    <row r="20" spans="1:34" x14ac:dyDescent="0.2">
      <c r="B20" s="10">
        <f>SUM(B12:B19)</f>
        <v>51814</v>
      </c>
      <c r="C20" s="10">
        <f t="shared" ref="C20:M20" si="1">SUM(C12:C19)</f>
        <v>158522</v>
      </c>
      <c r="D20" s="10">
        <f t="shared" si="1"/>
        <v>120566</v>
      </c>
      <c r="E20" s="10">
        <f t="shared" si="1"/>
        <v>118520</v>
      </c>
      <c r="F20" s="10">
        <f t="shared" si="1"/>
        <v>72270</v>
      </c>
      <c r="G20" s="10">
        <f t="shared" si="1"/>
        <v>103767</v>
      </c>
      <c r="H20" s="10">
        <f t="shared" si="1"/>
        <v>-62686</v>
      </c>
      <c r="I20" s="10">
        <f t="shared" si="1"/>
        <v>-153373</v>
      </c>
      <c r="J20" s="10">
        <f t="shared" si="1"/>
        <v>128653</v>
      </c>
      <c r="K20" s="10">
        <f t="shared" si="1"/>
        <v>85707</v>
      </c>
      <c r="L20" s="10">
        <f t="shared" si="1"/>
        <v>83564</v>
      </c>
      <c r="M20" s="10">
        <f t="shared" si="1"/>
        <v>127958</v>
      </c>
      <c r="N20" s="10">
        <f t="shared" ref="N20:AF20" si="2">SUM(N12:N19)</f>
        <v>146307</v>
      </c>
      <c r="O20" s="10">
        <f t="shared" si="2"/>
        <v>123024</v>
      </c>
      <c r="P20" s="10">
        <f t="shared" si="2"/>
        <v>-110881</v>
      </c>
      <c r="Q20" s="10">
        <f t="shared" si="2"/>
        <v>86816</v>
      </c>
      <c r="R20" s="10">
        <f t="shared" si="2"/>
        <v>116001</v>
      </c>
      <c r="S20" s="10">
        <f t="shared" si="2"/>
        <v>102346</v>
      </c>
      <c r="T20" s="10">
        <f t="shared" si="2"/>
        <v>142177</v>
      </c>
      <c r="U20" s="10">
        <f t="shared" si="2"/>
        <v>200490</v>
      </c>
      <c r="V20" s="10">
        <f t="shared" si="2"/>
        <v>87160</v>
      </c>
      <c r="W20" s="10">
        <f t="shared" si="2"/>
        <v>-65882</v>
      </c>
      <c r="X20" s="10">
        <f t="shared" si="2"/>
        <v>-23846</v>
      </c>
      <c r="Y20" s="10">
        <f t="shared" si="2"/>
        <v>5725</v>
      </c>
      <c r="Z20" s="10">
        <f t="shared" si="2"/>
        <v>-16907</v>
      </c>
      <c r="AA20" s="10">
        <f t="shared" si="2"/>
        <v>51458</v>
      </c>
      <c r="AB20" s="10">
        <f t="shared" si="2"/>
        <v>80767</v>
      </c>
      <c r="AC20" s="10" t="e">
        <f t="shared" si="2"/>
        <v>#REF!</v>
      </c>
      <c r="AD20" s="10" t="e">
        <f t="shared" si="2"/>
        <v>#REF!</v>
      </c>
      <c r="AE20" s="10" t="e">
        <f t="shared" si="2"/>
        <v>#REF!</v>
      </c>
      <c r="AF20" s="10">
        <f t="shared" si="2"/>
        <v>0</v>
      </c>
      <c r="AH20" s="7" t="e">
        <f>SUM(B20:AG20)</f>
        <v>#REF!</v>
      </c>
    </row>
    <row r="21" spans="1:34" x14ac:dyDescent="0.2"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34" x14ac:dyDescent="0.2">
      <c r="B22" s="10"/>
      <c r="C22" s="10"/>
      <c r="D22" s="10"/>
      <c r="E22" s="10"/>
      <c r="F22" s="10"/>
      <c r="G22" s="10"/>
      <c r="H22" s="10"/>
      <c r="I22" s="10"/>
      <c r="J22" s="10"/>
      <c r="K22" s="10"/>
    </row>
    <row r="23" spans="1:34" x14ac:dyDescent="0.2">
      <c r="B23" s="10"/>
      <c r="C23" s="10"/>
      <c r="D23" s="10"/>
      <c r="E23" s="10"/>
      <c r="F23" s="10"/>
      <c r="G23" s="10"/>
      <c r="H23" s="10"/>
      <c r="I23" s="10"/>
      <c r="J23" s="10"/>
      <c r="K23" s="10"/>
    </row>
    <row r="24" spans="1:34" x14ac:dyDescent="0.2">
      <c r="A24" s="5" t="s">
        <v>4</v>
      </c>
      <c r="B24" s="10" t="e">
        <f>B10-B12-SUM(B13:B19)</f>
        <v>#REF!</v>
      </c>
      <c r="C24" s="10" t="e">
        <f t="shared" ref="C24:M24" si="3">C10-C12-SUM(C13:C19)</f>
        <v>#REF!</v>
      </c>
      <c r="D24" s="10" t="e">
        <f t="shared" si="3"/>
        <v>#REF!</v>
      </c>
      <c r="E24" s="10" t="e">
        <f t="shared" si="3"/>
        <v>#REF!</v>
      </c>
      <c r="F24" s="10" t="e">
        <f t="shared" si="3"/>
        <v>#REF!</v>
      </c>
      <c r="G24" s="10" t="e">
        <f t="shared" si="3"/>
        <v>#REF!</v>
      </c>
      <c r="H24" s="10" t="e">
        <f t="shared" si="3"/>
        <v>#REF!</v>
      </c>
      <c r="I24" s="10" t="e">
        <f t="shared" si="3"/>
        <v>#REF!</v>
      </c>
      <c r="J24" s="10" t="e">
        <f t="shared" si="3"/>
        <v>#REF!</v>
      </c>
      <c r="K24" s="10" t="e">
        <f t="shared" si="3"/>
        <v>#REF!</v>
      </c>
      <c r="L24" s="10" t="e">
        <f t="shared" si="3"/>
        <v>#REF!</v>
      </c>
      <c r="M24" s="10" t="e">
        <f t="shared" si="3"/>
        <v>#REF!</v>
      </c>
      <c r="N24" s="10" t="e">
        <f t="shared" ref="N24:AF24" si="4">N10-N12-SUM(N13:N19)</f>
        <v>#REF!</v>
      </c>
      <c r="O24" s="10" t="e">
        <f t="shared" si="4"/>
        <v>#REF!</v>
      </c>
      <c r="P24" s="10" t="e">
        <f t="shared" si="4"/>
        <v>#REF!</v>
      </c>
      <c r="Q24" s="10" t="e">
        <f t="shared" si="4"/>
        <v>#REF!</v>
      </c>
      <c r="R24" s="10" t="e">
        <f t="shared" si="4"/>
        <v>#REF!</v>
      </c>
      <c r="S24" s="10" t="e">
        <f t="shared" si="4"/>
        <v>#REF!</v>
      </c>
      <c r="T24" s="10" t="e">
        <f t="shared" si="4"/>
        <v>#REF!</v>
      </c>
      <c r="U24" s="10" t="e">
        <f t="shared" si="4"/>
        <v>#REF!</v>
      </c>
      <c r="V24" s="10" t="e">
        <f t="shared" si="4"/>
        <v>#REF!</v>
      </c>
      <c r="W24" s="10" t="e">
        <f t="shared" si="4"/>
        <v>#REF!</v>
      </c>
      <c r="X24" s="10" t="e">
        <f t="shared" si="4"/>
        <v>#REF!</v>
      </c>
      <c r="Y24" s="10" t="e">
        <f t="shared" si="4"/>
        <v>#REF!</v>
      </c>
      <c r="Z24" s="10" t="e">
        <f t="shared" si="4"/>
        <v>#REF!</v>
      </c>
      <c r="AA24" s="10" t="e">
        <f t="shared" si="4"/>
        <v>#REF!</v>
      </c>
      <c r="AB24" s="10" t="e">
        <f t="shared" si="4"/>
        <v>#REF!</v>
      </c>
      <c r="AC24" s="10" t="e">
        <f t="shared" si="4"/>
        <v>#REF!</v>
      </c>
      <c r="AD24" s="10" t="e">
        <f t="shared" si="4"/>
        <v>#REF!</v>
      </c>
      <c r="AE24" s="10" t="e">
        <f t="shared" si="4"/>
        <v>#REF!</v>
      </c>
      <c r="AF24" s="10">
        <f t="shared" si="4"/>
        <v>0</v>
      </c>
      <c r="AH24" s="7" t="e">
        <f>SUM(B24:AG24)</f>
        <v>#REF!</v>
      </c>
    </row>
    <row r="30" spans="1:34" x14ac:dyDescent="0.2">
      <c r="A30" s="13" t="s">
        <v>10</v>
      </c>
      <c r="B30" s="14"/>
    </row>
    <row r="31" spans="1:34" x14ac:dyDescent="0.2">
      <c r="A31" s="21"/>
      <c r="B31" s="22"/>
    </row>
    <row r="32" spans="1:34" x14ac:dyDescent="0.2">
      <c r="A32" s="15" t="s">
        <v>8</v>
      </c>
      <c r="B32" s="20">
        <v>1100000</v>
      </c>
    </row>
    <row r="33" spans="1:12" x14ac:dyDescent="0.2">
      <c r="A33" s="15" t="s">
        <v>11</v>
      </c>
      <c r="B33" s="16" t="e">
        <f>AH20</f>
        <v>#REF!</v>
      </c>
    </row>
    <row r="34" spans="1:12" x14ac:dyDescent="0.2">
      <c r="A34" s="15" t="s">
        <v>4</v>
      </c>
      <c r="B34" s="16">
        <v>0</v>
      </c>
    </row>
    <row r="35" spans="1:12" x14ac:dyDescent="0.2">
      <c r="A35" s="15"/>
      <c r="B35" s="16"/>
    </row>
    <row r="36" spans="1:12" x14ac:dyDescent="0.2">
      <c r="A36" s="23" t="s">
        <v>9</v>
      </c>
      <c r="B36" s="19" t="e">
        <f>B32-B33-B34</f>
        <v>#REF!</v>
      </c>
    </row>
    <row r="37" spans="1:12" x14ac:dyDescent="0.2">
      <c r="A37" s="23" t="s">
        <v>19</v>
      </c>
      <c r="B37" s="19" t="e">
        <f>B36/(30-COUNT(B10:AF10))</f>
        <v>#REF!</v>
      </c>
    </row>
    <row r="38" spans="1:12" x14ac:dyDescent="0.2">
      <c r="A38" s="17"/>
      <c r="B38" s="18"/>
    </row>
    <row r="43" spans="1:12" x14ac:dyDescent="0.2">
      <c r="A43" s="25" t="s">
        <v>13</v>
      </c>
      <c r="B43" s="26">
        <v>62659</v>
      </c>
      <c r="C43" s="26">
        <v>162565</v>
      </c>
      <c r="D43" s="26">
        <v>129813</v>
      </c>
      <c r="E43" s="26">
        <v>134742</v>
      </c>
      <c r="F43" s="26">
        <v>91495</v>
      </c>
      <c r="G43" s="26">
        <v>119425</v>
      </c>
      <c r="H43" s="26">
        <v>-26458</v>
      </c>
      <c r="I43" s="26">
        <v>-116446</v>
      </c>
    </row>
    <row r="44" spans="1:12" x14ac:dyDescent="0.2">
      <c r="A44" s="25" t="s">
        <v>14</v>
      </c>
      <c r="B44" s="26"/>
      <c r="C44" s="26"/>
      <c r="D44" s="26"/>
      <c r="E44" s="26"/>
      <c r="F44" s="26"/>
      <c r="G44" s="26"/>
      <c r="H44" s="26"/>
      <c r="I44" s="26"/>
    </row>
    <row r="45" spans="1:12" x14ac:dyDescent="0.2">
      <c r="A45" s="27" t="s">
        <v>15</v>
      </c>
      <c r="B45" s="26"/>
      <c r="C45" s="26"/>
      <c r="D45" s="26"/>
      <c r="E45" s="26"/>
      <c r="F45" s="26"/>
      <c r="G45" s="26"/>
      <c r="H45" s="26"/>
      <c r="I45" s="26"/>
    </row>
    <row r="46" spans="1:12" x14ac:dyDescent="0.2">
      <c r="A46" s="28" t="s">
        <v>16</v>
      </c>
      <c r="B46" s="10"/>
      <c r="C46" s="10"/>
      <c r="D46" s="10"/>
      <c r="E46" s="10"/>
      <c r="F46" s="10"/>
      <c r="G46" s="10">
        <v>0</v>
      </c>
      <c r="H46" s="10"/>
      <c r="I46" s="10"/>
    </row>
    <row r="47" spans="1:12" x14ac:dyDescent="0.2">
      <c r="A47" s="28" t="s">
        <v>12</v>
      </c>
      <c r="B47" s="10"/>
      <c r="C47" s="10"/>
      <c r="D47" s="10"/>
      <c r="E47" s="10"/>
      <c r="F47" s="10"/>
      <c r="G47" s="10"/>
      <c r="H47" s="10">
        <v>-25000</v>
      </c>
      <c r="I47" s="10">
        <v>-25000</v>
      </c>
    </row>
    <row r="48" spans="1:12" x14ac:dyDescent="0.2">
      <c r="A48" s="25" t="s">
        <v>20</v>
      </c>
      <c r="B48" s="26">
        <v>62659</v>
      </c>
      <c r="C48" s="26">
        <v>162565</v>
      </c>
      <c r="D48" s="26">
        <v>129813</v>
      </c>
      <c r="E48" s="26">
        <v>134742</v>
      </c>
      <c r="F48" s="26">
        <v>91497</v>
      </c>
      <c r="G48" s="26">
        <v>119907</v>
      </c>
      <c r="H48" s="26">
        <v>-49158</v>
      </c>
      <c r="I48" s="26">
        <v>-96840</v>
      </c>
      <c r="J48" s="26">
        <v>120567</v>
      </c>
      <c r="K48" s="10" t="e">
        <f>'GC Recon'!#REF!</f>
        <v>#REF!</v>
      </c>
      <c r="L48" s="10">
        <f>L46</f>
        <v>0</v>
      </c>
    </row>
    <row r="49" spans="1:13" x14ac:dyDescent="0.2">
      <c r="A49" s="25" t="s">
        <v>14</v>
      </c>
      <c r="B49" s="26"/>
      <c r="C49" s="26"/>
      <c r="D49" s="26"/>
      <c r="E49" s="26"/>
      <c r="F49" s="26"/>
      <c r="G49" s="26"/>
      <c r="H49" s="26"/>
      <c r="I49" s="26"/>
      <c r="J49" s="26"/>
      <c r="K49" s="10"/>
    </row>
    <row r="50" spans="1:13" x14ac:dyDescent="0.2">
      <c r="A50" s="27" t="s">
        <v>15</v>
      </c>
      <c r="B50" s="26"/>
      <c r="C50" s="26"/>
      <c r="D50" s="26"/>
      <c r="E50" s="26"/>
      <c r="F50" s="26"/>
      <c r="G50" s="26"/>
      <c r="H50" s="26"/>
      <c r="I50" s="26"/>
      <c r="J50" s="26"/>
      <c r="K50" s="10"/>
    </row>
    <row r="51" spans="1:13" x14ac:dyDescent="0.2">
      <c r="A51" s="28" t="s">
        <v>16</v>
      </c>
      <c r="B51" s="10"/>
      <c r="C51" s="10"/>
      <c r="D51" s="10"/>
      <c r="E51" s="10"/>
      <c r="F51" s="10"/>
      <c r="G51" s="10">
        <v>0</v>
      </c>
      <c r="H51" s="10"/>
      <c r="I51" s="10"/>
      <c r="J51" s="10"/>
      <c r="K51" s="10"/>
    </row>
    <row r="52" spans="1:13" x14ac:dyDescent="0.2">
      <c r="A52" s="28" t="s">
        <v>12</v>
      </c>
      <c r="B52" s="10"/>
      <c r="C52" s="10"/>
      <c r="D52" s="10"/>
      <c r="E52" s="10"/>
      <c r="F52" s="10"/>
      <c r="G52" s="10"/>
      <c r="H52" s="10">
        <v>0</v>
      </c>
      <c r="I52" s="10">
        <v>-25000</v>
      </c>
      <c r="J52" s="10"/>
      <c r="K52" s="10"/>
    </row>
    <row r="53" spans="1:13" x14ac:dyDescent="0.2">
      <c r="A53" s="25" t="s">
        <v>21</v>
      </c>
      <c r="B53" s="26">
        <v>61020</v>
      </c>
      <c r="C53" s="26">
        <v>168519</v>
      </c>
      <c r="D53" s="26">
        <v>128140</v>
      </c>
      <c r="E53" s="26">
        <v>133115</v>
      </c>
      <c r="F53" s="26">
        <v>89882</v>
      </c>
      <c r="G53" s="26">
        <v>119764</v>
      </c>
      <c r="H53" s="26">
        <v>-50787</v>
      </c>
      <c r="I53" s="26">
        <v>-143856</v>
      </c>
      <c r="J53" s="26">
        <v>188526</v>
      </c>
      <c r="K53" s="10" t="e">
        <f>'GC Recon'!#REF!</f>
        <v>#REF!</v>
      </c>
      <c r="L53" s="10">
        <f>L51</f>
        <v>0</v>
      </c>
    </row>
    <row r="54" spans="1:13" x14ac:dyDescent="0.2">
      <c r="A54" s="25" t="s">
        <v>14</v>
      </c>
      <c r="B54" s="26"/>
      <c r="C54" s="26"/>
      <c r="D54" s="26"/>
      <c r="E54" s="26"/>
      <c r="F54" s="26"/>
      <c r="G54" s="26"/>
      <c r="H54" s="26"/>
      <c r="I54" s="26"/>
      <c r="J54" s="26"/>
      <c r="K54" s="10"/>
    </row>
    <row r="55" spans="1:13" x14ac:dyDescent="0.2">
      <c r="A55" s="27" t="s">
        <v>15</v>
      </c>
      <c r="B55" s="26"/>
      <c r="C55" s="26"/>
      <c r="D55" s="26"/>
      <c r="E55" s="26"/>
      <c r="F55" s="26"/>
      <c r="G55" s="26"/>
      <c r="H55" s="26"/>
      <c r="I55" s="26">
        <v>20000</v>
      </c>
      <c r="J55" s="26">
        <v>-20000</v>
      </c>
      <c r="K55" s="10"/>
    </row>
    <row r="56" spans="1:13" x14ac:dyDescent="0.2">
      <c r="A56" s="28" t="s">
        <v>16</v>
      </c>
      <c r="B56" s="10"/>
      <c r="C56" s="10"/>
      <c r="D56" s="10"/>
      <c r="E56" s="10"/>
      <c r="F56" s="10"/>
      <c r="G56" s="10">
        <v>0</v>
      </c>
      <c r="H56" s="10"/>
      <c r="I56" s="10"/>
      <c r="J56" s="10"/>
      <c r="K56" s="10"/>
    </row>
    <row r="57" spans="1:13" x14ac:dyDescent="0.2">
      <c r="A57" s="28" t="s">
        <v>12</v>
      </c>
      <c r="B57" s="10"/>
      <c r="C57" s="10"/>
      <c r="D57" s="10"/>
      <c r="E57" s="10"/>
      <c r="F57" s="10"/>
      <c r="G57" s="10"/>
      <c r="H57" s="10">
        <v>0</v>
      </c>
      <c r="I57" s="10">
        <v>0</v>
      </c>
      <c r="J57" s="10"/>
      <c r="K57" s="10"/>
    </row>
    <row r="58" spans="1:13" x14ac:dyDescent="0.2">
      <c r="A58" s="28" t="s">
        <v>22</v>
      </c>
      <c r="B58" s="10"/>
      <c r="C58" s="10"/>
      <c r="D58" s="10"/>
      <c r="E58" s="10"/>
      <c r="F58" s="10"/>
      <c r="G58" s="10"/>
      <c r="H58" s="10"/>
      <c r="I58" s="10"/>
      <c r="J58" s="10">
        <v>-6000</v>
      </c>
      <c r="K58" s="10"/>
    </row>
    <row r="59" spans="1:13" x14ac:dyDescent="0.2">
      <c r="A59" s="25" t="s">
        <v>21</v>
      </c>
      <c r="B59" s="26">
        <v>56520</v>
      </c>
      <c r="C59" s="26">
        <v>169701</v>
      </c>
      <c r="D59" s="26">
        <v>134551</v>
      </c>
      <c r="E59" s="26">
        <v>128516</v>
      </c>
      <c r="F59" s="26">
        <v>85382</v>
      </c>
      <c r="G59" s="26">
        <v>115635</v>
      </c>
      <c r="H59" s="26">
        <v>-48909</v>
      </c>
      <c r="I59" s="26">
        <v>-141649</v>
      </c>
      <c r="J59" s="26">
        <v>188952</v>
      </c>
      <c r="K59" s="10" t="e">
        <f>'GC Recon'!#REF!</f>
        <v>#REF!</v>
      </c>
      <c r="L59" s="10" t="e">
        <f>'GC Recon'!#REF!</f>
        <v>#REF!</v>
      </c>
      <c r="M59" s="10">
        <f>M57</f>
        <v>0</v>
      </c>
    </row>
    <row r="60" spans="1:13" x14ac:dyDescent="0.2">
      <c r="A60" s="25" t="s">
        <v>14</v>
      </c>
      <c r="B60" s="26"/>
      <c r="C60" s="26"/>
      <c r="D60" s="26"/>
      <c r="E60" s="26"/>
      <c r="F60" s="26"/>
      <c r="G60" s="26"/>
      <c r="H60" s="26"/>
      <c r="I60" s="26"/>
      <c r="J60" s="26"/>
      <c r="K60" s="10"/>
      <c r="M60" s="10"/>
    </row>
    <row r="61" spans="1:13" x14ac:dyDescent="0.2">
      <c r="A61" s="27" t="s">
        <v>15</v>
      </c>
      <c r="B61" s="26"/>
      <c r="C61" s="26"/>
      <c r="D61" s="26"/>
      <c r="E61" s="26"/>
      <c r="F61" s="26"/>
      <c r="G61" s="26"/>
      <c r="H61" s="26"/>
      <c r="I61" s="26">
        <v>0</v>
      </c>
      <c r="J61" s="26">
        <v>0</v>
      </c>
      <c r="K61" s="10"/>
      <c r="M61" s="10"/>
    </row>
    <row r="62" spans="1:13" x14ac:dyDescent="0.2">
      <c r="A62" s="28" t="s">
        <v>16</v>
      </c>
      <c r="B62" s="10"/>
      <c r="C62" s="10"/>
      <c r="D62" s="10"/>
      <c r="E62" s="10"/>
      <c r="F62" s="10"/>
      <c r="G62" s="10">
        <v>0</v>
      </c>
      <c r="H62" s="10"/>
      <c r="I62" s="10"/>
      <c r="J62" s="10"/>
      <c r="K62" s="10"/>
      <c r="M62" s="10"/>
    </row>
    <row r="63" spans="1:13" x14ac:dyDescent="0.2">
      <c r="A63" s="28" t="s">
        <v>12</v>
      </c>
      <c r="B63" s="10"/>
      <c r="C63" s="10"/>
      <c r="D63" s="10"/>
      <c r="E63" s="10"/>
      <c r="F63" s="10"/>
      <c r="G63" s="10"/>
      <c r="H63" s="10">
        <v>0</v>
      </c>
      <c r="I63" s="10">
        <v>0</v>
      </c>
      <c r="J63" s="10"/>
      <c r="K63" s="10"/>
      <c r="M63" s="10"/>
    </row>
    <row r="64" spans="1:13" x14ac:dyDescent="0.2">
      <c r="A64" s="28" t="s">
        <v>22</v>
      </c>
      <c r="B64" s="10"/>
      <c r="C64" s="10"/>
      <c r="D64" s="10"/>
      <c r="E64" s="10"/>
      <c r="F64" s="10"/>
      <c r="G64" s="10"/>
      <c r="H64" s="10"/>
      <c r="I64" s="10"/>
      <c r="J64" s="10">
        <v>0</v>
      </c>
      <c r="K64" s="10"/>
      <c r="M64" s="10"/>
    </row>
    <row r="65" spans="1:16" x14ac:dyDescent="0.2">
      <c r="A65" s="28" t="s">
        <v>23</v>
      </c>
      <c r="B65" s="10"/>
      <c r="C65" s="10"/>
      <c r="D65" s="10"/>
      <c r="E65" s="10"/>
      <c r="F65" s="10"/>
      <c r="G65" s="10"/>
      <c r="H65" s="10"/>
      <c r="I65" s="10"/>
      <c r="J65" s="10">
        <f>-(15357+11019+4655-5955)</f>
        <v>-25076</v>
      </c>
      <c r="K65" s="10"/>
      <c r="M65" s="10"/>
    </row>
    <row r="66" spans="1:16" x14ac:dyDescent="0.2">
      <c r="B66" s="30"/>
      <c r="C66" s="30"/>
      <c r="D66" s="30"/>
      <c r="E66" s="30"/>
      <c r="F66" s="30"/>
      <c r="G66" s="30"/>
      <c r="H66" s="30"/>
      <c r="I66" s="30">
        <v>0</v>
      </c>
      <c r="J66" s="30"/>
      <c r="K66" s="30"/>
      <c r="L66" s="11"/>
      <c r="M66" s="11"/>
    </row>
    <row r="67" spans="1:16" x14ac:dyDescent="0.2">
      <c r="B67" s="10">
        <f t="shared" ref="B67:M67" si="5">SUM(B59:B66)</f>
        <v>56520</v>
      </c>
      <c r="C67" s="10">
        <f t="shared" si="5"/>
        <v>169701</v>
      </c>
      <c r="D67" s="10">
        <f t="shared" si="5"/>
        <v>134551</v>
      </c>
      <c r="E67" s="10">
        <f t="shared" si="5"/>
        <v>128516</v>
      </c>
      <c r="F67" s="10">
        <f t="shared" si="5"/>
        <v>85382</v>
      </c>
      <c r="G67" s="10">
        <f t="shared" si="5"/>
        <v>115635</v>
      </c>
      <c r="H67" s="10">
        <f t="shared" si="5"/>
        <v>-48909</v>
      </c>
      <c r="I67" s="10">
        <f t="shared" si="5"/>
        <v>-141649</v>
      </c>
      <c r="J67" s="10">
        <f t="shared" si="5"/>
        <v>163876</v>
      </c>
      <c r="K67" s="10" t="e">
        <f t="shared" si="5"/>
        <v>#REF!</v>
      </c>
      <c r="L67" s="10" t="e">
        <f t="shared" si="5"/>
        <v>#REF!</v>
      </c>
      <c r="M67" s="10">
        <f t="shared" si="5"/>
        <v>0</v>
      </c>
    </row>
    <row r="68" spans="1:16" x14ac:dyDescent="0.2">
      <c r="A68" s="25" t="s">
        <v>21</v>
      </c>
      <c r="B68" s="26">
        <v>56491</v>
      </c>
      <c r="C68" s="26">
        <v>169513</v>
      </c>
      <c r="D68" s="26">
        <v>134360</v>
      </c>
      <c r="E68" s="26">
        <v>128471</v>
      </c>
      <c r="F68" s="26">
        <v>85212</v>
      </c>
      <c r="G68" s="26">
        <v>115463</v>
      </c>
      <c r="H68" s="26">
        <v>-49621</v>
      </c>
      <c r="I68" s="26">
        <v>-142097</v>
      </c>
      <c r="J68" s="26">
        <v>188268</v>
      </c>
      <c r="K68" s="10" t="e">
        <f>'GC Recon'!#REF!</f>
        <v>#REF!</v>
      </c>
      <c r="L68" s="10" t="e">
        <f>'GC Recon'!#REF!</f>
        <v>#REF!</v>
      </c>
      <c r="M68" s="10">
        <f>M66</f>
        <v>0</v>
      </c>
      <c r="N68" s="10">
        <f>N66</f>
        <v>0</v>
      </c>
      <c r="O68" s="10">
        <f>O66</f>
        <v>0</v>
      </c>
    </row>
    <row r="69" spans="1:16" x14ac:dyDescent="0.2">
      <c r="A69" s="25" t="s">
        <v>14</v>
      </c>
      <c r="B69" s="26"/>
      <c r="C69" s="26"/>
      <c r="D69" s="26"/>
      <c r="E69" s="26"/>
      <c r="F69" s="26"/>
      <c r="G69" s="26"/>
      <c r="H69" s="26"/>
      <c r="I69" s="26"/>
      <c r="J69" s="26"/>
      <c r="K69" s="10"/>
      <c r="M69" s="10"/>
    </row>
    <row r="70" spans="1:16" x14ac:dyDescent="0.2">
      <c r="A70" s="27" t="s">
        <v>15</v>
      </c>
      <c r="B70" s="26"/>
      <c r="C70" s="26"/>
      <c r="D70" s="26"/>
      <c r="E70" s="26"/>
      <c r="F70" s="26"/>
      <c r="G70" s="26"/>
      <c r="H70" s="26"/>
      <c r="I70" s="26">
        <v>0</v>
      </c>
      <c r="J70" s="26">
        <v>0</v>
      </c>
      <c r="K70" s="10"/>
      <c r="M70" s="10"/>
    </row>
    <row r="71" spans="1:16" x14ac:dyDescent="0.2">
      <c r="A71" s="28" t="s">
        <v>16</v>
      </c>
      <c r="B71" s="10"/>
      <c r="C71" s="10"/>
      <c r="D71" s="10"/>
      <c r="E71" s="10"/>
      <c r="F71" s="10"/>
      <c r="G71" s="10">
        <v>0</v>
      </c>
      <c r="H71" s="10"/>
      <c r="I71" s="10"/>
      <c r="J71" s="10"/>
      <c r="K71" s="10"/>
      <c r="M71" s="10"/>
    </row>
    <row r="72" spans="1:16" x14ac:dyDescent="0.2">
      <c r="A72" s="28" t="s">
        <v>12</v>
      </c>
      <c r="B72" s="10"/>
      <c r="C72" s="10"/>
      <c r="D72" s="10"/>
      <c r="E72" s="10"/>
      <c r="F72" s="10"/>
      <c r="G72" s="10"/>
      <c r="H72" s="10">
        <v>0</v>
      </c>
      <c r="I72" s="10">
        <v>0</v>
      </c>
      <c r="J72" s="10"/>
      <c r="K72" s="10"/>
      <c r="M72" s="10"/>
    </row>
    <row r="73" spans="1:16" x14ac:dyDescent="0.2">
      <c r="A73" s="28" t="s">
        <v>22</v>
      </c>
      <c r="B73" s="10"/>
      <c r="C73" s="10"/>
      <c r="D73" s="10"/>
      <c r="E73" s="10"/>
      <c r="F73" s="10"/>
      <c r="G73" s="10"/>
      <c r="H73" s="10"/>
      <c r="I73" s="10"/>
      <c r="J73" s="10">
        <v>0</v>
      </c>
      <c r="K73" s="10"/>
      <c r="M73" s="10"/>
    </row>
    <row r="74" spans="1:16" x14ac:dyDescent="0.2">
      <c r="A74" s="28" t="s">
        <v>23</v>
      </c>
      <c r="B74" s="10"/>
      <c r="C74" s="10"/>
      <c r="D74" s="10"/>
      <c r="E74" s="10"/>
      <c r="F74" s="10"/>
      <c r="G74" s="10"/>
      <c r="H74" s="10"/>
      <c r="I74" s="10"/>
      <c r="J74" s="10">
        <v>0</v>
      </c>
      <c r="K74" s="10"/>
      <c r="M74" s="10"/>
    </row>
    <row r="75" spans="1:16" x14ac:dyDescent="0.2">
      <c r="A75" s="25" t="s">
        <v>24</v>
      </c>
      <c r="B75" s="26">
        <v>62010</v>
      </c>
      <c r="C75" s="26">
        <v>173057</v>
      </c>
      <c r="D75" s="26">
        <v>136827</v>
      </c>
      <c r="E75" s="26">
        <v>131252</v>
      </c>
      <c r="F75" s="26">
        <v>88074</v>
      </c>
      <c r="G75" s="26">
        <v>118780</v>
      </c>
      <c r="H75" s="26">
        <v>-46591</v>
      </c>
      <c r="I75" s="26">
        <v>-140043</v>
      </c>
      <c r="J75" s="26">
        <v>145116</v>
      </c>
      <c r="K75" s="26">
        <v>95387</v>
      </c>
      <c r="L75" s="26">
        <v>60438</v>
      </c>
      <c r="M75" s="26">
        <v>107895</v>
      </c>
      <c r="N75" s="26">
        <v>159512</v>
      </c>
      <c r="O75" s="26">
        <v>116379</v>
      </c>
      <c r="P75" s="7">
        <f>P73</f>
        <v>0</v>
      </c>
    </row>
    <row r="76" spans="1:16" x14ac:dyDescent="0.2">
      <c r="A76" s="25" t="s">
        <v>14</v>
      </c>
      <c r="B76" s="26"/>
      <c r="C76" s="26"/>
      <c r="D76" s="26"/>
      <c r="E76" s="26"/>
      <c r="F76" s="26"/>
      <c r="G76" s="26"/>
      <c r="H76" s="26"/>
      <c r="I76" s="26"/>
      <c r="J76" s="26"/>
      <c r="K76" s="10"/>
      <c r="M76" s="10"/>
    </row>
    <row r="77" spans="1:16" x14ac:dyDescent="0.2">
      <c r="A77" s="27" t="s">
        <v>15</v>
      </c>
      <c r="B77" s="26"/>
      <c r="C77" s="26"/>
      <c r="D77" s="26"/>
      <c r="E77" s="26"/>
      <c r="F77" s="26"/>
      <c r="G77" s="26"/>
      <c r="H77" s="26"/>
      <c r="I77" s="26">
        <v>0</v>
      </c>
      <c r="J77" s="26">
        <v>0</v>
      </c>
      <c r="K77" s="10"/>
      <c r="M77" s="10"/>
    </row>
    <row r="78" spans="1:16" x14ac:dyDescent="0.2">
      <c r="A78" s="28" t="s">
        <v>16</v>
      </c>
      <c r="B78" s="10"/>
      <c r="C78" s="10"/>
      <c r="D78" s="10"/>
      <c r="E78" s="10"/>
      <c r="F78" s="10"/>
      <c r="G78" s="10">
        <v>0</v>
      </c>
      <c r="H78" s="10"/>
      <c r="I78" s="10"/>
      <c r="J78" s="10"/>
      <c r="K78" s="10"/>
      <c r="M78" s="10"/>
    </row>
    <row r="79" spans="1:16" x14ac:dyDescent="0.2">
      <c r="A79" s="28" t="s">
        <v>12</v>
      </c>
      <c r="B79" s="10"/>
      <c r="C79" s="10"/>
      <c r="D79" s="10"/>
      <c r="E79" s="10"/>
      <c r="F79" s="10"/>
      <c r="G79" s="10"/>
      <c r="H79" s="10">
        <v>0</v>
      </c>
      <c r="I79" s="10">
        <v>0</v>
      </c>
      <c r="J79" s="10"/>
      <c r="K79" s="10"/>
      <c r="M79" s="10"/>
    </row>
    <row r="80" spans="1:16" x14ac:dyDescent="0.2">
      <c r="A80" s="28" t="s">
        <v>22</v>
      </c>
      <c r="B80" s="10"/>
      <c r="C80" s="10"/>
      <c r="D80" s="10"/>
      <c r="E80" s="10"/>
      <c r="F80" s="10"/>
      <c r="G80" s="10"/>
      <c r="H80" s="10"/>
      <c r="I80" s="10"/>
      <c r="J80" s="10">
        <v>0</v>
      </c>
      <c r="K80" s="10"/>
      <c r="M80" s="10"/>
    </row>
    <row r="81" spans="1:17" x14ac:dyDescent="0.2">
      <c r="A81" s="28" t="s">
        <v>23</v>
      </c>
      <c r="B81" s="10"/>
      <c r="C81" s="10"/>
      <c r="D81" s="10"/>
      <c r="E81" s="10"/>
      <c r="F81" s="10"/>
      <c r="G81" s="10"/>
      <c r="H81" s="10"/>
      <c r="I81" s="10"/>
      <c r="J81" s="10">
        <v>0</v>
      </c>
      <c r="K81" s="10"/>
      <c r="M81" s="10"/>
    </row>
    <row r="82" spans="1:17" x14ac:dyDescent="0.2">
      <c r="A82" s="25" t="s">
        <v>24</v>
      </c>
      <c r="B82" s="26">
        <v>50044</v>
      </c>
      <c r="C82" s="26">
        <v>164194</v>
      </c>
      <c r="D82" s="26">
        <v>128266</v>
      </c>
      <c r="E82" s="26">
        <v>122709</v>
      </c>
      <c r="F82" s="26">
        <v>79149</v>
      </c>
      <c r="G82" s="26">
        <v>110280</v>
      </c>
      <c r="H82" s="26">
        <v>-55460</v>
      </c>
      <c r="I82" s="26">
        <v>-148720</v>
      </c>
      <c r="J82" s="26">
        <v>136799</v>
      </c>
      <c r="K82" s="26">
        <v>96473</v>
      </c>
      <c r="L82" s="26">
        <v>106105</v>
      </c>
      <c r="M82" s="26">
        <v>142127</v>
      </c>
      <c r="N82" s="26">
        <v>159647</v>
      </c>
      <c r="O82" s="26">
        <v>108000</v>
      </c>
      <c r="P82" s="7">
        <f>P80</f>
        <v>0</v>
      </c>
    </row>
    <row r="83" spans="1:17" x14ac:dyDescent="0.2">
      <c r="A83" s="25" t="s">
        <v>14</v>
      </c>
      <c r="B83" s="26"/>
      <c r="C83" s="26"/>
      <c r="D83" s="26"/>
      <c r="E83" s="26"/>
      <c r="F83" s="26"/>
      <c r="G83" s="26"/>
      <c r="H83" s="26"/>
      <c r="I83" s="26"/>
      <c r="J83" s="26"/>
      <c r="K83" s="10"/>
      <c r="M83" s="10"/>
    </row>
    <row r="84" spans="1:17" x14ac:dyDescent="0.2">
      <c r="A84" s="27" t="s">
        <v>15</v>
      </c>
      <c r="B84" s="26"/>
      <c r="C84" s="26"/>
      <c r="D84" s="26"/>
      <c r="E84" s="26"/>
      <c r="F84" s="26"/>
      <c r="G84" s="26"/>
      <c r="H84" s="26"/>
      <c r="I84" s="26">
        <v>0</v>
      </c>
      <c r="J84" s="26">
        <v>0</v>
      </c>
      <c r="K84" s="10"/>
      <c r="M84" s="10"/>
    </row>
    <row r="85" spans="1:17" x14ac:dyDescent="0.2">
      <c r="A85" s="28" t="s">
        <v>16</v>
      </c>
      <c r="B85" s="10"/>
      <c r="C85" s="10"/>
      <c r="D85" s="10"/>
      <c r="E85" s="10"/>
      <c r="F85" s="10"/>
      <c r="G85" s="10">
        <v>0</v>
      </c>
      <c r="H85" s="10"/>
      <c r="I85" s="10"/>
      <c r="J85" s="10"/>
      <c r="K85" s="10"/>
      <c r="M85" s="10"/>
    </row>
    <row r="86" spans="1:17" x14ac:dyDescent="0.2">
      <c r="A86" s="28" t="s">
        <v>12</v>
      </c>
      <c r="B86" s="10"/>
      <c r="C86" s="10"/>
      <c r="D86" s="10"/>
      <c r="E86" s="10"/>
      <c r="F86" s="10"/>
      <c r="G86" s="10"/>
      <c r="H86" s="10">
        <v>0</v>
      </c>
      <c r="I86" s="10">
        <v>0</v>
      </c>
      <c r="J86" s="10"/>
      <c r="K86" s="10"/>
      <c r="M86" s="10"/>
    </row>
    <row r="87" spans="1:17" x14ac:dyDescent="0.2">
      <c r="A87" s="28" t="s">
        <v>22</v>
      </c>
      <c r="B87" s="10"/>
      <c r="C87" s="10"/>
      <c r="D87" s="10"/>
      <c r="E87" s="10"/>
      <c r="F87" s="10"/>
      <c r="G87" s="10"/>
      <c r="H87" s="10"/>
      <c r="I87" s="10"/>
      <c r="J87" s="10">
        <v>0</v>
      </c>
      <c r="K87" s="10"/>
      <c r="M87" s="10"/>
    </row>
    <row r="88" spans="1:17" x14ac:dyDescent="0.2">
      <c r="A88" s="28" t="s">
        <v>23</v>
      </c>
      <c r="B88" s="10"/>
      <c r="C88" s="10"/>
      <c r="D88" s="10"/>
      <c r="E88" s="10"/>
      <c r="F88" s="10"/>
      <c r="G88" s="10"/>
      <c r="H88" s="10"/>
      <c r="I88" s="10"/>
      <c r="J88" s="10">
        <v>0</v>
      </c>
      <c r="K88" s="10"/>
      <c r="M88" s="10"/>
    </row>
    <row r="89" spans="1:17" x14ac:dyDescent="0.2">
      <c r="A89" s="25" t="s">
        <v>25</v>
      </c>
      <c r="B89" s="26">
        <v>51775</v>
      </c>
      <c r="C89" s="26">
        <v>167251</v>
      </c>
      <c r="D89" s="26">
        <v>129985</v>
      </c>
      <c r="E89" s="26">
        <v>127120</v>
      </c>
      <c r="F89" s="26">
        <v>84697</v>
      </c>
      <c r="G89" s="26">
        <v>115274</v>
      </c>
      <c r="H89" s="26">
        <v>-55050</v>
      </c>
      <c r="I89" s="26">
        <v>-149968</v>
      </c>
      <c r="J89" s="26">
        <v>142597</v>
      </c>
      <c r="K89" s="26">
        <v>101673</v>
      </c>
      <c r="L89" s="26">
        <v>109403</v>
      </c>
      <c r="M89" s="26">
        <v>136650</v>
      </c>
      <c r="N89" s="26">
        <v>163959</v>
      </c>
      <c r="O89" s="26">
        <v>135583</v>
      </c>
      <c r="P89" s="7">
        <v>-58310</v>
      </c>
    </row>
    <row r="90" spans="1:17" x14ac:dyDescent="0.2">
      <c r="A90" s="25" t="s">
        <v>14</v>
      </c>
      <c r="B90" s="26"/>
      <c r="C90" s="26"/>
      <c r="D90" s="26"/>
      <c r="E90" s="26"/>
      <c r="F90" s="26"/>
      <c r="G90" s="26"/>
      <c r="H90" s="26"/>
      <c r="I90" s="26"/>
      <c r="J90" s="26"/>
      <c r="K90" s="10"/>
      <c r="M90" s="10"/>
    </row>
    <row r="91" spans="1:17" x14ac:dyDescent="0.2">
      <c r="A91" s="27" t="s">
        <v>15</v>
      </c>
      <c r="B91" s="26"/>
      <c r="C91" s="26"/>
      <c r="D91" s="26"/>
      <c r="E91" s="26"/>
      <c r="F91" s="26"/>
      <c r="G91" s="26"/>
      <c r="H91" s="26"/>
      <c r="I91" s="26">
        <v>0</v>
      </c>
      <c r="J91" s="26">
        <v>0</v>
      </c>
      <c r="K91" s="10"/>
      <c r="M91" s="10"/>
    </row>
    <row r="92" spans="1:17" x14ac:dyDescent="0.2">
      <c r="A92" s="28" t="s">
        <v>16</v>
      </c>
      <c r="B92" s="10"/>
      <c r="C92" s="10"/>
      <c r="D92" s="10"/>
      <c r="E92" s="10"/>
      <c r="F92" s="10"/>
      <c r="G92" s="10">
        <v>0</v>
      </c>
      <c r="H92" s="10"/>
      <c r="I92" s="10"/>
      <c r="J92" s="10"/>
      <c r="K92" s="10"/>
      <c r="M92" s="10"/>
    </row>
    <row r="93" spans="1:17" x14ac:dyDescent="0.2">
      <c r="A93" s="28" t="s">
        <v>12</v>
      </c>
      <c r="B93" s="10"/>
      <c r="C93" s="10"/>
      <c r="D93" s="10"/>
      <c r="E93" s="10"/>
      <c r="F93" s="10"/>
      <c r="G93" s="10"/>
      <c r="H93" s="10">
        <v>0</v>
      </c>
      <c r="I93" s="10">
        <v>0</v>
      </c>
      <c r="J93" s="10"/>
      <c r="K93" s="10"/>
      <c r="M93" s="10"/>
    </row>
    <row r="94" spans="1:17" x14ac:dyDescent="0.2">
      <c r="A94" s="28" t="s">
        <v>22</v>
      </c>
      <c r="B94" s="10"/>
      <c r="C94" s="10"/>
      <c r="D94" s="10"/>
      <c r="E94" s="10"/>
      <c r="F94" s="10"/>
      <c r="G94" s="10"/>
      <c r="H94" s="10"/>
      <c r="I94" s="10"/>
      <c r="J94" s="10">
        <v>0</v>
      </c>
      <c r="K94" s="10"/>
      <c r="M94" s="10"/>
    </row>
    <row r="95" spans="1:17" x14ac:dyDescent="0.2">
      <c r="A95" s="28" t="s">
        <v>23</v>
      </c>
      <c r="B95" s="10"/>
      <c r="C95" s="10"/>
      <c r="D95" s="10"/>
      <c r="E95" s="10"/>
      <c r="F95" s="10"/>
      <c r="G95" s="10"/>
      <c r="H95" s="10"/>
      <c r="I95" s="10"/>
      <c r="J95" s="10">
        <v>0</v>
      </c>
      <c r="K95" s="10"/>
      <c r="M95" s="10"/>
    </row>
    <row r="96" spans="1:17" x14ac:dyDescent="0.2">
      <c r="A96" s="25" t="s">
        <v>25</v>
      </c>
      <c r="B96" s="26">
        <v>51775</v>
      </c>
      <c r="C96" s="26">
        <v>166177</v>
      </c>
      <c r="D96" s="26">
        <v>129985</v>
      </c>
      <c r="E96" s="26">
        <v>127120</v>
      </c>
      <c r="F96" s="26">
        <v>84697</v>
      </c>
      <c r="G96" s="26">
        <v>115274</v>
      </c>
      <c r="H96" s="26">
        <v>-55050</v>
      </c>
      <c r="I96" s="26">
        <v>-149968</v>
      </c>
      <c r="J96" s="26">
        <v>142597</v>
      </c>
      <c r="K96" s="26">
        <v>101673</v>
      </c>
      <c r="L96" s="26">
        <v>109403</v>
      </c>
      <c r="M96" s="26">
        <v>136650</v>
      </c>
      <c r="N96" s="26">
        <v>163959</v>
      </c>
      <c r="O96" s="31" t="e">
        <f>'GC Recon'!#REF!+'GC Recon'!#REF!+'GC Recon'!#REF!</f>
        <v>#REF!</v>
      </c>
      <c r="P96" s="31" t="e">
        <f>'GC Recon'!#REF!</f>
        <v>#REF!</v>
      </c>
      <c r="Q96" s="31" t="e">
        <f>'GC Recon'!#REF!</f>
        <v>#REF!</v>
      </c>
    </row>
    <row r="97" spans="1:34" x14ac:dyDescent="0.2">
      <c r="A97" s="25" t="s">
        <v>14</v>
      </c>
      <c r="B97" s="26"/>
      <c r="C97" s="26"/>
      <c r="D97" s="26"/>
      <c r="E97" s="26"/>
      <c r="F97" s="26"/>
      <c r="G97" s="26"/>
      <c r="H97" s="26"/>
      <c r="I97" s="26"/>
      <c r="J97" s="26"/>
      <c r="K97" s="10"/>
      <c r="M97" s="10"/>
      <c r="Q97" s="10"/>
    </row>
    <row r="98" spans="1:34" x14ac:dyDescent="0.2">
      <c r="A98" s="27" t="s">
        <v>15</v>
      </c>
      <c r="B98" s="26"/>
      <c r="C98" s="26"/>
      <c r="D98" s="26"/>
      <c r="E98" s="26"/>
      <c r="F98" s="26"/>
      <c r="G98" s="26"/>
      <c r="H98" s="26"/>
      <c r="I98" s="26">
        <v>0</v>
      </c>
      <c r="J98" s="26">
        <v>0</v>
      </c>
      <c r="K98" s="10"/>
      <c r="M98" s="10"/>
      <c r="Q98" s="10"/>
    </row>
    <row r="99" spans="1:34" x14ac:dyDescent="0.2">
      <c r="A99" s="28" t="s">
        <v>16</v>
      </c>
      <c r="B99" s="10"/>
      <c r="C99" s="10"/>
      <c r="D99" s="10"/>
      <c r="E99" s="10"/>
      <c r="F99" s="10"/>
      <c r="G99" s="10">
        <v>0</v>
      </c>
      <c r="H99" s="10"/>
      <c r="I99" s="10"/>
      <c r="J99" s="10"/>
      <c r="K99" s="10"/>
      <c r="M99" s="10"/>
    </row>
    <row r="100" spans="1:34" x14ac:dyDescent="0.2">
      <c r="A100" s="28" t="s">
        <v>12</v>
      </c>
      <c r="B100" s="10"/>
      <c r="C100" s="10"/>
      <c r="D100" s="10"/>
      <c r="E100" s="10"/>
      <c r="F100" s="10"/>
      <c r="G100" s="10"/>
      <c r="H100" s="10">
        <v>0</v>
      </c>
      <c r="I100" s="10">
        <v>0</v>
      </c>
      <c r="J100" s="10"/>
      <c r="K100" s="10"/>
      <c r="M100" s="10"/>
    </row>
    <row r="101" spans="1:34" x14ac:dyDescent="0.2">
      <c r="A101" s="28" t="s">
        <v>22</v>
      </c>
      <c r="B101" s="10"/>
      <c r="C101" s="10"/>
      <c r="D101" s="10"/>
      <c r="E101" s="10"/>
      <c r="F101" s="10"/>
      <c r="G101" s="10"/>
      <c r="H101" s="10"/>
      <c r="I101" s="10"/>
      <c r="J101" s="10">
        <v>0</v>
      </c>
      <c r="K101" s="10"/>
      <c r="M101" s="10"/>
    </row>
    <row r="102" spans="1:34" x14ac:dyDescent="0.2">
      <c r="A102" s="28" t="s">
        <v>23</v>
      </c>
      <c r="B102" s="10"/>
      <c r="C102" s="10"/>
      <c r="D102" s="10"/>
      <c r="E102" s="10"/>
      <c r="F102" s="10"/>
      <c r="G102" s="10"/>
      <c r="H102" s="10"/>
      <c r="I102" s="10"/>
      <c r="J102" s="10">
        <v>0</v>
      </c>
      <c r="K102" s="10"/>
      <c r="M102" s="10"/>
    </row>
    <row r="103" spans="1:34" x14ac:dyDescent="0.2">
      <c r="A103" s="25" t="s">
        <v>26</v>
      </c>
      <c r="B103" s="26">
        <v>52169</v>
      </c>
      <c r="C103" s="26">
        <v>167058</v>
      </c>
      <c r="D103" s="26">
        <v>130990</v>
      </c>
      <c r="E103" s="26">
        <v>128121</v>
      </c>
      <c r="F103" s="26">
        <v>85781</v>
      </c>
      <c r="G103" s="26">
        <v>116354</v>
      </c>
      <c r="H103" s="26">
        <v>-54026</v>
      </c>
      <c r="I103" s="26">
        <v>-144031</v>
      </c>
      <c r="J103" s="26">
        <v>143440</v>
      </c>
      <c r="K103" s="26">
        <v>102265</v>
      </c>
      <c r="L103" s="26">
        <v>109908</v>
      </c>
      <c r="M103" s="26">
        <v>136778</v>
      </c>
      <c r="N103" s="26">
        <v>154541</v>
      </c>
      <c r="O103" s="26">
        <v>141956</v>
      </c>
      <c r="P103" s="31" t="e">
        <f>Storage!#REF!</f>
        <v>#REF!</v>
      </c>
      <c r="Q103" s="31" t="e">
        <f>Storage!#REF!</f>
        <v>#REF!</v>
      </c>
    </row>
    <row r="104" spans="1:34" x14ac:dyDescent="0.2">
      <c r="A104" s="25" t="s">
        <v>14</v>
      </c>
      <c r="B104" s="26"/>
      <c r="C104" s="26"/>
      <c r="D104" s="26"/>
      <c r="E104" s="26"/>
      <c r="F104" s="26"/>
      <c r="G104" s="26"/>
      <c r="H104" s="26"/>
      <c r="I104" s="26"/>
      <c r="J104" s="26"/>
      <c r="K104" s="10"/>
      <c r="M104" s="10"/>
      <c r="Q104" s="10"/>
    </row>
    <row r="105" spans="1:34" x14ac:dyDescent="0.2">
      <c r="A105" s="27" t="s">
        <v>15</v>
      </c>
      <c r="B105" s="26"/>
      <c r="C105" s="26"/>
      <c r="D105" s="26"/>
      <c r="E105" s="26"/>
      <c r="F105" s="26"/>
      <c r="G105" s="26"/>
      <c r="H105" s="26"/>
      <c r="I105" s="26">
        <v>0</v>
      </c>
      <c r="J105" s="26">
        <v>0</v>
      </c>
      <c r="K105" s="10"/>
      <c r="M105" s="10"/>
      <c r="Q105" s="10"/>
    </row>
    <row r="106" spans="1:34" x14ac:dyDescent="0.2">
      <c r="A106" s="28" t="s">
        <v>16</v>
      </c>
      <c r="B106" s="10"/>
      <c r="C106" s="10"/>
      <c r="D106" s="10"/>
      <c r="E106" s="10"/>
      <c r="F106" s="10"/>
      <c r="G106" s="10">
        <v>0</v>
      </c>
      <c r="H106" s="10"/>
      <c r="I106" s="10"/>
      <c r="J106" s="10"/>
      <c r="K106" s="10"/>
      <c r="M106" s="10"/>
    </row>
    <row r="107" spans="1:34" x14ac:dyDescent="0.2">
      <c r="A107" s="28" t="s">
        <v>12</v>
      </c>
      <c r="B107" s="10"/>
      <c r="C107" s="10"/>
      <c r="D107" s="10"/>
      <c r="E107" s="10"/>
      <c r="F107" s="10"/>
      <c r="G107" s="10"/>
      <c r="H107" s="10">
        <v>0</v>
      </c>
      <c r="I107" s="10">
        <v>0</v>
      </c>
      <c r="J107" s="10"/>
      <c r="K107" s="10"/>
      <c r="M107" s="10"/>
    </row>
    <row r="108" spans="1:34" x14ac:dyDescent="0.2">
      <c r="A108" s="28" t="s">
        <v>22</v>
      </c>
      <c r="B108" s="10"/>
      <c r="C108" s="10"/>
      <c r="D108" s="10"/>
      <c r="E108" s="10"/>
      <c r="F108" s="10"/>
      <c r="G108" s="10"/>
      <c r="H108" s="10"/>
      <c r="I108" s="10"/>
      <c r="J108" s="10">
        <v>0</v>
      </c>
      <c r="K108" s="10"/>
      <c r="M108" s="10"/>
    </row>
    <row r="109" spans="1:34" x14ac:dyDescent="0.2">
      <c r="A109" s="28" t="s">
        <v>23</v>
      </c>
      <c r="B109" s="10"/>
      <c r="C109" s="10"/>
      <c r="D109" s="10"/>
      <c r="E109" s="10"/>
      <c r="F109" s="10"/>
      <c r="G109" s="10"/>
      <c r="H109" s="10"/>
      <c r="I109" s="10"/>
      <c r="J109" s="10">
        <v>0</v>
      </c>
      <c r="K109" s="10"/>
      <c r="M109" s="10"/>
    </row>
    <row r="110" spans="1:34" x14ac:dyDescent="0.2">
      <c r="B110" s="30"/>
      <c r="C110" s="30"/>
      <c r="D110" s="30"/>
      <c r="E110" s="30"/>
      <c r="F110" s="30"/>
      <c r="G110" s="30"/>
      <c r="H110" s="30"/>
      <c r="I110" s="30">
        <v>0</v>
      </c>
      <c r="J110" s="30"/>
      <c r="K110" s="30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2"/>
      <c r="AH110" s="29"/>
    </row>
    <row r="111" spans="1:34" x14ac:dyDescent="0.2">
      <c r="A111" s="25" t="s">
        <v>27</v>
      </c>
      <c r="B111" s="26">
        <v>49613</v>
      </c>
      <c r="C111" s="26">
        <v>169678</v>
      </c>
      <c r="D111" s="26">
        <v>133814</v>
      </c>
      <c r="E111" s="26">
        <v>129318</v>
      </c>
      <c r="F111" s="26">
        <v>85325</v>
      </c>
      <c r="G111" s="26">
        <v>116227</v>
      </c>
      <c r="H111" s="26">
        <v>-49129</v>
      </c>
      <c r="I111" s="26">
        <v>-141984</v>
      </c>
      <c r="J111" s="26">
        <v>123460</v>
      </c>
      <c r="K111" s="26">
        <v>102901</v>
      </c>
      <c r="L111" s="26">
        <v>103915</v>
      </c>
      <c r="M111" s="26">
        <v>141664</v>
      </c>
      <c r="N111" s="26">
        <v>149731</v>
      </c>
      <c r="O111" s="26">
        <v>136977</v>
      </c>
      <c r="P111" s="31">
        <v>-24033</v>
      </c>
      <c r="Q111" s="31">
        <v>93869</v>
      </c>
      <c r="R111" s="7">
        <f>R109</f>
        <v>0</v>
      </c>
    </row>
    <row r="112" spans="1:34" x14ac:dyDescent="0.2">
      <c r="A112" s="25" t="s">
        <v>14</v>
      </c>
      <c r="B112" s="26"/>
      <c r="C112" s="26"/>
      <c r="D112" s="26"/>
      <c r="E112" s="26"/>
      <c r="F112" s="26"/>
      <c r="G112" s="26"/>
      <c r="H112" s="26"/>
      <c r="I112" s="26"/>
      <c r="J112" s="26"/>
      <c r="K112" s="10"/>
      <c r="M112" s="10"/>
      <c r="Q112" s="10"/>
    </row>
    <row r="113" spans="1:20" x14ac:dyDescent="0.2">
      <c r="A113" s="27" t="s">
        <v>15</v>
      </c>
      <c r="B113" s="26"/>
      <c r="C113" s="26"/>
      <c r="D113" s="26"/>
      <c r="E113" s="26"/>
      <c r="F113" s="26"/>
      <c r="G113" s="26"/>
      <c r="H113" s="26"/>
      <c r="I113" s="26">
        <v>0</v>
      </c>
      <c r="J113" s="26">
        <v>0</v>
      </c>
      <c r="K113" s="10"/>
      <c r="M113" s="10"/>
      <c r="Q113" s="10"/>
    </row>
    <row r="114" spans="1:20" x14ac:dyDescent="0.2">
      <c r="A114" s="28" t="s">
        <v>16</v>
      </c>
      <c r="B114" s="10"/>
      <c r="C114" s="10"/>
      <c r="D114" s="10"/>
      <c r="E114" s="10"/>
      <c r="F114" s="10"/>
      <c r="G114" s="10">
        <v>0</v>
      </c>
      <c r="H114" s="10"/>
      <c r="I114" s="10"/>
      <c r="J114" s="10"/>
      <c r="K114" s="10"/>
      <c r="M114" s="10"/>
    </row>
    <row r="115" spans="1:20" x14ac:dyDescent="0.2">
      <c r="A115" s="28" t="s">
        <v>12</v>
      </c>
      <c r="B115" s="10"/>
      <c r="C115" s="10"/>
      <c r="D115" s="10"/>
      <c r="E115" s="10"/>
      <c r="F115" s="10"/>
      <c r="G115" s="10"/>
      <c r="H115" s="10">
        <v>0</v>
      </c>
      <c r="I115" s="10">
        <v>0</v>
      </c>
      <c r="J115" s="10"/>
      <c r="K115" s="10"/>
      <c r="M115" s="10"/>
    </row>
    <row r="116" spans="1:20" x14ac:dyDescent="0.2">
      <c r="A116" s="28" t="s">
        <v>22</v>
      </c>
      <c r="B116" s="10"/>
      <c r="C116" s="10"/>
      <c r="D116" s="10"/>
      <c r="E116" s="10"/>
      <c r="F116" s="10"/>
      <c r="G116" s="10"/>
      <c r="H116" s="10"/>
      <c r="I116" s="10"/>
      <c r="J116" s="10">
        <v>0</v>
      </c>
      <c r="K116" s="10"/>
      <c r="M116" s="10"/>
    </row>
    <row r="117" spans="1:20" x14ac:dyDescent="0.2">
      <c r="A117" s="28" t="s">
        <v>23</v>
      </c>
      <c r="B117" s="10"/>
      <c r="C117" s="10"/>
      <c r="D117" s="10"/>
      <c r="E117" s="10"/>
      <c r="F117" s="10"/>
      <c r="G117" s="10"/>
      <c r="H117" s="10"/>
      <c r="I117" s="10"/>
      <c r="J117" s="10">
        <v>0</v>
      </c>
      <c r="K117" s="10"/>
      <c r="M117" s="10"/>
    </row>
    <row r="118" spans="1:20" x14ac:dyDescent="0.2">
      <c r="A118" s="25" t="s">
        <v>28</v>
      </c>
      <c r="B118" s="26">
        <v>41930</v>
      </c>
      <c r="C118" s="26">
        <v>164354</v>
      </c>
      <c r="D118" s="26">
        <v>128538</v>
      </c>
      <c r="E118" s="26">
        <v>121237</v>
      </c>
      <c r="F118" s="26">
        <v>77241</v>
      </c>
      <c r="G118" s="26">
        <v>108118</v>
      </c>
      <c r="H118" s="26">
        <v>-57266</v>
      </c>
      <c r="I118" s="26">
        <v>-149669</v>
      </c>
      <c r="J118" s="26">
        <v>117699</v>
      </c>
      <c r="K118" s="26">
        <v>94832</v>
      </c>
      <c r="L118" s="26">
        <v>96229</v>
      </c>
      <c r="M118" s="26">
        <v>133562</v>
      </c>
      <c r="N118" s="26">
        <v>149917</v>
      </c>
      <c r="O118" s="26">
        <v>126875</v>
      </c>
      <c r="P118" s="26">
        <v>-86261</v>
      </c>
      <c r="Q118" s="32" t="e">
        <f>Storage!#REF!</f>
        <v>#REF!</v>
      </c>
      <c r="R118" s="32" t="e">
        <f>Storage!#REF!</f>
        <v>#REF!</v>
      </c>
      <c r="S118" s="32" t="e">
        <f>Storage!#REF!</f>
        <v>#REF!</v>
      </c>
    </row>
    <row r="119" spans="1:20" x14ac:dyDescent="0.2">
      <c r="A119" s="25" t="s">
        <v>14</v>
      </c>
      <c r="B119" s="26"/>
      <c r="C119" s="26"/>
      <c r="D119" s="26"/>
      <c r="E119" s="26"/>
      <c r="F119" s="26"/>
      <c r="G119" s="26"/>
      <c r="H119" s="26"/>
      <c r="I119" s="26"/>
      <c r="J119" s="26"/>
      <c r="K119" s="10"/>
      <c r="M119" s="10"/>
      <c r="Q119" s="10"/>
    </row>
    <row r="120" spans="1:20" x14ac:dyDescent="0.2">
      <c r="A120" s="27" t="s">
        <v>15</v>
      </c>
      <c r="B120" s="26"/>
      <c r="C120" s="26"/>
      <c r="D120" s="26"/>
      <c r="E120" s="26"/>
      <c r="F120" s="26"/>
      <c r="G120" s="26">
        <v>-4200</v>
      </c>
      <c r="H120" s="26"/>
      <c r="I120" s="26">
        <v>0</v>
      </c>
      <c r="J120" s="26">
        <v>20000</v>
      </c>
      <c r="K120" s="10"/>
      <c r="M120" s="10"/>
      <c r="Q120" s="10"/>
    </row>
    <row r="121" spans="1:20" x14ac:dyDescent="0.2">
      <c r="A121" s="28" t="s">
        <v>16</v>
      </c>
      <c r="B121" s="10"/>
      <c r="C121" s="10"/>
      <c r="D121" s="10"/>
      <c r="E121" s="10"/>
      <c r="F121" s="10"/>
      <c r="G121" s="10">
        <v>0</v>
      </c>
      <c r="H121" s="10"/>
      <c r="I121" s="10"/>
      <c r="J121" s="10"/>
      <c r="K121" s="10"/>
      <c r="M121" s="10"/>
    </row>
    <row r="122" spans="1:20" x14ac:dyDescent="0.2">
      <c r="A122" s="28" t="s">
        <v>12</v>
      </c>
      <c r="B122" s="10"/>
      <c r="C122" s="10"/>
      <c r="D122" s="10"/>
      <c r="E122" s="10"/>
      <c r="F122" s="10"/>
      <c r="G122" s="10"/>
      <c r="H122" s="10">
        <v>0</v>
      </c>
      <c r="I122" s="10">
        <v>0</v>
      </c>
      <c r="J122" s="10"/>
      <c r="K122" s="10"/>
      <c r="M122" s="10"/>
    </row>
    <row r="123" spans="1:20" x14ac:dyDescent="0.2">
      <c r="A123" s="28" t="s">
        <v>22</v>
      </c>
      <c r="B123" s="10"/>
      <c r="C123" s="10"/>
      <c r="D123" s="10"/>
      <c r="E123" s="10"/>
      <c r="F123" s="10"/>
      <c r="G123" s="10"/>
      <c r="H123" s="10"/>
      <c r="I123" s="10"/>
      <c r="J123" s="10">
        <v>0</v>
      </c>
      <c r="K123" s="10"/>
      <c r="M123" s="10"/>
    </row>
    <row r="124" spans="1:20" x14ac:dyDescent="0.2">
      <c r="A124" s="28" t="s">
        <v>23</v>
      </c>
      <c r="B124" s="10"/>
      <c r="C124" s="10"/>
      <c r="D124" s="10"/>
      <c r="E124" s="10"/>
      <c r="F124" s="10"/>
      <c r="G124" s="10"/>
      <c r="H124" s="10"/>
      <c r="I124" s="10"/>
      <c r="J124" s="10">
        <v>0</v>
      </c>
      <c r="K124" s="10"/>
      <c r="M124" s="10"/>
    </row>
    <row r="125" spans="1:20" x14ac:dyDescent="0.2">
      <c r="A125" s="25" t="s">
        <v>29</v>
      </c>
      <c r="B125" s="26">
        <v>41930</v>
      </c>
      <c r="C125" s="26">
        <v>164354</v>
      </c>
      <c r="D125" s="26">
        <v>128538</v>
      </c>
      <c r="E125" s="26">
        <v>121237</v>
      </c>
      <c r="F125" s="26">
        <v>77241</v>
      </c>
      <c r="G125" s="26">
        <v>108118</v>
      </c>
      <c r="H125" s="26">
        <v>-57266</v>
      </c>
      <c r="I125" s="26">
        <v>-149669</v>
      </c>
      <c r="J125" s="26">
        <v>115303</v>
      </c>
      <c r="K125" s="26">
        <v>94832</v>
      </c>
      <c r="L125" s="26">
        <v>96229</v>
      </c>
      <c r="M125" s="26">
        <v>133562</v>
      </c>
      <c r="N125" s="26">
        <v>149917</v>
      </c>
      <c r="O125" s="26">
        <v>126879</v>
      </c>
      <c r="P125" s="26">
        <v>-84334</v>
      </c>
      <c r="Q125" s="33">
        <v>115789</v>
      </c>
      <c r="R125" s="32" t="e">
        <f>Storage!#REF!</f>
        <v>#REF!</v>
      </c>
      <c r="S125" s="32" t="e">
        <f>Storage!#REF!</f>
        <v>#REF!</v>
      </c>
      <c r="T125" s="32" t="e">
        <f>Storage!#REF!</f>
        <v>#REF!</v>
      </c>
    </row>
    <row r="126" spans="1:20" x14ac:dyDescent="0.2">
      <c r="A126" s="25" t="s">
        <v>14</v>
      </c>
      <c r="B126" s="26"/>
      <c r="C126" s="26"/>
      <c r="D126" s="26"/>
      <c r="E126" s="26"/>
      <c r="F126" s="26"/>
      <c r="G126" s="26"/>
      <c r="H126" s="26"/>
      <c r="I126" s="26"/>
      <c r="J126" s="26"/>
      <c r="K126" s="10"/>
      <c r="M126" s="10"/>
      <c r="Q126" s="10"/>
    </row>
    <row r="127" spans="1:20" x14ac:dyDescent="0.2">
      <c r="A127" s="27" t="s">
        <v>15</v>
      </c>
      <c r="B127" s="26"/>
      <c r="C127" s="26"/>
      <c r="D127" s="26"/>
      <c r="E127" s="26"/>
      <c r="F127" s="26"/>
      <c r="G127" s="26">
        <v>-4200</v>
      </c>
      <c r="H127" s="26"/>
      <c r="I127" s="26">
        <v>0</v>
      </c>
      <c r="J127" s="26">
        <v>20000</v>
      </c>
      <c r="K127" s="10"/>
      <c r="M127" s="10"/>
      <c r="Q127" s="10"/>
    </row>
    <row r="128" spans="1:20" x14ac:dyDescent="0.2">
      <c r="A128" s="28" t="s">
        <v>16</v>
      </c>
      <c r="B128" s="10"/>
      <c r="C128" s="10"/>
      <c r="D128" s="10"/>
      <c r="E128" s="10"/>
      <c r="F128" s="10"/>
      <c r="G128" s="10">
        <v>0</v>
      </c>
      <c r="H128" s="10"/>
      <c r="I128" s="10"/>
      <c r="J128" s="10"/>
      <c r="K128" s="10"/>
      <c r="M128" s="10"/>
    </row>
    <row r="129" spans="1:34" x14ac:dyDescent="0.2">
      <c r="A129" s="28" t="s">
        <v>12</v>
      </c>
      <c r="B129" s="10"/>
      <c r="C129" s="10"/>
      <c r="D129" s="10"/>
      <c r="E129" s="10"/>
      <c r="F129" s="10"/>
      <c r="G129" s="10"/>
      <c r="H129" s="10">
        <v>0</v>
      </c>
      <c r="I129" s="10">
        <v>0</v>
      </c>
      <c r="J129" s="10"/>
      <c r="K129" s="10"/>
      <c r="M129" s="10"/>
    </row>
    <row r="130" spans="1:34" x14ac:dyDescent="0.2">
      <c r="A130" s="28" t="s">
        <v>22</v>
      </c>
      <c r="B130" s="10"/>
      <c r="C130" s="10"/>
      <c r="D130" s="10"/>
      <c r="E130" s="10"/>
      <c r="F130" s="10"/>
      <c r="G130" s="10"/>
      <c r="H130" s="10"/>
      <c r="I130" s="10"/>
      <c r="J130" s="10">
        <v>0</v>
      </c>
      <c r="K130" s="10"/>
      <c r="M130" s="10"/>
    </row>
    <row r="131" spans="1:34" x14ac:dyDescent="0.2">
      <c r="A131" s="28" t="s">
        <v>23</v>
      </c>
      <c r="B131" s="10"/>
      <c r="C131" s="10"/>
      <c r="D131" s="10"/>
      <c r="E131" s="10"/>
      <c r="F131" s="10"/>
      <c r="G131" s="10"/>
      <c r="H131" s="10"/>
      <c r="I131" s="10"/>
      <c r="J131" s="10">
        <v>0</v>
      </c>
      <c r="K131" s="10"/>
      <c r="M131" s="10"/>
    </row>
    <row r="132" spans="1:34" x14ac:dyDescent="0.2">
      <c r="B132" s="30"/>
      <c r="C132" s="30"/>
      <c r="D132" s="30"/>
      <c r="E132" s="30"/>
      <c r="F132" s="30"/>
      <c r="G132" s="30"/>
      <c r="H132" s="30"/>
      <c r="I132" s="30">
        <v>0</v>
      </c>
      <c r="J132" s="30"/>
      <c r="K132" s="30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2"/>
      <c r="AH132" s="29"/>
    </row>
    <row r="133" spans="1:34" x14ac:dyDescent="0.2">
      <c r="A133" s="25" t="s">
        <v>30</v>
      </c>
      <c r="B133" s="26">
        <v>41930</v>
      </c>
      <c r="C133" s="26">
        <v>164354</v>
      </c>
      <c r="D133" s="26">
        <v>128538</v>
      </c>
      <c r="E133" s="26">
        <v>121237</v>
      </c>
      <c r="F133" s="26">
        <v>77241</v>
      </c>
      <c r="G133" s="26">
        <v>108118</v>
      </c>
      <c r="H133" s="26">
        <v>-57266</v>
      </c>
      <c r="I133" s="26">
        <v>-149669</v>
      </c>
      <c r="J133" s="26">
        <v>135303</v>
      </c>
      <c r="K133" s="26">
        <v>94832</v>
      </c>
      <c r="L133" s="26">
        <v>96229</v>
      </c>
      <c r="M133" s="26">
        <v>133562</v>
      </c>
      <c r="N133" s="26">
        <v>149917</v>
      </c>
      <c r="O133" s="26">
        <v>126879</v>
      </c>
      <c r="P133" s="26">
        <v>-92760</v>
      </c>
      <c r="Q133" s="33">
        <v>105367</v>
      </c>
      <c r="R133" s="32" t="e">
        <f>'GC Recon'!#REF!</f>
        <v>#REF!</v>
      </c>
      <c r="S133" s="32" t="e">
        <f>Storage!#REF!</f>
        <v>#REF!</v>
      </c>
      <c r="T133" s="32" t="e">
        <f>Storage!#REF!</f>
        <v>#REF!</v>
      </c>
    </row>
    <row r="134" spans="1:34" x14ac:dyDescent="0.2">
      <c r="A134" s="25" t="s">
        <v>14</v>
      </c>
      <c r="B134" s="26"/>
      <c r="C134" s="26"/>
      <c r="D134" s="26"/>
      <c r="E134" s="26"/>
      <c r="F134" s="26"/>
      <c r="G134" s="26"/>
      <c r="H134" s="26"/>
      <c r="I134" s="26"/>
      <c r="J134" s="26"/>
      <c r="K134" s="10"/>
      <c r="M134" s="10"/>
      <c r="Q134" s="10"/>
    </row>
    <row r="135" spans="1:34" x14ac:dyDescent="0.2">
      <c r="A135" s="27" t="s">
        <v>15</v>
      </c>
      <c r="B135" s="26"/>
      <c r="C135" s="26"/>
      <c r="D135" s="26"/>
      <c r="E135" s="26"/>
      <c r="F135" s="26"/>
      <c r="G135" s="26">
        <v>-4200</v>
      </c>
      <c r="H135" s="26"/>
      <c r="I135" s="26">
        <v>0</v>
      </c>
      <c r="J135" s="26">
        <v>0</v>
      </c>
      <c r="K135" s="10"/>
      <c r="M135" s="10"/>
      <c r="Q135" s="10"/>
    </row>
    <row r="136" spans="1:34" x14ac:dyDescent="0.2">
      <c r="A136" s="28" t="s">
        <v>16</v>
      </c>
      <c r="B136" s="10"/>
      <c r="C136" s="10"/>
      <c r="D136" s="10"/>
      <c r="E136" s="10"/>
      <c r="F136" s="10"/>
      <c r="G136" s="10">
        <v>0</v>
      </c>
      <c r="H136" s="10"/>
      <c r="I136" s="10"/>
      <c r="J136" s="10"/>
      <c r="K136" s="10"/>
      <c r="M136" s="10"/>
    </row>
    <row r="137" spans="1:34" x14ac:dyDescent="0.2">
      <c r="A137" s="28" t="s">
        <v>12</v>
      </c>
      <c r="B137" s="10"/>
      <c r="C137" s="10"/>
      <c r="D137" s="10"/>
      <c r="E137" s="10"/>
      <c r="F137" s="10"/>
      <c r="G137" s="10"/>
      <c r="H137" s="10">
        <v>0</v>
      </c>
      <c r="I137" s="10">
        <v>0</v>
      </c>
      <c r="J137" s="10"/>
      <c r="K137" s="10"/>
      <c r="M137" s="10"/>
    </row>
    <row r="138" spans="1:34" x14ac:dyDescent="0.2">
      <c r="A138" s="28" t="s">
        <v>22</v>
      </c>
      <c r="B138" s="10"/>
      <c r="C138" s="10"/>
      <c r="D138" s="10"/>
      <c r="E138" s="10"/>
      <c r="F138" s="10"/>
      <c r="G138" s="10"/>
      <c r="H138" s="10"/>
      <c r="I138" s="10"/>
      <c r="J138" s="10">
        <v>0</v>
      </c>
      <c r="K138" s="10"/>
      <c r="M138" s="10"/>
    </row>
    <row r="139" spans="1:34" x14ac:dyDescent="0.2">
      <c r="A139" s="28" t="s">
        <v>23</v>
      </c>
      <c r="B139" s="10"/>
      <c r="C139" s="10"/>
      <c r="D139" s="10"/>
      <c r="E139" s="10"/>
      <c r="F139" s="10"/>
      <c r="G139" s="10"/>
      <c r="H139" s="10"/>
      <c r="I139" s="10"/>
      <c r="J139" s="10">
        <v>0</v>
      </c>
      <c r="K139" s="10"/>
      <c r="M139" s="10"/>
    </row>
    <row r="140" spans="1:34" x14ac:dyDescent="0.2">
      <c r="B140" s="30"/>
      <c r="C140" s="30"/>
      <c r="D140" s="30"/>
      <c r="E140" s="30"/>
      <c r="F140" s="30"/>
      <c r="G140" s="30"/>
      <c r="H140" s="30"/>
      <c r="I140" s="30">
        <v>0</v>
      </c>
      <c r="J140" s="30"/>
      <c r="K140" s="30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2"/>
      <c r="AH140" s="29"/>
    </row>
    <row r="141" spans="1:34" x14ac:dyDescent="0.2">
      <c r="A141" s="25" t="s">
        <v>31</v>
      </c>
      <c r="B141" s="26">
        <v>44957</v>
      </c>
      <c r="C141" s="26">
        <v>164594</v>
      </c>
      <c r="D141" s="26">
        <v>128538</v>
      </c>
      <c r="E141" s="26">
        <v>124037</v>
      </c>
      <c r="F141" s="26">
        <v>80046</v>
      </c>
      <c r="G141" s="26">
        <v>111435</v>
      </c>
      <c r="H141" s="26">
        <v>-54638</v>
      </c>
      <c r="I141" s="26">
        <v>-145848</v>
      </c>
      <c r="J141" s="26">
        <v>137082</v>
      </c>
      <c r="K141" s="26">
        <v>96680</v>
      </c>
      <c r="L141" s="26">
        <v>98041</v>
      </c>
      <c r="M141" s="26">
        <v>135799</v>
      </c>
      <c r="N141" s="26">
        <v>152183</v>
      </c>
      <c r="O141" s="26">
        <v>129619</v>
      </c>
      <c r="P141" s="26">
        <v>-93261</v>
      </c>
      <c r="Q141" s="33">
        <v>116170</v>
      </c>
      <c r="R141" s="33">
        <v>95936</v>
      </c>
      <c r="S141" s="32" t="e">
        <f>Storage!#REF!</f>
        <v>#REF!</v>
      </c>
      <c r="T141" s="32" t="e">
        <f>'GC Recon'!#REF!</f>
        <v>#REF!</v>
      </c>
      <c r="U141" s="32" t="e">
        <f>'GC Recon'!#REF!</f>
        <v>#REF!</v>
      </c>
      <c r="V141" s="32" t="e">
        <f>'GC Recon'!#REF!</f>
        <v>#REF!</v>
      </c>
      <c r="W141" s="32" t="e">
        <f>'GC Recon'!#REF!</f>
        <v>#REF!</v>
      </c>
    </row>
    <row r="142" spans="1:34" x14ac:dyDescent="0.2">
      <c r="A142" s="25" t="s">
        <v>14</v>
      </c>
      <c r="B142" s="26"/>
      <c r="C142" s="26"/>
      <c r="D142" s="26"/>
      <c r="E142" s="26"/>
      <c r="F142" s="26"/>
      <c r="G142" s="26"/>
      <c r="H142" s="26"/>
      <c r="I142" s="26"/>
      <c r="J142" s="26"/>
      <c r="K142" s="10"/>
      <c r="M142" s="10"/>
      <c r="Q142" s="10"/>
    </row>
    <row r="143" spans="1:34" x14ac:dyDescent="0.2">
      <c r="A143" s="27" t="s">
        <v>15</v>
      </c>
      <c r="B143" s="26"/>
      <c r="C143" s="26"/>
      <c r="D143" s="26"/>
      <c r="E143" s="26"/>
      <c r="F143" s="26"/>
      <c r="G143" s="26">
        <v>-4200</v>
      </c>
      <c r="H143" s="26"/>
      <c r="I143" s="26">
        <v>0</v>
      </c>
      <c r="J143" s="26">
        <v>0</v>
      </c>
      <c r="K143" s="10"/>
      <c r="M143" s="10"/>
      <c r="Q143" s="10">
        <v>-19583</v>
      </c>
    </row>
    <row r="144" spans="1:34" x14ac:dyDescent="0.2">
      <c r="A144" s="28" t="s">
        <v>16</v>
      </c>
      <c r="B144" s="10"/>
      <c r="C144" s="10"/>
      <c r="D144" s="10"/>
      <c r="E144" s="10"/>
      <c r="F144" s="10"/>
      <c r="G144" s="10">
        <v>0</v>
      </c>
      <c r="H144" s="10"/>
      <c r="I144" s="10"/>
      <c r="J144" s="10"/>
      <c r="K144" s="10"/>
      <c r="M144" s="10"/>
    </row>
    <row r="145" spans="1:34" x14ac:dyDescent="0.2">
      <c r="A145" s="28" t="s">
        <v>12</v>
      </c>
      <c r="B145" s="10"/>
      <c r="C145" s="10"/>
      <c r="D145" s="10"/>
      <c r="E145" s="10"/>
      <c r="F145" s="10"/>
      <c r="G145" s="10"/>
      <c r="H145" s="10">
        <v>0</v>
      </c>
      <c r="I145" s="10">
        <v>0</v>
      </c>
      <c r="J145" s="10"/>
      <c r="K145" s="10"/>
      <c r="M145" s="10"/>
    </row>
    <row r="146" spans="1:34" x14ac:dyDescent="0.2">
      <c r="A146" s="28" t="s">
        <v>22</v>
      </c>
      <c r="B146" s="10"/>
      <c r="C146" s="10"/>
      <c r="D146" s="10"/>
      <c r="E146" s="10"/>
      <c r="F146" s="10"/>
      <c r="G146" s="10"/>
      <c r="H146" s="10"/>
      <c r="I146" s="10"/>
      <c r="J146" s="10">
        <v>0</v>
      </c>
      <c r="K146" s="10"/>
      <c r="M146" s="10"/>
    </row>
    <row r="147" spans="1:34" x14ac:dyDescent="0.2">
      <c r="A147" s="28" t="s">
        <v>23</v>
      </c>
      <c r="B147" s="10"/>
      <c r="C147" s="10"/>
      <c r="D147" s="10"/>
      <c r="E147" s="10"/>
      <c r="F147" s="10"/>
      <c r="G147" s="10"/>
      <c r="H147" s="10"/>
      <c r="I147" s="10"/>
      <c r="J147" s="10">
        <v>0</v>
      </c>
      <c r="K147" s="10"/>
      <c r="M147" s="10"/>
    </row>
    <row r="148" spans="1:34" x14ac:dyDescent="0.2">
      <c r="B148" s="30"/>
      <c r="C148" s="30"/>
      <c r="D148" s="30"/>
      <c r="E148" s="30"/>
      <c r="F148" s="30"/>
      <c r="G148" s="30"/>
      <c r="H148" s="30"/>
      <c r="I148" s="30">
        <v>0</v>
      </c>
      <c r="J148" s="30"/>
      <c r="K148" s="30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2"/>
      <c r="AH148" s="29"/>
    </row>
    <row r="149" spans="1:34" x14ac:dyDescent="0.2">
      <c r="A149" s="25" t="s">
        <v>32</v>
      </c>
      <c r="B149" s="26">
        <v>44740</v>
      </c>
      <c r="C149" s="26">
        <v>164375</v>
      </c>
      <c r="D149" s="26">
        <v>128862</v>
      </c>
      <c r="E149" s="26">
        <v>124521</v>
      </c>
      <c r="F149" s="26">
        <v>80369</v>
      </c>
      <c r="G149" s="26">
        <v>111616</v>
      </c>
      <c r="H149" s="26">
        <v>-54162</v>
      </c>
      <c r="I149" s="26">
        <v>-145684</v>
      </c>
      <c r="J149" s="26">
        <v>137252</v>
      </c>
      <c r="K149" s="26">
        <v>96713</v>
      </c>
      <c r="L149" s="26">
        <v>101861</v>
      </c>
      <c r="M149" s="26">
        <v>140655</v>
      </c>
      <c r="N149" s="26">
        <v>158907</v>
      </c>
      <c r="O149" s="26">
        <v>133582</v>
      </c>
      <c r="P149" s="26">
        <v>-32030</v>
      </c>
      <c r="Q149" s="33">
        <v>119044</v>
      </c>
      <c r="R149" s="33">
        <v>129104</v>
      </c>
      <c r="S149" s="33">
        <v>120107</v>
      </c>
      <c r="T149" s="33">
        <v>126972</v>
      </c>
      <c r="U149" s="32" t="e">
        <f>Storage!#REF!</f>
        <v>#REF!</v>
      </c>
      <c r="V149" s="32" t="e">
        <f>'GC Recon'!#REF!</f>
        <v>#REF!</v>
      </c>
      <c r="W149" s="32" t="e">
        <f>'GC Recon'!#REF!</f>
        <v>#REF!</v>
      </c>
    </row>
    <row r="150" spans="1:34" x14ac:dyDescent="0.2">
      <c r="A150" s="25" t="s">
        <v>14</v>
      </c>
      <c r="B150" s="26"/>
      <c r="C150" s="26"/>
      <c r="D150" s="26"/>
      <c r="E150" s="26"/>
      <c r="F150" s="26"/>
      <c r="G150" s="26"/>
      <c r="H150" s="26"/>
      <c r="I150" s="26"/>
      <c r="J150" s="26"/>
      <c r="K150" s="10"/>
      <c r="M150" s="10"/>
      <c r="Q150" s="10"/>
    </row>
    <row r="151" spans="1:34" x14ac:dyDescent="0.2">
      <c r="A151" s="27" t="s">
        <v>15</v>
      </c>
      <c r="B151" s="26"/>
      <c r="C151" s="26"/>
      <c r="D151" s="26"/>
      <c r="E151" s="26"/>
      <c r="F151" s="26"/>
      <c r="G151" s="26">
        <v>-4200</v>
      </c>
      <c r="H151" s="26"/>
      <c r="I151" s="26">
        <v>0</v>
      </c>
      <c r="J151" s="26">
        <v>0</v>
      </c>
      <c r="K151" s="10"/>
      <c r="M151" s="10"/>
      <c r="P151" s="10">
        <v>-59887</v>
      </c>
      <c r="Q151" s="10">
        <v>0</v>
      </c>
      <c r="S151" s="10">
        <v>-30000</v>
      </c>
      <c r="U151" s="10"/>
    </row>
    <row r="152" spans="1:34" x14ac:dyDescent="0.2">
      <c r="A152" s="28" t="s">
        <v>16</v>
      </c>
      <c r="B152" s="10"/>
      <c r="C152" s="10"/>
      <c r="D152" s="10"/>
      <c r="E152" s="10"/>
      <c r="F152" s="10"/>
      <c r="G152" s="10">
        <v>0</v>
      </c>
      <c r="H152" s="10"/>
      <c r="I152" s="10"/>
      <c r="J152" s="10"/>
      <c r="K152" s="10"/>
      <c r="M152" s="10"/>
    </row>
    <row r="153" spans="1:34" x14ac:dyDescent="0.2">
      <c r="A153" s="28" t="s">
        <v>12</v>
      </c>
      <c r="B153" s="10"/>
      <c r="C153" s="10"/>
      <c r="D153" s="10"/>
      <c r="E153" s="10"/>
      <c r="F153" s="10"/>
      <c r="G153" s="10"/>
      <c r="H153" s="10">
        <v>0</v>
      </c>
      <c r="I153" s="10">
        <v>0</v>
      </c>
      <c r="J153" s="10"/>
      <c r="K153" s="10"/>
      <c r="M153" s="10"/>
      <c r="S153" s="10">
        <f>-8564-680</f>
        <v>-9244</v>
      </c>
    </row>
    <row r="154" spans="1:34" x14ac:dyDescent="0.2">
      <c r="A154" s="28" t="s">
        <v>22</v>
      </c>
      <c r="B154" s="10"/>
      <c r="C154" s="10"/>
      <c r="D154" s="10"/>
      <c r="E154" s="10"/>
      <c r="F154" s="10"/>
      <c r="G154" s="10"/>
      <c r="H154" s="10"/>
      <c r="I154" s="10"/>
      <c r="J154" s="10">
        <v>0</v>
      </c>
      <c r="K154" s="10"/>
      <c r="M154" s="10"/>
    </row>
    <row r="155" spans="1:34" x14ac:dyDescent="0.2">
      <c r="A155" s="28" t="s">
        <v>23</v>
      </c>
      <c r="B155" s="10"/>
      <c r="C155" s="10"/>
      <c r="D155" s="10"/>
      <c r="E155" s="10"/>
      <c r="F155" s="10"/>
      <c r="G155" s="10"/>
      <c r="H155" s="10"/>
      <c r="I155" s="10"/>
      <c r="J155" s="10">
        <v>0</v>
      </c>
      <c r="K155" s="10"/>
      <c r="M155" s="10"/>
    </row>
    <row r="156" spans="1:34" x14ac:dyDescent="0.2">
      <c r="B156" s="30"/>
      <c r="C156" s="30"/>
      <c r="D156" s="30"/>
      <c r="E156" s="30"/>
      <c r="F156" s="30"/>
      <c r="G156" s="30"/>
      <c r="H156" s="30"/>
      <c r="I156" s="30">
        <v>0</v>
      </c>
      <c r="J156" s="30"/>
      <c r="K156" s="30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</row>
    <row r="157" spans="1:34" x14ac:dyDescent="0.2">
      <c r="A157" s="25" t="s">
        <v>33</v>
      </c>
      <c r="B157" s="26">
        <v>43699</v>
      </c>
      <c r="C157" s="26">
        <v>164418</v>
      </c>
      <c r="D157" s="26">
        <v>128801</v>
      </c>
      <c r="E157" s="26">
        <v>124449</v>
      </c>
      <c r="F157" s="26">
        <v>80277</v>
      </c>
      <c r="G157" s="26">
        <v>111458</v>
      </c>
      <c r="H157" s="26">
        <v>-54352</v>
      </c>
      <c r="I157" s="26">
        <v>-145885</v>
      </c>
      <c r="J157" s="26">
        <v>137064</v>
      </c>
      <c r="K157" s="26">
        <v>96549</v>
      </c>
      <c r="L157" s="26">
        <v>101800</v>
      </c>
      <c r="M157" s="26">
        <v>140514</v>
      </c>
      <c r="N157" s="26">
        <v>159353</v>
      </c>
      <c r="O157" s="26">
        <v>141056</v>
      </c>
      <c r="P157" s="26">
        <v>-38274</v>
      </c>
      <c r="Q157" s="33">
        <v>112405</v>
      </c>
      <c r="R157" s="33">
        <v>117260</v>
      </c>
      <c r="S157" s="33">
        <v>137176</v>
      </c>
      <c r="T157" s="33">
        <v>175909</v>
      </c>
      <c r="U157" s="32" t="e">
        <f>Storage!#REF!</f>
        <v>#REF!</v>
      </c>
      <c r="V157" s="32" t="e">
        <f>'GC Recon'!#REF!</f>
        <v>#REF!</v>
      </c>
      <c r="W157" s="32" t="e">
        <f>'GC Recon'!#REF!</f>
        <v>#REF!</v>
      </c>
    </row>
    <row r="158" spans="1:34" x14ac:dyDescent="0.2">
      <c r="A158" s="25" t="s">
        <v>14</v>
      </c>
      <c r="B158" s="26"/>
      <c r="C158" s="26"/>
      <c r="D158" s="26"/>
      <c r="E158" s="26"/>
      <c r="F158" s="26"/>
      <c r="G158" s="26"/>
      <c r="H158" s="26"/>
      <c r="I158" s="26"/>
      <c r="J158" s="26"/>
      <c r="K158" s="10"/>
      <c r="M158" s="10"/>
      <c r="Q158" s="10"/>
    </row>
    <row r="159" spans="1:34" x14ac:dyDescent="0.2">
      <c r="A159" s="27" t="s">
        <v>15</v>
      </c>
      <c r="B159" s="26"/>
      <c r="C159" s="26"/>
      <c r="D159" s="26"/>
      <c r="E159" s="26"/>
      <c r="F159" s="26"/>
      <c r="G159" s="26">
        <v>-4200</v>
      </c>
      <c r="H159" s="26"/>
      <c r="I159" s="26">
        <v>0</v>
      </c>
      <c r="J159" s="26">
        <v>0</v>
      </c>
      <c r="K159" s="10"/>
      <c r="M159" s="10"/>
      <c r="P159" s="10">
        <v>-59887</v>
      </c>
      <c r="Q159" s="10">
        <v>0</v>
      </c>
      <c r="S159" s="10">
        <v>-30000</v>
      </c>
      <c r="T159" s="10">
        <v>-20000</v>
      </c>
      <c r="U159" s="10"/>
    </row>
    <row r="160" spans="1:34" x14ac:dyDescent="0.2">
      <c r="A160" s="28" t="s">
        <v>16</v>
      </c>
      <c r="B160" s="10"/>
      <c r="C160" s="10"/>
      <c r="D160" s="10"/>
      <c r="E160" s="10"/>
      <c r="F160" s="10"/>
      <c r="G160" s="10">
        <v>0</v>
      </c>
      <c r="H160" s="10"/>
      <c r="I160" s="10"/>
      <c r="J160" s="10"/>
      <c r="K160" s="10"/>
      <c r="M160" s="10"/>
    </row>
    <row r="161" spans="1:34" x14ac:dyDescent="0.2">
      <c r="A161" s="28" t="s">
        <v>12</v>
      </c>
      <c r="B161" s="10"/>
      <c r="C161" s="10"/>
      <c r="D161" s="10"/>
      <c r="E161" s="10"/>
      <c r="F161" s="10"/>
      <c r="G161" s="10"/>
      <c r="H161" s="10">
        <v>0</v>
      </c>
      <c r="I161" s="10">
        <v>0</v>
      </c>
      <c r="J161" s="10"/>
      <c r="K161" s="10"/>
      <c r="M161" s="10"/>
      <c r="S161" s="10">
        <v>0</v>
      </c>
    </row>
    <row r="162" spans="1:34" x14ac:dyDescent="0.2">
      <c r="A162" s="28" t="s">
        <v>22</v>
      </c>
      <c r="B162" s="10"/>
      <c r="C162" s="10"/>
      <c r="D162" s="10"/>
      <c r="E162" s="10"/>
      <c r="F162" s="10"/>
      <c r="G162" s="10"/>
      <c r="H162" s="10"/>
      <c r="I162" s="10"/>
      <c r="J162" s="10">
        <v>0</v>
      </c>
      <c r="K162" s="10"/>
      <c r="M162" s="10"/>
    </row>
    <row r="163" spans="1:34" x14ac:dyDescent="0.2">
      <c r="A163" s="28" t="s">
        <v>23</v>
      </c>
      <c r="B163" s="10"/>
      <c r="C163" s="10"/>
      <c r="D163" s="10"/>
      <c r="E163" s="10"/>
      <c r="F163" s="10"/>
      <c r="G163" s="10"/>
      <c r="H163" s="10"/>
      <c r="I163" s="10"/>
      <c r="J163" s="10">
        <v>0</v>
      </c>
      <c r="K163" s="10"/>
      <c r="M163" s="10"/>
    </row>
    <row r="164" spans="1:34" x14ac:dyDescent="0.2">
      <c r="B164" s="30"/>
      <c r="C164" s="30"/>
      <c r="D164" s="30"/>
      <c r="E164" s="30"/>
      <c r="F164" s="30"/>
      <c r="G164" s="30"/>
      <c r="H164" s="30"/>
      <c r="I164" s="30">
        <v>0</v>
      </c>
      <c r="J164" s="30"/>
      <c r="K164" s="30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2"/>
      <c r="AH164" s="29"/>
    </row>
    <row r="165" spans="1:34" x14ac:dyDescent="0.2">
      <c r="A165" s="25" t="s">
        <v>34</v>
      </c>
      <c r="B165" s="26">
        <v>43699</v>
      </c>
      <c r="C165" s="26">
        <v>164418</v>
      </c>
      <c r="D165" s="26">
        <v>128801</v>
      </c>
      <c r="E165" s="26">
        <v>124449</v>
      </c>
      <c r="F165" s="26">
        <v>80277</v>
      </c>
      <c r="G165" s="26">
        <v>111458</v>
      </c>
      <c r="H165" s="26">
        <v>-54352</v>
      </c>
      <c r="I165" s="26">
        <v>-145885</v>
      </c>
      <c r="J165" s="26">
        <v>137064</v>
      </c>
      <c r="K165" s="26">
        <v>96549</v>
      </c>
      <c r="L165" s="26">
        <v>101800</v>
      </c>
      <c r="M165" s="26">
        <v>140514</v>
      </c>
      <c r="N165" s="26">
        <v>159353</v>
      </c>
      <c r="O165" s="26">
        <v>141056</v>
      </c>
      <c r="P165" s="26">
        <v>-38274</v>
      </c>
      <c r="Q165" s="33">
        <v>103905</v>
      </c>
      <c r="R165" s="33">
        <v>117260</v>
      </c>
      <c r="S165" s="33">
        <v>137176</v>
      </c>
      <c r="T165" s="33">
        <v>175920</v>
      </c>
      <c r="U165" s="33">
        <v>210744</v>
      </c>
      <c r="V165" s="32" t="e">
        <f>'GC Recon'!#REF!</f>
        <v>#REF!</v>
      </c>
      <c r="W165" s="32" t="e">
        <f>'GC Recon'!#REF!</f>
        <v>#REF!</v>
      </c>
      <c r="X165" s="32" t="e">
        <f>'GC Recon'!#REF!</f>
        <v>#REF!</v>
      </c>
    </row>
    <row r="166" spans="1:34" x14ac:dyDescent="0.2">
      <c r="A166" s="25" t="s">
        <v>14</v>
      </c>
      <c r="B166" s="26"/>
      <c r="C166" s="26"/>
      <c r="D166" s="26"/>
      <c r="E166" s="26"/>
      <c r="F166" s="26"/>
      <c r="G166" s="26"/>
      <c r="H166" s="26"/>
      <c r="I166" s="26"/>
      <c r="J166" s="26"/>
      <c r="K166" s="10"/>
      <c r="M166" s="10"/>
      <c r="Q166" s="10"/>
    </row>
    <row r="167" spans="1:34" x14ac:dyDescent="0.2">
      <c r="A167" s="27" t="s">
        <v>15</v>
      </c>
      <c r="B167" s="26"/>
      <c r="C167" s="26"/>
      <c r="D167" s="26"/>
      <c r="E167" s="26"/>
      <c r="F167" s="26"/>
      <c r="G167" s="26">
        <v>-4200</v>
      </c>
      <c r="H167" s="26"/>
      <c r="I167" s="26">
        <v>0</v>
      </c>
      <c r="J167" s="26">
        <v>0</v>
      </c>
      <c r="K167" s="10"/>
      <c r="M167" s="10"/>
      <c r="P167" s="10">
        <v>-59887</v>
      </c>
      <c r="Q167" s="10">
        <v>0</v>
      </c>
      <c r="S167" s="10">
        <v>-30000</v>
      </c>
      <c r="T167" s="10">
        <v>-20000</v>
      </c>
      <c r="U167" s="10">
        <f>-50000+35000</f>
        <v>-15000</v>
      </c>
    </row>
    <row r="168" spans="1:34" x14ac:dyDescent="0.2">
      <c r="A168" s="28" t="s">
        <v>16</v>
      </c>
      <c r="B168" s="10"/>
      <c r="C168" s="10"/>
      <c r="D168" s="10"/>
      <c r="E168" s="10"/>
      <c r="F168" s="10"/>
      <c r="G168" s="10">
        <v>0</v>
      </c>
      <c r="H168" s="10"/>
      <c r="I168" s="10"/>
      <c r="J168" s="10"/>
      <c r="K168" s="10"/>
      <c r="M168" s="10"/>
    </row>
    <row r="169" spans="1:34" x14ac:dyDescent="0.2">
      <c r="A169" s="28" t="s">
        <v>12</v>
      </c>
      <c r="B169" s="10"/>
      <c r="C169" s="10"/>
      <c r="D169" s="10"/>
      <c r="E169" s="10"/>
      <c r="F169" s="10"/>
      <c r="G169" s="10"/>
      <c r="H169" s="10">
        <v>0</v>
      </c>
      <c r="I169" s="10">
        <v>0</v>
      </c>
      <c r="J169" s="10"/>
      <c r="K169" s="10"/>
      <c r="M169" s="10"/>
      <c r="S169" s="10">
        <v>0</v>
      </c>
    </row>
    <row r="170" spans="1:34" x14ac:dyDescent="0.2">
      <c r="A170" s="28" t="s">
        <v>22</v>
      </c>
      <c r="B170" s="10"/>
      <c r="C170" s="10"/>
      <c r="D170" s="10"/>
      <c r="E170" s="10"/>
      <c r="F170" s="10"/>
      <c r="G170" s="10"/>
      <c r="H170" s="10"/>
      <c r="I170" s="10"/>
      <c r="J170" s="10">
        <v>0</v>
      </c>
      <c r="K170" s="10"/>
      <c r="M170" s="10"/>
    </row>
    <row r="171" spans="1:34" x14ac:dyDescent="0.2">
      <c r="A171" s="28" t="s">
        <v>23</v>
      </c>
      <c r="B171" s="10"/>
      <c r="C171" s="10"/>
      <c r="D171" s="10"/>
      <c r="E171" s="10"/>
      <c r="F171" s="10"/>
      <c r="G171" s="10"/>
      <c r="H171" s="10"/>
      <c r="I171" s="10"/>
      <c r="J171" s="10">
        <v>0</v>
      </c>
      <c r="K171" s="10"/>
      <c r="M171" s="10"/>
    </row>
    <row r="172" spans="1:34" x14ac:dyDescent="0.2">
      <c r="B172" s="30"/>
      <c r="C172" s="30"/>
      <c r="D172" s="30"/>
      <c r="E172" s="30"/>
      <c r="F172" s="30"/>
      <c r="G172" s="30"/>
      <c r="H172" s="30"/>
      <c r="I172" s="30">
        <v>0</v>
      </c>
      <c r="J172" s="30"/>
      <c r="K172" s="30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2"/>
      <c r="AH172" s="29"/>
    </row>
    <row r="173" spans="1:34" x14ac:dyDescent="0.2">
      <c r="A173" s="25" t="s">
        <v>35</v>
      </c>
      <c r="B173" s="26">
        <v>18918</v>
      </c>
      <c r="C173" s="26">
        <v>141016</v>
      </c>
      <c r="D173" s="26">
        <v>105448</v>
      </c>
      <c r="E173" s="26">
        <v>101222</v>
      </c>
      <c r="F173" s="26">
        <v>55904</v>
      </c>
      <c r="G173" s="26">
        <v>87032</v>
      </c>
      <c r="H173" s="26">
        <v>-77487</v>
      </c>
      <c r="I173" s="26">
        <v>-168234</v>
      </c>
      <c r="J173" s="26">
        <v>116491</v>
      </c>
      <c r="K173" s="26">
        <v>74926</v>
      </c>
      <c r="L173" s="26">
        <v>95670</v>
      </c>
      <c r="M173" s="26">
        <v>135108</v>
      </c>
      <c r="N173" s="26">
        <v>153797</v>
      </c>
      <c r="O173" s="26">
        <v>135300</v>
      </c>
      <c r="P173" s="26">
        <v>-99405</v>
      </c>
      <c r="Q173" s="33">
        <v>123277</v>
      </c>
      <c r="R173" s="33">
        <v>116200</v>
      </c>
      <c r="S173" s="33">
        <v>185311</v>
      </c>
      <c r="T173" s="33">
        <v>213610</v>
      </c>
      <c r="U173" s="33">
        <v>207799</v>
      </c>
      <c r="V173" s="33">
        <v>88242</v>
      </c>
      <c r="W173" s="32" t="e">
        <f>'GC Recon'!#REF!</f>
        <v>#REF!</v>
      </c>
      <c r="X173" s="32" t="e">
        <f>'GC Recon'!#REF!</f>
        <v>#REF!</v>
      </c>
      <c r="Y173" s="32" t="e">
        <f>'GC Recon'!#REF!</f>
        <v>#REF!</v>
      </c>
    </row>
    <row r="174" spans="1:34" x14ac:dyDescent="0.2">
      <c r="A174" s="25" t="s">
        <v>14</v>
      </c>
      <c r="B174" s="26"/>
      <c r="C174" s="26"/>
      <c r="D174" s="26"/>
      <c r="E174" s="26"/>
      <c r="F174" s="26"/>
      <c r="G174" s="26"/>
      <c r="H174" s="26"/>
      <c r="I174" s="26"/>
      <c r="J174" s="26"/>
      <c r="K174" s="10"/>
      <c r="M174" s="10"/>
      <c r="Q174" s="10"/>
    </row>
    <row r="175" spans="1:34" x14ac:dyDescent="0.2">
      <c r="A175" s="27" t="s">
        <v>15</v>
      </c>
      <c r="B175" s="26"/>
      <c r="C175" s="26"/>
      <c r="D175" s="26"/>
      <c r="E175" s="26"/>
      <c r="F175" s="26"/>
      <c r="G175" s="26">
        <v>-4200</v>
      </c>
      <c r="H175" s="26"/>
      <c r="I175" s="26">
        <v>0</v>
      </c>
      <c r="J175" s="26">
        <v>0</v>
      </c>
      <c r="K175" s="10"/>
      <c r="M175" s="10"/>
      <c r="P175" s="10">
        <v>0</v>
      </c>
      <c r="Q175" s="10">
        <f>-69583+29583</f>
        <v>-40000</v>
      </c>
      <c r="S175" s="10">
        <f>-80000+2369</f>
        <v>-77631</v>
      </c>
      <c r="T175" s="10">
        <f>-70000+10000</f>
        <v>-60000</v>
      </c>
      <c r="U175" s="10">
        <v>0</v>
      </c>
      <c r="V175" s="10">
        <f>-15000+35000</f>
        <v>20000</v>
      </c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spans="1:34" x14ac:dyDescent="0.2">
      <c r="A176" s="28" t="s">
        <v>16</v>
      </c>
      <c r="B176" s="10"/>
      <c r="C176" s="10"/>
      <c r="D176" s="10"/>
      <c r="E176" s="10"/>
      <c r="F176" s="10"/>
      <c r="G176" s="10">
        <v>0</v>
      </c>
      <c r="H176" s="10"/>
      <c r="I176" s="10"/>
      <c r="J176" s="10"/>
      <c r="K176" s="10"/>
      <c r="M176" s="10"/>
    </row>
    <row r="177" spans="1:34" x14ac:dyDescent="0.2">
      <c r="A177" s="28" t="s">
        <v>12</v>
      </c>
      <c r="B177" s="10"/>
      <c r="C177" s="10"/>
      <c r="D177" s="10"/>
      <c r="E177" s="10"/>
      <c r="F177" s="10"/>
      <c r="G177" s="10"/>
      <c r="H177" s="10">
        <v>0</v>
      </c>
      <c r="I177" s="10">
        <v>0</v>
      </c>
      <c r="J177" s="10"/>
      <c r="K177" s="10"/>
      <c r="M177" s="10"/>
      <c r="S177" s="10">
        <v>0</v>
      </c>
    </row>
    <row r="178" spans="1:34" x14ac:dyDescent="0.2">
      <c r="A178" s="28" t="s">
        <v>22</v>
      </c>
      <c r="B178" s="10"/>
      <c r="C178" s="10"/>
      <c r="D178" s="10"/>
      <c r="E178" s="10"/>
      <c r="F178" s="10"/>
      <c r="G178" s="10"/>
      <c r="H178" s="10"/>
      <c r="I178" s="10"/>
      <c r="J178" s="10">
        <v>0</v>
      </c>
      <c r="K178" s="10"/>
      <c r="M178" s="10"/>
    </row>
    <row r="179" spans="1:34" x14ac:dyDescent="0.2">
      <c r="A179" s="28" t="s">
        <v>23</v>
      </c>
      <c r="B179" s="10">
        <v>25000</v>
      </c>
      <c r="C179" s="10">
        <v>23000</v>
      </c>
      <c r="D179" s="10">
        <v>22000</v>
      </c>
      <c r="E179" s="10">
        <v>22000</v>
      </c>
      <c r="F179" s="10">
        <v>23000</v>
      </c>
      <c r="G179" s="10">
        <v>23000</v>
      </c>
      <c r="H179" s="10">
        <v>22000</v>
      </c>
      <c r="I179" s="10">
        <v>21000</v>
      </c>
      <c r="J179" s="10">
        <v>19000</v>
      </c>
      <c r="K179" s="10">
        <v>20000</v>
      </c>
      <c r="M179" s="10"/>
    </row>
    <row r="180" spans="1:34" x14ac:dyDescent="0.2">
      <c r="B180" s="30"/>
      <c r="C180" s="30"/>
      <c r="D180" s="30"/>
      <c r="E180" s="30"/>
      <c r="F180" s="30"/>
      <c r="G180" s="30"/>
      <c r="H180" s="30"/>
      <c r="I180" s="30">
        <v>0</v>
      </c>
      <c r="J180" s="30"/>
      <c r="K180" s="30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2"/>
      <c r="AH180" s="29"/>
    </row>
    <row r="181" spans="1:34" x14ac:dyDescent="0.2">
      <c r="A181" s="25" t="s">
        <v>36</v>
      </c>
      <c r="B181" s="26">
        <v>43224</v>
      </c>
      <c r="C181" s="26">
        <v>164164</v>
      </c>
      <c r="D181" s="26">
        <v>105548</v>
      </c>
      <c r="E181" s="26">
        <v>101222</v>
      </c>
      <c r="F181" s="26">
        <v>55904</v>
      </c>
      <c r="G181" s="26">
        <v>87032</v>
      </c>
      <c r="H181" s="26">
        <v>-77487</v>
      </c>
      <c r="I181" s="26">
        <v>-168234</v>
      </c>
      <c r="J181" s="26">
        <v>116491</v>
      </c>
      <c r="K181" s="26">
        <v>74926</v>
      </c>
      <c r="L181" s="26">
        <v>95670</v>
      </c>
      <c r="M181" s="26">
        <v>135108</v>
      </c>
      <c r="N181" s="26">
        <v>153797</v>
      </c>
      <c r="O181" s="26">
        <v>135300</v>
      </c>
      <c r="P181" s="26">
        <v>-99305</v>
      </c>
      <c r="Q181" s="33">
        <v>123277</v>
      </c>
      <c r="R181" s="33">
        <v>116200</v>
      </c>
      <c r="S181" s="33">
        <v>185310</v>
      </c>
      <c r="T181" s="33">
        <v>213609</v>
      </c>
      <c r="U181" s="33">
        <v>207805</v>
      </c>
      <c r="V181" s="33">
        <v>88243</v>
      </c>
      <c r="W181" s="32">
        <v>-54804</v>
      </c>
      <c r="X181" s="32" t="e">
        <f>'GC Recon'!#REF!</f>
        <v>#REF!</v>
      </c>
      <c r="Y181" s="32" t="e">
        <f>'GC Recon'!#REF!</f>
        <v>#REF!</v>
      </c>
    </row>
    <row r="182" spans="1:34" x14ac:dyDescent="0.2">
      <c r="A182" s="25" t="s">
        <v>14</v>
      </c>
      <c r="B182" s="26"/>
      <c r="C182" s="26"/>
      <c r="D182" s="26"/>
      <c r="E182" s="26"/>
      <c r="F182" s="26"/>
      <c r="G182" s="26"/>
      <c r="H182" s="26"/>
      <c r="I182" s="26"/>
      <c r="J182" s="26"/>
      <c r="K182" s="10"/>
      <c r="M182" s="10"/>
      <c r="Q182" s="10"/>
    </row>
    <row r="183" spans="1:34" x14ac:dyDescent="0.2">
      <c r="A183" s="27" t="s">
        <v>15</v>
      </c>
      <c r="B183" s="26"/>
      <c r="C183" s="26"/>
      <c r="D183" s="26"/>
      <c r="E183" s="26"/>
      <c r="F183" s="26"/>
      <c r="G183" s="26">
        <v>-4200</v>
      </c>
      <c r="H183" s="26"/>
      <c r="I183" s="26">
        <v>0</v>
      </c>
      <c r="J183" s="26">
        <v>0</v>
      </c>
      <c r="K183" s="10"/>
      <c r="M183" s="10"/>
      <c r="P183" s="10">
        <v>0</v>
      </c>
      <c r="Q183" s="34">
        <f>-69583+29583</f>
        <v>-40000</v>
      </c>
      <c r="S183" s="10">
        <f>-80000+2369</f>
        <v>-77631</v>
      </c>
      <c r="T183" s="10">
        <f>-70000+10000</f>
        <v>-60000</v>
      </c>
      <c r="U183" s="10">
        <v>0</v>
      </c>
      <c r="V183" s="10">
        <f>-15000+35000</f>
        <v>20000</v>
      </c>
      <c r="W183" s="10">
        <v>-40000</v>
      </c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spans="1:34" x14ac:dyDescent="0.2">
      <c r="A184" s="28" t="s">
        <v>16</v>
      </c>
      <c r="B184" s="10"/>
      <c r="C184" s="10"/>
      <c r="D184" s="10"/>
      <c r="E184" s="10"/>
      <c r="F184" s="10"/>
      <c r="G184" s="10">
        <v>0</v>
      </c>
      <c r="H184" s="10"/>
      <c r="I184" s="10"/>
      <c r="J184" s="10"/>
      <c r="K184" s="10"/>
      <c r="M184" s="10"/>
    </row>
    <row r="185" spans="1:34" x14ac:dyDescent="0.2">
      <c r="A185" s="28" t="s">
        <v>12</v>
      </c>
      <c r="B185" s="10"/>
      <c r="C185" s="10"/>
      <c r="D185" s="10"/>
      <c r="E185" s="10"/>
      <c r="F185" s="10"/>
      <c r="G185" s="10"/>
      <c r="H185" s="10">
        <v>0</v>
      </c>
      <c r="I185" s="10">
        <v>0</v>
      </c>
      <c r="J185" s="10"/>
      <c r="K185" s="10"/>
      <c r="M185" s="10"/>
      <c r="S185" s="10">
        <v>0</v>
      </c>
    </row>
    <row r="186" spans="1:34" x14ac:dyDescent="0.2">
      <c r="A186" s="28" t="s">
        <v>22</v>
      </c>
      <c r="B186" s="10"/>
      <c r="C186" s="10"/>
      <c r="D186" s="10"/>
      <c r="E186" s="10"/>
      <c r="F186" s="10"/>
      <c r="G186" s="10"/>
      <c r="H186" s="10"/>
      <c r="I186" s="10"/>
      <c r="J186" s="10">
        <v>0</v>
      </c>
      <c r="K186" s="10"/>
      <c r="M186" s="10"/>
    </row>
    <row r="187" spans="1:34" x14ac:dyDescent="0.2">
      <c r="A187" s="28" t="s">
        <v>23</v>
      </c>
      <c r="B187" s="10">
        <v>0</v>
      </c>
      <c r="C187" s="10">
        <v>0</v>
      </c>
      <c r="D187" s="10">
        <v>22000</v>
      </c>
      <c r="E187" s="10">
        <v>22000</v>
      </c>
      <c r="F187" s="10">
        <v>23000</v>
      </c>
      <c r="G187" s="10">
        <v>23000</v>
      </c>
      <c r="H187" s="10">
        <v>22000</v>
      </c>
      <c r="I187" s="10">
        <v>21000</v>
      </c>
      <c r="J187" s="10">
        <v>19000</v>
      </c>
      <c r="K187" s="10">
        <v>20000</v>
      </c>
      <c r="M187" s="10"/>
    </row>
    <row r="188" spans="1:34" x14ac:dyDescent="0.2">
      <c r="B188" s="30"/>
      <c r="C188" s="30"/>
      <c r="D188" s="30"/>
      <c r="E188" s="30"/>
      <c r="F188" s="30"/>
      <c r="G188" s="30"/>
      <c r="H188" s="30"/>
      <c r="I188" s="30">
        <v>0</v>
      </c>
      <c r="J188" s="30"/>
      <c r="K188" s="30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2"/>
      <c r="AH188" s="29"/>
    </row>
    <row r="189" spans="1:34" x14ac:dyDescent="0.2">
      <c r="A189" s="25" t="s">
        <v>37</v>
      </c>
      <c r="B189" s="26">
        <v>43224</v>
      </c>
      <c r="C189" s="26">
        <v>164164</v>
      </c>
      <c r="D189" s="26">
        <v>128089</v>
      </c>
      <c r="E189" s="26">
        <v>123564</v>
      </c>
      <c r="F189" s="26">
        <v>79094</v>
      </c>
      <c r="G189" s="26">
        <v>110277</v>
      </c>
      <c r="H189" s="26">
        <v>-55237</v>
      </c>
      <c r="I189" s="26">
        <v>-146830</v>
      </c>
      <c r="J189" s="26">
        <v>136037</v>
      </c>
      <c r="K189" s="26">
        <v>95435</v>
      </c>
      <c r="L189" s="26">
        <v>95670</v>
      </c>
      <c r="M189" s="26">
        <v>135108</v>
      </c>
      <c r="N189" s="26">
        <v>153797</v>
      </c>
      <c r="O189" s="26">
        <v>135300</v>
      </c>
      <c r="P189" s="26">
        <v>-99305</v>
      </c>
      <c r="Q189" s="33">
        <v>92576</v>
      </c>
      <c r="R189" s="33">
        <v>116200</v>
      </c>
      <c r="S189" s="33">
        <v>107679</v>
      </c>
      <c r="T189" s="33">
        <v>153609</v>
      </c>
      <c r="U189" s="33">
        <v>207805</v>
      </c>
      <c r="V189" s="33">
        <v>108243</v>
      </c>
      <c r="W189" s="33">
        <v>-83064</v>
      </c>
      <c r="X189" s="32" t="e">
        <f>'GC Recon'!#REF!</f>
        <v>#REF!</v>
      </c>
      <c r="Y189" s="32" t="e">
        <f>'GC Recon'!#REF!</f>
        <v>#REF!</v>
      </c>
    </row>
    <row r="190" spans="1:34" x14ac:dyDescent="0.2">
      <c r="A190" s="25" t="s">
        <v>14</v>
      </c>
      <c r="B190" s="26"/>
      <c r="C190" s="26"/>
      <c r="D190" s="26"/>
      <c r="E190" s="26"/>
      <c r="F190" s="26"/>
      <c r="G190" s="26"/>
      <c r="H190" s="26"/>
      <c r="I190" s="26"/>
      <c r="J190" s="26"/>
      <c r="K190" s="10"/>
      <c r="M190" s="10"/>
      <c r="Q190" s="10"/>
    </row>
    <row r="191" spans="1:34" x14ac:dyDescent="0.2">
      <c r="A191" s="27" t="s">
        <v>15</v>
      </c>
      <c r="B191" s="26"/>
      <c r="C191" s="26"/>
      <c r="D191" s="26"/>
      <c r="E191" s="26"/>
      <c r="F191" s="26"/>
      <c r="G191" s="26">
        <v>-4200</v>
      </c>
      <c r="H191" s="26"/>
      <c r="I191" s="26">
        <v>0</v>
      </c>
      <c r="J191" s="26">
        <v>0</v>
      </c>
      <c r="K191" s="10"/>
      <c r="M191" s="10"/>
      <c r="P191" s="10">
        <v>0</v>
      </c>
      <c r="Q191" s="34">
        <v>0</v>
      </c>
      <c r="S191" s="10">
        <v>0</v>
      </c>
      <c r="T191" s="10">
        <v>0</v>
      </c>
      <c r="U191" s="10">
        <v>0</v>
      </c>
      <c r="V191" s="10">
        <v>0</v>
      </c>
      <c r="W191" s="10">
        <v>0</v>
      </c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spans="1:34" x14ac:dyDescent="0.2">
      <c r="A192" s="28" t="s">
        <v>16</v>
      </c>
      <c r="B192" s="10"/>
      <c r="C192" s="10"/>
      <c r="D192" s="10"/>
      <c r="E192" s="10"/>
      <c r="F192" s="10"/>
      <c r="G192" s="10">
        <v>0</v>
      </c>
      <c r="H192" s="10"/>
      <c r="I192" s="10"/>
      <c r="J192" s="10"/>
      <c r="K192" s="10"/>
      <c r="M192" s="10"/>
    </row>
    <row r="193" spans="1:34" x14ac:dyDescent="0.2">
      <c r="A193" s="28" t="s">
        <v>12</v>
      </c>
      <c r="B193" s="10"/>
      <c r="C193" s="10"/>
      <c r="D193" s="10"/>
      <c r="E193" s="10"/>
      <c r="F193" s="10"/>
      <c r="G193" s="10"/>
      <c r="H193" s="10">
        <v>0</v>
      </c>
      <c r="I193" s="10">
        <v>0</v>
      </c>
      <c r="J193" s="10"/>
      <c r="K193" s="10"/>
      <c r="M193" s="10"/>
      <c r="S193" s="10">
        <v>0</v>
      </c>
    </row>
    <row r="194" spans="1:34" x14ac:dyDescent="0.2">
      <c r="A194" s="28" t="s">
        <v>22</v>
      </c>
      <c r="B194" s="10"/>
      <c r="C194" s="10"/>
      <c r="D194" s="10"/>
      <c r="E194" s="10"/>
      <c r="F194" s="10"/>
      <c r="G194" s="10"/>
      <c r="H194" s="10"/>
      <c r="I194" s="10"/>
      <c r="J194" s="10">
        <v>0</v>
      </c>
      <c r="K194" s="10"/>
      <c r="M194" s="10"/>
    </row>
    <row r="195" spans="1:34" x14ac:dyDescent="0.2">
      <c r="A195" s="28" t="s">
        <v>23</v>
      </c>
      <c r="B195" s="10">
        <v>0</v>
      </c>
      <c r="C195" s="10">
        <v>0</v>
      </c>
      <c r="D195" s="10">
        <v>0</v>
      </c>
      <c r="E195" s="10">
        <v>0</v>
      </c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  <c r="M195" s="10"/>
      <c r="T195">
        <v>5000</v>
      </c>
      <c r="U195">
        <v>5000</v>
      </c>
      <c r="V195">
        <v>5000</v>
      </c>
    </row>
    <row r="196" spans="1:34" x14ac:dyDescent="0.2">
      <c r="B196" s="30"/>
      <c r="C196" s="30"/>
      <c r="D196" s="30"/>
      <c r="E196" s="30"/>
      <c r="F196" s="30"/>
      <c r="G196" s="30"/>
      <c r="H196" s="30"/>
      <c r="I196" s="30">
        <v>0</v>
      </c>
      <c r="J196" s="30"/>
      <c r="K196" s="30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2"/>
      <c r="AH196" s="29"/>
    </row>
    <row r="197" spans="1:34" x14ac:dyDescent="0.2">
      <c r="A197" s="25" t="s">
        <v>38</v>
      </c>
      <c r="B197" s="26">
        <v>45953</v>
      </c>
      <c r="C197" s="26">
        <v>160801</v>
      </c>
      <c r="D197" s="26">
        <v>124614</v>
      </c>
      <c r="E197" s="26">
        <v>120451</v>
      </c>
      <c r="F197" s="26">
        <v>76024</v>
      </c>
      <c r="G197" s="26">
        <v>107846</v>
      </c>
      <c r="H197" s="26">
        <v>-57638</v>
      </c>
      <c r="I197" s="26">
        <v>-149231</v>
      </c>
      <c r="J197" s="26">
        <v>133469</v>
      </c>
      <c r="K197" s="26">
        <v>92871</v>
      </c>
      <c r="L197" s="26">
        <v>93300</v>
      </c>
      <c r="M197" s="26">
        <v>132736</v>
      </c>
      <c r="N197" s="26">
        <v>151303</v>
      </c>
      <c r="O197" s="26">
        <v>132266</v>
      </c>
      <c r="P197" s="26">
        <v>-102002</v>
      </c>
      <c r="Q197" s="33">
        <v>87498</v>
      </c>
      <c r="R197" s="33">
        <v>116346</v>
      </c>
      <c r="S197" s="33">
        <v>107758</v>
      </c>
      <c r="T197" s="33">
        <v>150953</v>
      </c>
      <c r="U197" s="33">
        <v>207488</v>
      </c>
      <c r="V197" s="33">
        <v>106299</v>
      </c>
      <c r="W197" s="33">
        <v>-83317</v>
      </c>
      <c r="X197" s="32">
        <f>'GC Recon'!Y7</f>
        <v>0</v>
      </c>
      <c r="Y197" s="32">
        <f>'GC Recon'!Z7</f>
        <v>0</v>
      </c>
      <c r="Z197" s="32">
        <f>'GC Recon'!AA7</f>
        <v>0</v>
      </c>
      <c r="AA197" s="32">
        <f>'GC Recon'!AB7</f>
        <v>0</v>
      </c>
      <c r="AB197" s="32">
        <f>'GC Recon'!AC7</f>
        <v>0</v>
      </c>
      <c r="AC197" s="32">
        <f>'GC Recon'!AD7</f>
        <v>0</v>
      </c>
      <c r="AD197" s="32">
        <f>'GC Recon'!AE7</f>
        <v>0</v>
      </c>
    </row>
    <row r="198" spans="1:34" x14ac:dyDescent="0.2">
      <c r="A198" s="25" t="s">
        <v>14</v>
      </c>
      <c r="B198" s="26"/>
      <c r="C198" s="26"/>
      <c r="D198" s="26"/>
      <c r="E198" s="26"/>
      <c r="F198" s="26"/>
      <c r="G198" s="26"/>
      <c r="H198" s="26"/>
      <c r="I198" s="26"/>
      <c r="J198" s="26"/>
      <c r="K198" s="10"/>
      <c r="M198" s="10"/>
      <c r="Q198" s="10"/>
    </row>
    <row r="199" spans="1:34" x14ac:dyDescent="0.2">
      <c r="A199" s="27" t="s">
        <v>15</v>
      </c>
      <c r="B199" s="26"/>
      <c r="C199" s="26"/>
      <c r="D199" s="26"/>
      <c r="E199" s="26"/>
      <c r="F199" s="26"/>
      <c r="G199" s="26">
        <v>0</v>
      </c>
      <c r="H199" s="26"/>
      <c r="I199" s="26">
        <v>0</v>
      </c>
      <c r="J199" s="26">
        <v>0</v>
      </c>
      <c r="K199" s="10"/>
      <c r="M199" s="10"/>
      <c r="P199" s="10">
        <v>0</v>
      </c>
      <c r="Q199" s="34">
        <v>0</v>
      </c>
      <c r="S199" s="10">
        <v>0</v>
      </c>
      <c r="T199" s="10">
        <v>0</v>
      </c>
      <c r="U199" s="10">
        <v>0</v>
      </c>
      <c r="V199" s="10">
        <v>0</v>
      </c>
      <c r="W199" s="10">
        <v>0</v>
      </c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spans="1:34" x14ac:dyDescent="0.2">
      <c r="A200" s="28" t="s">
        <v>16</v>
      </c>
      <c r="B200" s="10"/>
      <c r="C200" s="10"/>
      <c r="D200" s="10"/>
      <c r="E200" s="10"/>
      <c r="F200" s="10"/>
      <c r="G200" s="10">
        <v>0</v>
      </c>
      <c r="H200" s="10"/>
      <c r="I200" s="10"/>
      <c r="J200" s="10"/>
      <c r="K200" s="10"/>
      <c r="M200" s="10"/>
    </row>
    <row r="201" spans="1:34" x14ac:dyDescent="0.2">
      <c r="A201" s="28" t="s">
        <v>12</v>
      </c>
      <c r="B201" s="10"/>
      <c r="C201" s="10"/>
      <c r="D201" s="10"/>
      <c r="E201" s="10"/>
      <c r="F201" s="10"/>
      <c r="G201" s="10"/>
      <c r="H201" s="10">
        <v>0</v>
      </c>
      <c r="I201" s="10">
        <v>0</v>
      </c>
      <c r="J201" s="10"/>
      <c r="K201" s="10"/>
      <c r="M201" s="10"/>
      <c r="S201" s="10">
        <v>0</v>
      </c>
    </row>
    <row r="202" spans="1:34" x14ac:dyDescent="0.2">
      <c r="A202" s="28" t="s">
        <v>22</v>
      </c>
      <c r="B202" s="10"/>
      <c r="C202" s="10"/>
      <c r="D202" s="10"/>
      <c r="E202" s="10"/>
      <c r="F202" s="10"/>
      <c r="G202" s="10"/>
      <c r="H202" s="10"/>
      <c r="I202" s="10"/>
      <c r="J202" s="10">
        <v>0</v>
      </c>
      <c r="K202" s="10"/>
      <c r="M202" s="10"/>
    </row>
    <row r="203" spans="1:34" x14ac:dyDescent="0.2">
      <c r="A203" s="28" t="s">
        <v>23</v>
      </c>
      <c r="B203" s="10">
        <v>0</v>
      </c>
      <c r="C203" s="10">
        <v>0</v>
      </c>
      <c r="D203" s="10">
        <v>0</v>
      </c>
      <c r="E203" s="10">
        <v>0</v>
      </c>
      <c r="F203" s="10">
        <v>0</v>
      </c>
      <c r="G203" s="10">
        <v>0</v>
      </c>
      <c r="H203" s="10">
        <v>0</v>
      </c>
      <c r="I203" s="10">
        <v>0</v>
      </c>
      <c r="J203" s="10">
        <v>0</v>
      </c>
      <c r="K203" s="10">
        <v>0</v>
      </c>
      <c r="M203" s="10"/>
    </row>
    <row r="204" spans="1:34" x14ac:dyDescent="0.2">
      <c r="A204" s="24" t="s">
        <v>3</v>
      </c>
      <c r="B204" s="10" t="e">
        <f>'GC Recon'!#REF!</f>
        <v>#REF!</v>
      </c>
      <c r="C204" s="10" t="e">
        <f>'GC Recon'!#REF!</f>
        <v>#REF!</v>
      </c>
      <c r="D204" s="10" t="e">
        <f>'GC Recon'!#REF!</f>
        <v>#REF!</v>
      </c>
      <c r="E204" s="10" t="e">
        <f>'GC Recon'!#REF!</f>
        <v>#REF!</v>
      </c>
      <c r="F204" s="10" t="e">
        <f>'GC Recon'!#REF!</f>
        <v>#REF!</v>
      </c>
      <c r="G204" s="10" t="e">
        <f>'GC Recon'!#REF!</f>
        <v>#REF!</v>
      </c>
      <c r="H204" s="10" t="e">
        <f>'GC Recon'!#REF!</f>
        <v>#REF!</v>
      </c>
      <c r="I204" s="10" t="e">
        <f>'GC Recon'!#REF!</f>
        <v>#REF!</v>
      </c>
      <c r="J204" s="10" t="e">
        <f>'GC Recon'!#REF!</f>
        <v>#REF!</v>
      </c>
      <c r="K204" s="10" t="e">
        <f>'GC Recon'!#REF!</f>
        <v>#REF!</v>
      </c>
      <c r="L204" s="10" t="e">
        <f>'GC Recon'!#REF!</f>
        <v>#REF!</v>
      </c>
      <c r="M204" s="10" t="e">
        <f>'GC Recon'!#REF!</f>
        <v>#REF!</v>
      </c>
      <c r="N204" s="10" t="e">
        <f>'GC Recon'!#REF!</f>
        <v>#REF!</v>
      </c>
      <c r="O204" s="10" t="e">
        <f>'GC Recon'!#REF!</f>
        <v>#REF!</v>
      </c>
      <c r="P204" s="10" t="e">
        <f>'GC Recon'!#REF!</f>
        <v>#REF!</v>
      </c>
      <c r="Q204" s="10" t="e">
        <f>'GC Recon'!#REF!</f>
        <v>#REF!</v>
      </c>
      <c r="R204" s="10" t="e">
        <f>'GC Recon'!#REF!</f>
        <v>#REF!</v>
      </c>
      <c r="S204" s="10" t="e">
        <f>'GC Recon'!#REF!</f>
        <v>#REF!</v>
      </c>
      <c r="T204" s="10" t="e">
        <f>'GC Recon'!#REF!</f>
        <v>#REF!</v>
      </c>
      <c r="U204" s="10" t="e">
        <f>'GC Recon'!#REF!</f>
        <v>#REF!</v>
      </c>
      <c r="V204" s="10" t="e">
        <f>'GC Recon'!#REF!</f>
        <v>#REF!</v>
      </c>
      <c r="W204" s="10" t="e">
        <f>'GC Recon'!#REF!</f>
        <v>#REF!</v>
      </c>
      <c r="X204" s="10" t="e">
        <f>'GC Recon'!#REF!</f>
        <v>#REF!</v>
      </c>
      <c r="Y204" s="10" t="e">
        <f>'GC Recon'!#REF!</f>
        <v>#REF!</v>
      </c>
      <c r="Z204" s="10" t="e">
        <f>'GC Recon'!#REF!</f>
        <v>#REF!</v>
      </c>
      <c r="AA204" s="10" t="e">
        <f>'GC Recon'!#REF!</f>
        <v>#REF!</v>
      </c>
      <c r="AB204" s="10" t="e">
        <f>'GC Recon'!#REF!</f>
        <v>#REF!</v>
      </c>
      <c r="AC204" s="10" t="e">
        <f>'GC Recon'!#REF!</f>
        <v>#REF!</v>
      </c>
      <c r="AD204" s="10" t="e">
        <f>'GC Recon'!#REF!</f>
        <v>#REF!</v>
      </c>
      <c r="AH204" s="7" t="e">
        <f>SUM(B204:AG204)</f>
        <v>#REF!</v>
      </c>
    </row>
    <row r="205" spans="1:34" x14ac:dyDescent="0.2"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M205" s="10"/>
      <c r="Q205" s="10"/>
    </row>
    <row r="206" spans="1:34" x14ac:dyDescent="0.2">
      <c r="A206" s="25" t="s">
        <v>39</v>
      </c>
      <c r="B206" s="26">
        <v>52756</v>
      </c>
      <c r="C206" s="26">
        <v>159063</v>
      </c>
      <c r="D206" s="26">
        <v>120646</v>
      </c>
      <c r="E206" s="26">
        <v>119056</v>
      </c>
      <c r="F206" s="26">
        <v>72722</v>
      </c>
      <c r="G206" s="26">
        <v>104326</v>
      </c>
      <c r="H206" s="26">
        <v>-62093</v>
      </c>
      <c r="I206" s="26">
        <v>-153622</v>
      </c>
      <c r="J206" s="26">
        <v>128907</v>
      </c>
      <c r="K206" s="26">
        <v>85668</v>
      </c>
      <c r="L206" s="26">
        <v>83876</v>
      </c>
      <c r="M206" s="26">
        <v>127561</v>
      </c>
      <c r="N206" s="26">
        <v>146022</v>
      </c>
      <c r="O206" s="26">
        <v>123433</v>
      </c>
      <c r="P206" s="26">
        <v>-110910</v>
      </c>
      <c r="Q206" s="33">
        <v>87227</v>
      </c>
      <c r="R206" s="33">
        <v>116001</v>
      </c>
      <c r="S206" s="33">
        <v>102346</v>
      </c>
      <c r="T206" s="33">
        <v>142177</v>
      </c>
      <c r="U206" s="33">
        <v>200490</v>
      </c>
      <c r="V206" s="33">
        <v>87233</v>
      </c>
      <c r="W206" s="33">
        <v>-84850</v>
      </c>
      <c r="X206" s="33">
        <v>-76441</v>
      </c>
      <c r="Y206" s="33">
        <v>-35632</v>
      </c>
      <c r="Z206" s="33">
        <v>-29926</v>
      </c>
      <c r="AA206" s="33">
        <v>52843</v>
      </c>
      <c r="AB206" s="33">
        <v>76964</v>
      </c>
      <c r="AC206" s="32">
        <f>'GC Recon'!AD16</f>
        <v>0</v>
      </c>
      <c r="AD206" s="32">
        <f>'GC Recon'!AE16</f>
        <v>0</v>
      </c>
    </row>
    <row r="207" spans="1:34" x14ac:dyDescent="0.2">
      <c r="A207" s="25" t="s">
        <v>14</v>
      </c>
      <c r="B207" s="26"/>
      <c r="C207" s="26"/>
      <c r="D207" s="26"/>
      <c r="E207" s="26"/>
      <c r="F207" s="26"/>
      <c r="G207" s="26"/>
      <c r="H207" s="26"/>
      <c r="I207" s="26"/>
      <c r="J207" s="26"/>
      <c r="K207" s="10"/>
      <c r="M207" s="10"/>
      <c r="Q207" s="10"/>
    </row>
    <row r="208" spans="1:34" x14ac:dyDescent="0.2">
      <c r="A208" s="27" t="s">
        <v>15</v>
      </c>
      <c r="B208" s="26"/>
      <c r="C208" s="26"/>
      <c r="D208" s="26"/>
      <c r="E208" s="26"/>
      <c r="F208" s="26"/>
      <c r="G208" s="26">
        <v>0</v>
      </c>
      <c r="H208" s="26"/>
      <c r="I208" s="26">
        <v>0</v>
      </c>
      <c r="J208" s="26">
        <v>0</v>
      </c>
      <c r="K208" s="10"/>
      <c r="M208" s="10"/>
      <c r="P208" s="10">
        <v>0</v>
      </c>
      <c r="Q208" s="34">
        <v>0</v>
      </c>
      <c r="S208" s="10">
        <v>0</v>
      </c>
      <c r="T208" s="10">
        <v>0</v>
      </c>
      <c r="U208" s="10">
        <v>0</v>
      </c>
      <c r="V208" s="10">
        <v>0</v>
      </c>
      <c r="W208" s="10">
        <v>0</v>
      </c>
      <c r="X208" s="10"/>
      <c r="Y208" s="10"/>
      <c r="Z208" s="10">
        <v>4167</v>
      </c>
      <c r="AA208" s="10"/>
      <c r="AB208" s="10"/>
      <c r="AC208" s="10"/>
      <c r="AD208" s="10"/>
      <c r="AE208" s="10"/>
      <c r="AF208" s="10"/>
      <c r="AG208" s="10"/>
    </row>
    <row r="209" spans="1:34" x14ac:dyDescent="0.2">
      <c r="A209" s="28" t="s">
        <v>16</v>
      </c>
      <c r="B209" s="10"/>
      <c r="C209" s="10"/>
      <c r="D209" s="10"/>
      <c r="E209" s="10"/>
      <c r="F209" s="10"/>
      <c r="G209" s="10">
        <v>0</v>
      </c>
      <c r="H209" s="10"/>
      <c r="I209" s="10"/>
      <c r="J209" s="10"/>
      <c r="K209" s="10"/>
      <c r="M209" s="10"/>
    </row>
    <row r="210" spans="1:34" x14ac:dyDescent="0.2">
      <c r="A210" s="28" t="s">
        <v>12</v>
      </c>
      <c r="B210" s="10"/>
      <c r="C210" s="10"/>
      <c r="D210" s="10"/>
      <c r="E210" s="10"/>
      <c r="F210" s="10"/>
      <c r="G210" s="10"/>
      <c r="H210" s="10">
        <v>0</v>
      </c>
      <c r="I210" s="10">
        <v>0</v>
      </c>
      <c r="J210" s="10"/>
      <c r="K210" s="10"/>
      <c r="M210" s="10"/>
      <c r="S210" s="10">
        <v>0</v>
      </c>
    </row>
    <row r="211" spans="1:34" x14ac:dyDescent="0.2">
      <c r="A211" s="28" t="s">
        <v>22</v>
      </c>
      <c r="B211" s="10"/>
      <c r="C211" s="10"/>
      <c r="D211" s="10"/>
      <c r="E211" s="10"/>
      <c r="F211" s="10"/>
      <c r="G211" s="10"/>
      <c r="H211" s="10"/>
      <c r="I211" s="10"/>
      <c r="J211" s="10">
        <v>0</v>
      </c>
      <c r="K211" s="10"/>
      <c r="M211" s="10"/>
    </row>
    <row r="212" spans="1:34" x14ac:dyDescent="0.2">
      <c r="A212" s="28" t="s">
        <v>23</v>
      </c>
      <c r="B212" s="10">
        <v>0</v>
      </c>
      <c r="C212" s="10">
        <v>0</v>
      </c>
      <c r="D212" s="10">
        <v>0</v>
      </c>
      <c r="E212" s="10">
        <v>0</v>
      </c>
      <c r="F212" s="10">
        <v>0</v>
      </c>
      <c r="G212" s="10">
        <v>0</v>
      </c>
      <c r="H212" s="10">
        <v>0</v>
      </c>
      <c r="I212" s="10">
        <v>0</v>
      </c>
      <c r="J212" s="10">
        <v>0</v>
      </c>
      <c r="K212" s="10">
        <v>0</v>
      </c>
      <c r="M212" s="10"/>
    </row>
    <row r="213" spans="1:34" x14ac:dyDescent="0.2">
      <c r="B213" s="30"/>
      <c r="C213" s="30"/>
      <c r="D213" s="30"/>
      <c r="E213" s="30"/>
      <c r="F213" s="30"/>
      <c r="G213" s="30"/>
      <c r="H213" s="30"/>
      <c r="I213" s="30">
        <v>0</v>
      </c>
      <c r="J213" s="30"/>
      <c r="K213" s="30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2"/>
      <c r="AH213" s="29"/>
    </row>
  </sheetData>
  <pageMargins left="0.75" right="0.75" top="1" bottom="1" header="0.5" footer="0.5"/>
  <pageSetup paperSize="5" scale="50" orientation="landscape" verticalDpi="300" r:id="rId1"/>
  <headerFooter alignWithMargins="0">
    <oddFooter>&amp;L&amp;8Tx Desk Logistics - Daren Farmer
&amp;R&amp;8&amp;D
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41"/>
  <sheetViews>
    <sheetView topLeftCell="A3" zoomScale="90" workbookViewId="0">
      <pane xSplit="1" ySplit="8" topLeftCell="B27" activePane="bottomRight" state="frozen"/>
      <selection activeCell="A3" sqref="A3"/>
      <selection pane="topRight" activeCell="B3" sqref="B3"/>
      <selection pane="bottomLeft" activeCell="A11" sqref="A11"/>
      <selection pane="bottomRight" activeCell="C35" sqref="C35"/>
    </sheetView>
  </sheetViews>
  <sheetFormatPr defaultRowHeight="12.75" x14ac:dyDescent="0.2"/>
  <cols>
    <col min="2" max="16" width="9.140625" style="10"/>
  </cols>
  <sheetData>
    <row r="1" spans="1:11" x14ac:dyDescent="0.2">
      <c r="A1" s="2" t="s">
        <v>5</v>
      </c>
    </row>
    <row r="2" spans="1:11" x14ac:dyDescent="0.2">
      <c r="A2" s="2"/>
    </row>
    <row r="3" spans="1:11" x14ac:dyDescent="0.2">
      <c r="A3" s="2" t="s">
        <v>44</v>
      </c>
    </row>
    <row r="4" spans="1:11" x14ac:dyDescent="0.2">
      <c r="A4" s="2"/>
    </row>
    <row r="5" spans="1:11" x14ac:dyDescent="0.2">
      <c r="A5" s="8" t="e">
        <f>Storage!#REF!</f>
        <v>#REF!</v>
      </c>
    </row>
    <row r="8" spans="1:11" x14ac:dyDescent="0.2">
      <c r="H8"/>
    </row>
    <row r="9" spans="1:11" x14ac:dyDescent="0.2">
      <c r="C9" s="51" t="s">
        <v>7</v>
      </c>
      <c r="D9" s="51"/>
      <c r="E9" s="36"/>
      <c r="G9" s="52" t="s">
        <v>43</v>
      </c>
      <c r="H9" s="52"/>
      <c r="J9" s="51" t="s">
        <v>4</v>
      </c>
      <c r="K9" s="51"/>
    </row>
    <row r="10" spans="1:11" x14ac:dyDescent="0.2">
      <c r="A10" t="s">
        <v>6</v>
      </c>
      <c r="C10" s="10" t="s">
        <v>41</v>
      </c>
      <c r="D10" s="10" t="s">
        <v>42</v>
      </c>
      <c r="E10" s="10" t="s">
        <v>2</v>
      </c>
      <c r="G10" s="10" t="s">
        <v>41</v>
      </c>
      <c r="H10" s="10" t="s">
        <v>42</v>
      </c>
      <c r="J10" s="10" t="s">
        <v>41</v>
      </c>
      <c r="K10" s="10" t="s">
        <v>42</v>
      </c>
    </row>
    <row r="11" spans="1:11" x14ac:dyDescent="0.2">
      <c r="A11">
        <v>1</v>
      </c>
      <c r="J11" s="10">
        <f t="shared" ref="J11:J27" si="0">C11-G11</f>
        <v>0</v>
      </c>
      <c r="K11" s="10">
        <f t="shared" ref="K11:K27" si="1">D11-H11</f>
        <v>0</v>
      </c>
    </row>
    <row r="12" spans="1:11" x14ac:dyDescent="0.2">
      <c r="A12">
        <v>2</v>
      </c>
      <c r="J12" s="10">
        <f t="shared" si="0"/>
        <v>0</v>
      </c>
      <c r="K12" s="10">
        <f t="shared" si="1"/>
        <v>0</v>
      </c>
    </row>
    <row r="13" spans="1:11" x14ac:dyDescent="0.2">
      <c r="A13">
        <v>3</v>
      </c>
      <c r="J13" s="10">
        <f t="shared" si="0"/>
        <v>0</v>
      </c>
      <c r="K13" s="10">
        <f t="shared" si="1"/>
        <v>0</v>
      </c>
    </row>
    <row r="14" spans="1:11" x14ac:dyDescent="0.2">
      <c r="A14">
        <v>4</v>
      </c>
      <c r="J14" s="10">
        <f t="shared" si="0"/>
        <v>0</v>
      </c>
      <c r="K14" s="10">
        <f t="shared" si="1"/>
        <v>0</v>
      </c>
    </row>
    <row r="15" spans="1:11" x14ac:dyDescent="0.2">
      <c r="A15">
        <v>5</v>
      </c>
      <c r="J15" s="10">
        <f t="shared" si="0"/>
        <v>0</v>
      </c>
      <c r="K15" s="10">
        <f t="shared" si="1"/>
        <v>0</v>
      </c>
    </row>
    <row r="16" spans="1:11" x14ac:dyDescent="0.2">
      <c r="A16">
        <v>6</v>
      </c>
      <c r="J16" s="10">
        <f t="shared" si="0"/>
        <v>0</v>
      </c>
      <c r="K16" s="10">
        <f t="shared" si="1"/>
        <v>0</v>
      </c>
    </row>
    <row r="17" spans="1:11" x14ac:dyDescent="0.2">
      <c r="A17">
        <v>7</v>
      </c>
      <c r="J17" s="10">
        <f t="shared" si="0"/>
        <v>0</v>
      </c>
      <c r="K17" s="10">
        <f t="shared" si="1"/>
        <v>0</v>
      </c>
    </row>
    <row r="18" spans="1:11" x14ac:dyDescent="0.2">
      <c r="A18">
        <v>8</v>
      </c>
      <c r="C18" s="10">
        <v>90</v>
      </c>
      <c r="D18" s="10">
        <v>0</v>
      </c>
      <c r="G18" s="10">
        <v>90</v>
      </c>
      <c r="H18" s="10">
        <v>0</v>
      </c>
      <c r="J18" s="10">
        <f t="shared" si="0"/>
        <v>0</v>
      </c>
      <c r="K18" s="10">
        <f t="shared" si="1"/>
        <v>0</v>
      </c>
    </row>
    <row r="19" spans="1:11" x14ac:dyDescent="0.2">
      <c r="A19">
        <v>9</v>
      </c>
      <c r="C19" s="10">
        <v>90</v>
      </c>
      <c r="D19" s="10">
        <v>20</v>
      </c>
      <c r="G19" s="10">
        <v>90</v>
      </c>
      <c r="H19" s="10">
        <v>55</v>
      </c>
      <c r="J19" s="10">
        <f t="shared" si="0"/>
        <v>0</v>
      </c>
      <c r="K19" s="10">
        <f t="shared" si="1"/>
        <v>-35</v>
      </c>
    </row>
    <row r="20" spans="1:11" x14ac:dyDescent="0.2">
      <c r="A20">
        <v>10</v>
      </c>
      <c r="C20" s="10">
        <v>90</v>
      </c>
      <c r="D20" s="10">
        <v>10</v>
      </c>
      <c r="G20" s="10">
        <v>90</v>
      </c>
      <c r="H20" s="10">
        <v>60</v>
      </c>
      <c r="J20" s="10">
        <f t="shared" si="0"/>
        <v>0</v>
      </c>
      <c r="K20" s="10">
        <f t="shared" si="1"/>
        <v>-50</v>
      </c>
    </row>
    <row r="21" spans="1:11" x14ac:dyDescent="0.2">
      <c r="A21">
        <v>11</v>
      </c>
      <c r="C21" s="10">
        <v>50</v>
      </c>
      <c r="D21" s="10">
        <v>30</v>
      </c>
      <c r="J21" s="10">
        <f t="shared" si="0"/>
        <v>50</v>
      </c>
      <c r="K21" s="10">
        <f t="shared" si="1"/>
        <v>30</v>
      </c>
    </row>
    <row r="22" spans="1:11" x14ac:dyDescent="0.2">
      <c r="A22">
        <v>12</v>
      </c>
      <c r="C22" s="10">
        <v>50</v>
      </c>
      <c r="D22" s="10">
        <v>30</v>
      </c>
      <c r="J22" s="10">
        <f t="shared" si="0"/>
        <v>50</v>
      </c>
      <c r="K22" s="10">
        <f t="shared" si="1"/>
        <v>30</v>
      </c>
    </row>
    <row r="23" spans="1:11" x14ac:dyDescent="0.2">
      <c r="A23">
        <v>13</v>
      </c>
      <c r="C23" s="10">
        <v>50</v>
      </c>
      <c r="D23" s="10">
        <v>30</v>
      </c>
      <c r="J23" s="10">
        <f t="shared" si="0"/>
        <v>50</v>
      </c>
      <c r="K23" s="10">
        <f t="shared" si="1"/>
        <v>30</v>
      </c>
    </row>
    <row r="24" spans="1:11" x14ac:dyDescent="0.2">
      <c r="A24">
        <v>14</v>
      </c>
      <c r="J24" s="10">
        <f t="shared" si="0"/>
        <v>0</v>
      </c>
      <c r="K24" s="10">
        <f t="shared" si="1"/>
        <v>0</v>
      </c>
    </row>
    <row r="25" spans="1:11" x14ac:dyDescent="0.2">
      <c r="A25">
        <v>15</v>
      </c>
      <c r="J25" s="10">
        <f t="shared" si="0"/>
        <v>0</v>
      </c>
      <c r="K25" s="10">
        <f t="shared" si="1"/>
        <v>0</v>
      </c>
    </row>
    <row r="26" spans="1:11" x14ac:dyDescent="0.2">
      <c r="A26">
        <v>16</v>
      </c>
      <c r="J26" s="10">
        <f t="shared" si="0"/>
        <v>0</v>
      </c>
      <c r="K26" s="10">
        <f t="shared" si="1"/>
        <v>0</v>
      </c>
    </row>
    <row r="27" spans="1:11" x14ac:dyDescent="0.2">
      <c r="A27">
        <v>17</v>
      </c>
      <c r="J27" s="10">
        <f t="shared" si="0"/>
        <v>0</v>
      </c>
      <c r="K27" s="10">
        <f t="shared" si="1"/>
        <v>0</v>
      </c>
    </row>
    <row r="28" spans="1:11" x14ac:dyDescent="0.2">
      <c r="A28">
        <v>18</v>
      </c>
      <c r="C28" s="10">
        <v>50</v>
      </c>
      <c r="D28" s="10">
        <v>30</v>
      </c>
      <c r="E28" s="10">
        <v>30</v>
      </c>
      <c r="G28" s="10">
        <v>50</v>
      </c>
      <c r="H28" s="10">
        <v>75</v>
      </c>
      <c r="J28" s="10">
        <f t="shared" ref="J28:K30" si="2">C28-G28</f>
        <v>0</v>
      </c>
      <c r="K28" s="10">
        <f t="shared" si="2"/>
        <v>-45</v>
      </c>
    </row>
    <row r="29" spans="1:11" x14ac:dyDescent="0.2">
      <c r="A29">
        <v>19</v>
      </c>
      <c r="C29" s="10">
        <v>50</v>
      </c>
      <c r="D29" s="10">
        <v>30</v>
      </c>
      <c r="E29" s="10">
        <v>30</v>
      </c>
      <c r="G29" s="10">
        <v>50</v>
      </c>
      <c r="H29" s="10">
        <v>97.5</v>
      </c>
      <c r="J29" s="10">
        <f t="shared" si="2"/>
        <v>0</v>
      </c>
      <c r="K29" s="10">
        <f t="shared" si="2"/>
        <v>-67.5</v>
      </c>
    </row>
    <row r="30" spans="1:11" x14ac:dyDescent="0.2">
      <c r="A30">
        <v>20</v>
      </c>
      <c r="C30" s="10">
        <v>90</v>
      </c>
      <c r="D30" s="10">
        <v>10</v>
      </c>
      <c r="E30" s="10">
        <v>10</v>
      </c>
      <c r="G30" s="10">
        <v>90</v>
      </c>
      <c r="H30" s="10">
        <v>65</v>
      </c>
      <c r="J30" s="10">
        <f t="shared" si="2"/>
        <v>0</v>
      </c>
      <c r="K30" s="10">
        <f t="shared" si="2"/>
        <v>-55</v>
      </c>
    </row>
    <row r="31" spans="1:11" x14ac:dyDescent="0.2">
      <c r="A31">
        <v>21</v>
      </c>
      <c r="C31" s="10">
        <v>90</v>
      </c>
      <c r="D31" s="10">
        <v>30</v>
      </c>
      <c r="E31" s="10">
        <v>0</v>
      </c>
      <c r="G31" s="10">
        <v>14.583</v>
      </c>
      <c r="H31" s="10">
        <v>0</v>
      </c>
      <c r="J31" s="10">
        <f t="shared" ref="J31:J41" si="3">C31-G31</f>
        <v>75.417000000000002</v>
      </c>
      <c r="K31" s="10">
        <f t="shared" ref="K31:K41" si="4">D31-H31</f>
        <v>30</v>
      </c>
    </row>
    <row r="32" spans="1:11" x14ac:dyDescent="0.2">
      <c r="A32">
        <v>22</v>
      </c>
      <c r="C32" s="10">
        <v>50</v>
      </c>
      <c r="D32" s="10">
        <v>30</v>
      </c>
      <c r="E32" s="10">
        <v>0</v>
      </c>
      <c r="G32" s="10">
        <v>50</v>
      </c>
      <c r="H32" s="10">
        <v>45</v>
      </c>
      <c r="J32" s="10">
        <f t="shared" si="3"/>
        <v>0</v>
      </c>
      <c r="K32" s="10">
        <f t="shared" si="4"/>
        <v>-15</v>
      </c>
    </row>
    <row r="33" spans="1:11" x14ac:dyDescent="0.2">
      <c r="A33">
        <v>23</v>
      </c>
      <c r="C33" s="10">
        <v>50</v>
      </c>
      <c r="D33" s="10">
        <v>40</v>
      </c>
      <c r="E33" s="10">
        <v>30</v>
      </c>
      <c r="G33" s="10">
        <v>50</v>
      </c>
      <c r="J33" s="10">
        <f t="shared" si="3"/>
        <v>0</v>
      </c>
      <c r="K33" s="10">
        <f t="shared" si="4"/>
        <v>40</v>
      </c>
    </row>
    <row r="34" spans="1:11" x14ac:dyDescent="0.2">
      <c r="A34">
        <v>24</v>
      </c>
      <c r="C34" s="10">
        <v>50</v>
      </c>
      <c r="D34" s="10">
        <v>30</v>
      </c>
      <c r="E34" s="10">
        <v>30</v>
      </c>
      <c r="J34" s="10">
        <f t="shared" si="3"/>
        <v>50</v>
      </c>
      <c r="K34" s="10">
        <f t="shared" si="4"/>
        <v>30</v>
      </c>
    </row>
    <row r="35" spans="1:11" x14ac:dyDescent="0.2">
      <c r="A35">
        <v>25</v>
      </c>
      <c r="J35" s="10">
        <f t="shared" si="3"/>
        <v>0</v>
      </c>
      <c r="K35" s="10">
        <f t="shared" si="4"/>
        <v>0</v>
      </c>
    </row>
    <row r="36" spans="1:11" x14ac:dyDescent="0.2">
      <c r="A36">
        <v>26</v>
      </c>
      <c r="J36" s="10">
        <f t="shared" si="3"/>
        <v>0</v>
      </c>
      <c r="K36" s="10">
        <f t="shared" si="4"/>
        <v>0</v>
      </c>
    </row>
    <row r="37" spans="1:11" x14ac:dyDescent="0.2">
      <c r="A37">
        <v>27</v>
      </c>
      <c r="J37" s="10">
        <f t="shared" si="3"/>
        <v>0</v>
      </c>
      <c r="K37" s="10">
        <f t="shared" si="4"/>
        <v>0</v>
      </c>
    </row>
    <row r="38" spans="1:11" x14ac:dyDescent="0.2">
      <c r="A38">
        <v>28</v>
      </c>
      <c r="J38" s="10">
        <f t="shared" si="3"/>
        <v>0</v>
      </c>
      <c r="K38" s="10">
        <f t="shared" si="4"/>
        <v>0</v>
      </c>
    </row>
    <row r="39" spans="1:11" x14ac:dyDescent="0.2">
      <c r="A39">
        <v>29</v>
      </c>
      <c r="J39" s="10">
        <f t="shared" si="3"/>
        <v>0</v>
      </c>
      <c r="K39" s="10">
        <f t="shared" si="4"/>
        <v>0</v>
      </c>
    </row>
    <row r="40" spans="1:11" x14ac:dyDescent="0.2">
      <c r="A40">
        <v>30</v>
      </c>
      <c r="J40" s="10">
        <f t="shared" si="3"/>
        <v>0</v>
      </c>
      <c r="K40" s="10">
        <f t="shared" si="4"/>
        <v>0</v>
      </c>
    </row>
    <row r="41" spans="1:11" x14ac:dyDescent="0.2">
      <c r="A41">
        <v>31</v>
      </c>
      <c r="J41" s="10">
        <f t="shared" si="3"/>
        <v>0</v>
      </c>
      <c r="K41" s="10">
        <f t="shared" si="4"/>
        <v>0</v>
      </c>
    </row>
  </sheetData>
  <mergeCells count="3">
    <mergeCell ref="C9:D9"/>
    <mergeCell ref="J9:K9"/>
    <mergeCell ref="G9:H9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Storage</vt:lpstr>
      <vt:lpstr>GC Recon</vt:lpstr>
      <vt:lpstr>Texoma</vt:lpstr>
      <vt:lpstr>Supply Analysis</vt:lpstr>
      <vt:lpstr>Entex</vt:lpstr>
      <vt:lpstr>Unify Recon</vt:lpstr>
      <vt:lpstr>Tufco</vt:lpstr>
      <vt:lpstr>'Supply Analysis'!Print_Area</vt:lpstr>
      <vt:lpstr>'Unify Recon'!Print_Area</vt:lpstr>
      <vt:lpstr>'GC Recon'!Print_Titles</vt:lpstr>
      <vt:lpstr>recon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Jan Havlíček</cp:lastModifiedBy>
  <cp:lastPrinted>2001-03-06T21:08:38Z</cp:lastPrinted>
  <dcterms:created xsi:type="dcterms:W3CDTF">1999-06-01T17:50:38Z</dcterms:created>
  <dcterms:modified xsi:type="dcterms:W3CDTF">2023-09-16T18:04:39Z</dcterms:modified>
</cp:coreProperties>
</file>