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908B99-2B99-4F52-8C56-BAF195174588}" xr6:coauthVersionLast="47" xr6:coauthVersionMax="47" xr10:uidLastSave="{00000000-0000-0000-0000-000000000000}"/>
  <bookViews>
    <workbookView xWindow="-120" yWindow="-120" windowWidth="38640" windowHeight="15720"/>
  </bookViews>
  <sheets>
    <sheet name="Beaumont Worksheet" sheetId="1" r:id="rId1"/>
    <sheet name="Mtr 98-1428" sheetId="2" r:id="rId2"/>
  </sheets>
  <calcPr calcId="0"/>
</workbook>
</file>

<file path=xl/calcChain.xml><?xml version="1.0" encoding="utf-8"?>
<calcChain xmlns="http://schemas.openxmlformats.org/spreadsheetml/2006/main">
  <c r="C8" i="1" l="1"/>
  <c r="D12" i="1"/>
  <c r="F12" i="1"/>
  <c r="J12" i="1"/>
  <c r="L12" i="1"/>
  <c r="M12" i="1"/>
  <c r="O12" i="1"/>
  <c r="R12" i="1"/>
  <c r="A13" i="1"/>
  <c r="D13" i="1"/>
  <c r="F13" i="1"/>
  <c r="J13" i="1"/>
  <c r="L13" i="1"/>
  <c r="M13" i="1"/>
  <c r="O13" i="1"/>
  <c r="R13" i="1"/>
  <c r="A14" i="1"/>
  <c r="D14" i="1"/>
  <c r="F14" i="1"/>
  <c r="J14" i="1"/>
  <c r="L14" i="1"/>
  <c r="M14" i="1"/>
  <c r="O14" i="1"/>
  <c r="R14" i="1"/>
  <c r="A15" i="1"/>
  <c r="D15" i="1"/>
  <c r="F15" i="1"/>
  <c r="J15" i="1"/>
  <c r="L15" i="1"/>
  <c r="M15" i="1"/>
  <c r="O15" i="1"/>
  <c r="R15" i="1"/>
  <c r="A16" i="1"/>
  <c r="D16" i="1"/>
  <c r="F16" i="1"/>
  <c r="J16" i="1"/>
  <c r="L16" i="1"/>
  <c r="M16" i="1"/>
  <c r="O16" i="1"/>
  <c r="R16" i="1"/>
  <c r="A17" i="1"/>
  <c r="D17" i="1"/>
  <c r="F17" i="1"/>
  <c r="J17" i="1"/>
  <c r="L17" i="1"/>
  <c r="M17" i="1"/>
  <c r="O17" i="1"/>
  <c r="R17" i="1"/>
  <c r="A18" i="1"/>
  <c r="D18" i="1"/>
  <c r="F18" i="1"/>
  <c r="J18" i="1"/>
  <c r="L18" i="1"/>
  <c r="M18" i="1"/>
  <c r="O18" i="1"/>
  <c r="R18" i="1"/>
  <c r="A19" i="1"/>
  <c r="D19" i="1"/>
  <c r="F19" i="1"/>
  <c r="J19" i="1"/>
  <c r="L19" i="1"/>
  <c r="M19" i="1"/>
  <c r="O19" i="1"/>
  <c r="R19" i="1"/>
  <c r="A20" i="1"/>
  <c r="D20" i="1"/>
  <c r="F20" i="1"/>
  <c r="J20" i="1"/>
  <c r="L20" i="1"/>
  <c r="M20" i="1"/>
  <c r="O20" i="1"/>
  <c r="R20" i="1"/>
  <c r="A21" i="1"/>
  <c r="D21" i="1"/>
  <c r="F21" i="1"/>
  <c r="J21" i="1"/>
  <c r="L21" i="1"/>
  <c r="M21" i="1"/>
  <c r="O21" i="1"/>
  <c r="R21" i="1"/>
  <c r="A22" i="1"/>
  <c r="D22" i="1"/>
  <c r="F22" i="1"/>
  <c r="J22" i="1"/>
  <c r="L22" i="1"/>
  <c r="M22" i="1"/>
  <c r="O22" i="1"/>
  <c r="R22" i="1"/>
  <c r="A23" i="1"/>
  <c r="D23" i="1"/>
  <c r="F23" i="1"/>
  <c r="J23" i="1"/>
  <c r="L23" i="1"/>
  <c r="M23" i="1"/>
  <c r="O23" i="1"/>
  <c r="R23" i="1"/>
  <c r="A24" i="1"/>
  <c r="D24" i="1"/>
  <c r="F24" i="1"/>
  <c r="J24" i="1"/>
  <c r="L24" i="1"/>
  <c r="M24" i="1"/>
  <c r="O24" i="1"/>
  <c r="R24" i="1"/>
  <c r="A25" i="1"/>
  <c r="D25" i="1"/>
  <c r="F25" i="1"/>
  <c r="J25" i="1"/>
  <c r="L25" i="1"/>
  <c r="M25" i="1"/>
  <c r="O25" i="1"/>
  <c r="R25" i="1"/>
  <c r="A26" i="1"/>
  <c r="D26" i="1"/>
  <c r="F26" i="1"/>
  <c r="J26" i="1"/>
  <c r="L26" i="1"/>
  <c r="M26" i="1"/>
  <c r="O26" i="1"/>
  <c r="R26" i="1"/>
  <c r="A27" i="1"/>
  <c r="D27" i="1"/>
  <c r="F27" i="1"/>
  <c r="J27" i="1"/>
  <c r="L27" i="1"/>
  <c r="M27" i="1"/>
  <c r="O27" i="1"/>
  <c r="R27" i="1"/>
  <c r="A28" i="1"/>
  <c r="D28" i="1"/>
  <c r="F28" i="1"/>
  <c r="J28" i="1"/>
  <c r="L28" i="1"/>
  <c r="M28" i="1"/>
  <c r="O28" i="1"/>
  <c r="R28" i="1"/>
  <c r="A29" i="1"/>
  <c r="D29" i="1"/>
  <c r="F29" i="1"/>
  <c r="J29" i="1"/>
  <c r="L29" i="1"/>
  <c r="M29" i="1"/>
  <c r="O29" i="1"/>
  <c r="R29" i="1"/>
  <c r="A30" i="1"/>
  <c r="D30" i="1"/>
  <c r="F30" i="1"/>
  <c r="J30" i="1"/>
  <c r="L30" i="1"/>
  <c r="M30" i="1"/>
  <c r="O30" i="1"/>
  <c r="R30" i="1"/>
  <c r="A31" i="1"/>
  <c r="D31" i="1"/>
  <c r="F31" i="1"/>
  <c r="J31" i="1"/>
  <c r="L31" i="1"/>
  <c r="M31" i="1"/>
  <c r="O31" i="1"/>
  <c r="R31" i="1"/>
  <c r="A32" i="1"/>
  <c r="D32" i="1"/>
  <c r="F32" i="1"/>
  <c r="J32" i="1"/>
  <c r="L32" i="1"/>
  <c r="M32" i="1"/>
  <c r="O32" i="1"/>
  <c r="R32" i="1"/>
  <c r="A33" i="1"/>
  <c r="D33" i="1"/>
  <c r="F33" i="1"/>
  <c r="J33" i="1"/>
  <c r="L33" i="1"/>
  <c r="O33" i="1"/>
  <c r="R33" i="1"/>
  <c r="A34" i="1"/>
  <c r="D34" i="1"/>
  <c r="F34" i="1"/>
  <c r="J34" i="1"/>
  <c r="L34" i="1"/>
  <c r="M34" i="1"/>
  <c r="O34" i="1"/>
  <c r="R34" i="1"/>
  <c r="A35" i="1"/>
  <c r="D35" i="1"/>
  <c r="F35" i="1"/>
  <c r="J35" i="1"/>
  <c r="L35" i="1"/>
  <c r="M35" i="1"/>
  <c r="O35" i="1"/>
  <c r="R35" i="1"/>
  <c r="A36" i="1"/>
  <c r="D36" i="1"/>
  <c r="F36" i="1"/>
  <c r="J36" i="1"/>
  <c r="L36" i="1"/>
  <c r="M36" i="1"/>
  <c r="O36" i="1"/>
  <c r="R36" i="1"/>
  <c r="A37" i="1"/>
  <c r="D37" i="1"/>
  <c r="F37" i="1"/>
  <c r="J37" i="1"/>
  <c r="L37" i="1"/>
  <c r="M37" i="1"/>
  <c r="O37" i="1"/>
  <c r="R37" i="1"/>
  <c r="A38" i="1"/>
  <c r="D38" i="1"/>
  <c r="F38" i="1"/>
  <c r="J38" i="1"/>
  <c r="L38" i="1"/>
  <c r="M38" i="1"/>
  <c r="O38" i="1"/>
  <c r="R38" i="1"/>
  <c r="A39" i="1"/>
  <c r="D39" i="1"/>
  <c r="F39" i="1"/>
  <c r="J39" i="1"/>
  <c r="L39" i="1"/>
  <c r="M39" i="1"/>
  <c r="O39" i="1"/>
  <c r="R39" i="1"/>
  <c r="A40" i="1"/>
  <c r="D40" i="1"/>
  <c r="F40" i="1"/>
  <c r="J40" i="1"/>
  <c r="L40" i="1"/>
  <c r="M40" i="1"/>
  <c r="O40" i="1"/>
  <c r="R40" i="1"/>
  <c r="A41" i="1"/>
  <c r="D41" i="1"/>
  <c r="F41" i="1"/>
  <c r="J41" i="1"/>
  <c r="L41" i="1"/>
  <c r="M41" i="1"/>
  <c r="O41" i="1"/>
  <c r="R41" i="1"/>
  <c r="D42" i="1"/>
  <c r="F42" i="1"/>
  <c r="J42" i="1"/>
  <c r="L42" i="1"/>
  <c r="M42" i="1"/>
  <c r="R42" i="1"/>
  <c r="B43" i="1"/>
  <c r="C43" i="1"/>
  <c r="D43" i="1"/>
  <c r="E43" i="1"/>
  <c r="F43" i="1"/>
  <c r="G43" i="1"/>
  <c r="I43" i="1"/>
  <c r="J43" i="1"/>
  <c r="L43" i="1"/>
  <c r="M43" i="1"/>
  <c r="P43" i="1"/>
  <c r="R43" i="1"/>
  <c r="C44" i="1"/>
  <c r="E46" i="1"/>
  <c r="F46" i="1"/>
  <c r="E47" i="1"/>
  <c r="F47" i="1"/>
  <c r="J47" i="1"/>
  <c r="K47" i="1"/>
  <c r="E48" i="1"/>
  <c r="F48" i="1"/>
  <c r="E49" i="1"/>
  <c r="F49" i="1"/>
  <c r="E12" i="2"/>
  <c r="G12" i="2"/>
  <c r="I12" i="2"/>
  <c r="K12" i="2"/>
  <c r="N12" i="2"/>
  <c r="O12" i="2"/>
  <c r="E13" i="2"/>
  <c r="G13" i="2"/>
  <c r="I13" i="2"/>
  <c r="K13" i="2"/>
  <c r="N13" i="2"/>
  <c r="O13" i="2"/>
  <c r="E14" i="2"/>
  <c r="G14" i="2"/>
  <c r="I14" i="2"/>
  <c r="K14" i="2"/>
  <c r="N14" i="2"/>
  <c r="O14" i="2"/>
  <c r="E15" i="2"/>
  <c r="G15" i="2"/>
  <c r="I15" i="2"/>
  <c r="K15" i="2"/>
  <c r="N15" i="2"/>
  <c r="O15" i="2"/>
  <c r="E16" i="2"/>
  <c r="G16" i="2"/>
  <c r="I16" i="2"/>
  <c r="K16" i="2"/>
  <c r="N16" i="2"/>
  <c r="O16" i="2"/>
  <c r="E17" i="2"/>
  <c r="G17" i="2"/>
  <c r="I17" i="2"/>
  <c r="K17" i="2"/>
  <c r="N17" i="2"/>
  <c r="O17" i="2"/>
  <c r="E18" i="2"/>
  <c r="G18" i="2"/>
  <c r="I18" i="2"/>
  <c r="K18" i="2"/>
  <c r="N18" i="2"/>
  <c r="O18" i="2"/>
  <c r="E19" i="2"/>
  <c r="G19" i="2"/>
  <c r="I19" i="2"/>
  <c r="K19" i="2"/>
  <c r="N19" i="2"/>
  <c r="O19" i="2"/>
  <c r="E20" i="2"/>
  <c r="G20" i="2"/>
  <c r="I20" i="2"/>
  <c r="K20" i="2"/>
  <c r="N20" i="2"/>
  <c r="O20" i="2"/>
  <c r="E21" i="2"/>
  <c r="G21" i="2"/>
  <c r="I21" i="2"/>
  <c r="K21" i="2"/>
  <c r="N21" i="2"/>
  <c r="O21" i="2"/>
  <c r="E22" i="2"/>
  <c r="G22" i="2"/>
  <c r="I22" i="2"/>
  <c r="K22" i="2"/>
  <c r="N22" i="2"/>
  <c r="O22" i="2"/>
  <c r="E23" i="2"/>
  <c r="G23" i="2"/>
  <c r="I23" i="2"/>
  <c r="K23" i="2"/>
  <c r="N23" i="2"/>
  <c r="O23" i="2"/>
  <c r="E24" i="2"/>
  <c r="G24" i="2"/>
  <c r="I24" i="2"/>
  <c r="K24" i="2"/>
  <c r="N24" i="2"/>
  <c r="O24" i="2"/>
  <c r="E25" i="2"/>
  <c r="G25" i="2"/>
  <c r="I25" i="2"/>
  <c r="K25" i="2"/>
  <c r="N25" i="2"/>
  <c r="O25" i="2"/>
  <c r="E26" i="2"/>
  <c r="G26" i="2"/>
  <c r="I26" i="2"/>
  <c r="K26" i="2"/>
  <c r="N26" i="2"/>
  <c r="O26" i="2"/>
  <c r="E27" i="2"/>
  <c r="G27" i="2"/>
  <c r="I27" i="2"/>
  <c r="K27" i="2"/>
  <c r="N27" i="2"/>
  <c r="O27" i="2"/>
  <c r="E28" i="2"/>
  <c r="G28" i="2"/>
  <c r="I28" i="2"/>
  <c r="K28" i="2"/>
  <c r="N28" i="2"/>
  <c r="O28" i="2"/>
  <c r="E29" i="2"/>
  <c r="G29" i="2"/>
  <c r="I29" i="2"/>
  <c r="K29" i="2"/>
  <c r="N29" i="2"/>
  <c r="O29" i="2"/>
  <c r="E30" i="2"/>
  <c r="G30" i="2"/>
  <c r="I30" i="2"/>
  <c r="K30" i="2"/>
  <c r="N30" i="2"/>
  <c r="O30" i="2"/>
  <c r="E31" i="2"/>
  <c r="G31" i="2"/>
  <c r="I31" i="2"/>
  <c r="K31" i="2"/>
  <c r="N31" i="2"/>
  <c r="O31" i="2"/>
  <c r="E32" i="2"/>
  <c r="G32" i="2"/>
  <c r="I32" i="2"/>
  <c r="K32" i="2"/>
  <c r="N32" i="2"/>
  <c r="O32" i="2"/>
  <c r="E33" i="2"/>
  <c r="G33" i="2"/>
  <c r="I33" i="2"/>
  <c r="K33" i="2"/>
  <c r="N33" i="2"/>
  <c r="O33" i="2"/>
  <c r="E34" i="2"/>
  <c r="G34" i="2"/>
  <c r="I34" i="2"/>
  <c r="K34" i="2"/>
  <c r="N34" i="2"/>
  <c r="O34" i="2"/>
  <c r="E35" i="2"/>
  <c r="G35" i="2"/>
  <c r="I35" i="2"/>
  <c r="K35" i="2"/>
  <c r="N35" i="2"/>
  <c r="O35" i="2"/>
  <c r="E36" i="2"/>
  <c r="G36" i="2"/>
  <c r="I36" i="2"/>
  <c r="K36" i="2"/>
  <c r="N36" i="2"/>
  <c r="O36" i="2"/>
  <c r="E37" i="2"/>
  <c r="G37" i="2"/>
  <c r="I37" i="2"/>
  <c r="K37" i="2"/>
  <c r="N37" i="2"/>
  <c r="O37" i="2"/>
  <c r="E38" i="2"/>
  <c r="G38" i="2"/>
  <c r="I38" i="2"/>
  <c r="K38" i="2"/>
  <c r="N38" i="2"/>
  <c r="O38" i="2"/>
  <c r="E39" i="2"/>
  <c r="G39" i="2"/>
  <c r="I39" i="2"/>
  <c r="K39" i="2"/>
  <c r="N39" i="2"/>
  <c r="O39" i="2"/>
  <c r="E40" i="2"/>
  <c r="G40" i="2"/>
  <c r="I40" i="2"/>
  <c r="K40" i="2"/>
  <c r="N40" i="2"/>
  <c r="O40" i="2"/>
  <c r="E41" i="2"/>
  <c r="G41" i="2"/>
  <c r="I41" i="2"/>
  <c r="K41" i="2"/>
  <c r="N41" i="2"/>
  <c r="O41" i="2"/>
  <c r="E42" i="2"/>
  <c r="G42" i="2"/>
  <c r="I42" i="2"/>
  <c r="K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E45" i="2"/>
  <c r="E46" i="2"/>
</calcChain>
</file>

<file path=xl/sharedStrings.xml><?xml version="1.0" encoding="utf-8"?>
<sst xmlns="http://schemas.openxmlformats.org/spreadsheetml/2006/main" count="81" uniqueCount="56">
  <si>
    <t>BEAUMONT METHANOL LIMITED PARNERSHIP</t>
  </si>
  <si>
    <t>Production 2000:</t>
  </si>
  <si>
    <t>OCTOBER</t>
  </si>
  <si>
    <t>Houston Pipe Line Company</t>
  </si>
  <si>
    <t>IFHSC</t>
  </si>
  <si>
    <t>Joanie Ngo    713-853-6574</t>
  </si>
  <si>
    <t xml:space="preserve">Contract Price </t>
  </si>
  <si>
    <t>METER</t>
  </si>
  <si>
    <t>Other Sales &amp;</t>
  </si>
  <si>
    <t>To</t>
  </si>
  <si>
    <t>Base</t>
  </si>
  <si>
    <t>Brokered</t>
  </si>
  <si>
    <t>&gt;20,000</t>
  </si>
  <si>
    <t>HSC GDP</t>
  </si>
  <si>
    <t>Excess</t>
  </si>
  <si>
    <t>Deficit</t>
  </si>
  <si>
    <t>less</t>
  </si>
  <si>
    <t>Katy Hub</t>
  </si>
  <si>
    <t>DAY</t>
  </si>
  <si>
    <t>Transport</t>
  </si>
  <si>
    <t>Beaumont</t>
  </si>
  <si>
    <t>Volume</t>
  </si>
  <si>
    <t>Amount</t>
  </si>
  <si>
    <t>Buyback</t>
  </si>
  <si>
    <t>Price</t>
  </si>
  <si>
    <t>Total</t>
  </si>
  <si>
    <t>D.A.</t>
  </si>
  <si>
    <t>0 - 1000</t>
  </si>
  <si>
    <t>&gt; 1000</t>
  </si>
  <si>
    <t>GDP D.A.</t>
  </si>
  <si>
    <t>TOTAL</t>
  </si>
  <si>
    <t>Invoice Volume</t>
  </si>
  <si>
    <t>#417714</t>
  </si>
  <si>
    <t>#418196</t>
  </si>
  <si>
    <t>#344830</t>
  </si>
  <si>
    <t>Total Baseload</t>
  </si>
  <si>
    <t>Swing</t>
  </si>
  <si>
    <t>Invoice Total</t>
  </si>
  <si>
    <t>Meter #</t>
  </si>
  <si>
    <t xml:space="preserve">October 2000 - Meter 1428  </t>
  </si>
  <si>
    <t>Amoco</t>
  </si>
  <si>
    <t>Tejas</t>
  </si>
  <si>
    <t>Conoco</t>
  </si>
  <si>
    <t>Brandywine</t>
  </si>
  <si>
    <t>012-03149-02-012</t>
  </si>
  <si>
    <t>012-27106-02-001</t>
  </si>
  <si>
    <t>012-19785-02-006</t>
  </si>
  <si>
    <t>012-41500-02-015</t>
  </si>
  <si>
    <t>Track ID</t>
  </si>
  <si>
    <t>Deal #</t>
  </si>
  <si>
    <t>Flow</t>
  </si>
  <si>
    <t>Noms</t>
  </si>
  <si>
    <t>Alloc</t>
  </si>
  <si>
    <t>Total Noms</t>
  </si>
  <si>
    <t>Total Alloc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</si>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</sst>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mm/dd/yy"/>
    <numFmt numFmtId="167" formatCode="_(* #,##0_);_(* \(#,##0\);_(* &quot;-&quot;??_);_(@_)"/>
    <numFmt numFmtId="168" formatCode="mmmm\-yy"/>
  </numFmts>
  <fonts count="16" x14ac:knownFonts="1">
    <font>
      <sz val="10"/>
      <name val="Arial"/>
    </font>
    <font>
      <sz val="10"/>
      <name val="Arial"/>
    </font>
    <font>
      <b/>
      <sz val="14"/>
      <name val="Century Schoolbook"/>
    </font>
    <font>
      <b/>
      <sz val="10"/>
      <name val="Century Schoolbook"/>
    </font>
    <font>
      <b/>
      <sz val="8"/>
      <name val="Century Schoolbook"/>
    </font>
    <font>
      <sz val="10"/>
      <name val="Arial"/>
      <family val="2"/>
    </font>
    <font>
      <sz val="10"/>
      <name val="Century Schoolbook"/>
    </font>
    <font>
      <sz val="10"/>
      <color indexed="10"/>
      <name val="Century Schoolbook"/>
    </font>
    <font>
      <b/>
      <sz val="9"/>
      <name val="Century Schoolbook"/>
    </font>
    <font>
      <b/>
      <sz val="9"/>
      <color indexed="10"/>
      <name val="Century Schoolbook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0" xfId="2" quotePrefix="1" applyNumberFormat="1" applyFont="1"/>
    <xf numFmtId="0" fontId="4" fillId="0" borderId="0" xfId="0" applyFont="1"/>
    <xf numFmtId="164" fontId="3" fillId="0" borderId="0" xfId="2" quotePrefix="1" applyNumberFormat="1" applyFont="1"/>
    <xf numFmtId="165" fontId="3" fillId="0" borderId="0" xfId="2" quotePrefix="1" applyNumberFormat="1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6" xfId="2" applyFont="1" applyBorder="1" applyAlignment="1">
      <alignment horizontal="center"/>
    </xf>
    <xf numFmtId="166" fontId="0" fillId="0" borderId="9" xfId="0" applyNumberFormat="1" applyBorder="1"/>
    <xf numFmtId="167" fontId="5" fillId="2" borderId="10" xfId="1" applyNumberFormat="1" applyFont="1" applyFill="1" applyBorder="1"/>
    <xf numFmtId="37" fontId="0" fillId="0" borderId="0" xfId="0" applyNumberFormat="1" applyBorder="1"/>
    <xf numFmtId="44" fontId="6" fillId="0" borderId="0" xfId="2" applyFont="1" applyBorder="1"/>
    <xf numFmtId="8" fontId="0" fillId="0" borderId="0" xfId="0" applyNumberFormat="1" applyBorder="1"/>
    <xf numFmtId="0" fontId="0" fillId="0" borderId="10" xfId="0" applyBorder="1"/>
    <xf numFmtId="164" fontId="6" fillId="0" borderId="0" xfId="2" applyNumberFormat="1" applyFont="1" applyAlignment="1"/>
    <xf numFmtId="44" fontId="0" fillId="0" borderId="11" xfId="0" applyNumberFormat="1" applyBorder="1"/>
    <xf numFmtId="38" fontId="0" fillId="0" borderId="0" xfId="0" applyNumberFormat="1" applyBorder="1" applyAlignment="1">
      <alignment horizontal="right"/>
    </xf>
    <xf numFmtId="8" fontId="0" fillId="0" borderId="0" xfId="0" applyNumberFormat="1" applyProtection="1">
      <protection locked="0"/>
    </xf>
    <xf numFmtId="165" fontId="0" fillId="0" borderId="0" xfId="0" applyNumberFormat="1" applyBorder="1"/>
    <xf numFmtId="44" fontId="6" fillId="0" borderId="11" xfId="2" applyFont="1" applyBorder="1"/>
    <xf numFmtId="44" fontId="0" fillId="0" borderId="0" xfId="0" applyNumberFormat="1"/>
    <xf numFmtId="38" fontId="0" fillId="0" borderId="0" xfId="0" applyNumberFormat="1" applyBorder="1"/>
    <xf numFmtId="8" fontId="6" fillId="0" borderId="0" xfId="2" applyNumberFormat="1" applyFont="1" applyBorder="1"/>
    <xf numFmtId="167" fontId="7" fillId="0" borderId="0" xfId="1" applyNumberFormat="1" applyFont="1" applyBorder="1"/>
    <xf numFmtId="8" fontId="0" fillId="0" borderId="11" xfId="0" applyNumberFormat="1" applyBorder="1"/>
    <xf numFmtId="44" fontId="0" fillId="0" borderId="0" xfId="0" applyNumberFormat="1" applyBorder="1"/>
    <xf numFmtId="167" fontId="5" fillId="2" borderId="7" xfId="1" applyNumberFormat="1" applyFont="1" applyFill="1" applyBorder="1"/>
    <xf numFmtId="0" fontId="8" fillId="0" borderId="7" xfId="0" applyFont="1" applyBorder="1"/>
    <xf numFmtId="37" fontId="8" fillId="0" borderId="6" xfId="0" applyNumberFormat="1" applyFont="1" applyBorder="1"/>
    <xf numFmtId="37" fontId="8" fillId="3" borderId="6" xfId="0" applyNumberFormat="1" applyFont="1" applyFill="1" applyBorder="1"/>
    <xf numFmtId="44" fontId="8" fillId="0" borderId="6" xfId="2" applyFont="1" applyBorder="1"/>
    <xf numFmtId="37" fontId="9" fillId="3" borderId="6" xfId="0" applyNumberFormat="1" applyFont="1" applyFill="1" applyBorder="1"/>
    <xf numFmtId="44" fontId="9" fillId="0" borderId="6" xfId="2" applyFont="1" applyBorder="1"/>
    <xf numFmtId="44" fontId="8" fillId="0" borderId="8" xfId="0" applyNumberFormat="1" applyFont="1" applyBorder="1"/>
    <xf numFmtId="0" fontId="8" fillId="0" borderId="6" xfId="0" applyFont="1" applyBorder="1"/>
    <xf numFmtId="0" fontId="8" fillId="0" borderId="0" xfId="0" applyFont="1"/>
    <xf numFmtId="0" fontId="3" fillId="0" borderId="7" xfId="0" applyFont="1" applyBorder="1"/>
    <xf numFmtId="0" fontId="0" fillId="0" borderId="6" xfId="0" applyBorder="1"/>
    <xf numFmtId="37" fontId="3" fillId="0" borderId="8" xfId="0" applyNumberFormat="1" applyFont="1" applyBorder="1"/>
    <xf numFmtId="0" fontId="3" fillId="0" borderId="0" xfId="0" applyFont="1" applyBorder="1"/>
    <xf numFmtId="37" fontId="3" fillId="0" borderId="0" xfId="0" applyNumberFormat="1" applyFont="1" applyBorder="1"/>
    <xf numFmtId="44" fontId="3" fillId="0" borderId="0" xfId="0" applyNumberFormat="1" applyFont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37" fontId="3" fillId="0" borderId="0" xfId="0" applyNumberFormat="1" applyFont="1"/>
    <xf numFmtId="37" fontId="0" fillId="0" borderId="0" xfId="0" applyNumberFormat="1"/>
    <xf numFmtId="37" fontId="3" fillId="0" borderId="6" xfId="0" applyNumberFormat="1" applyFont="1" applyBorder="1"/>
    <xf numFmtId="44" fontId="3" fillId="0" borderId="6" xfId="0" applyNumberFormat="1" applyFont="1" applyBorder="1"/>
    <xf numFmtId="37" fontId="3" fillId="0" borderId="12" xfId="0" applyNumberFormat="1" applyFont="1" applyBorder="1"/>
    <xf numFmtId="44" fontId="3" fillId="0" borderId="12" xfId="0" applyNumberFormat="1" applyFont="1" applyBorder="1"/>
    <xf numFmtId="0" fontId="10" fillId="0" borderId="0" xfId="0" applyFont="1"/>
    <xf numFmtId="16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1" xfId="0" applyFont="1" applyBorder="1"/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0" fillId="0" borderId="9" xfId="0" applyFont="1" applyBorder="1"/>
    <xf numFmtId="0" fontId="14" fillId="0" borderId="0" xfId="0" applyFont="1"/>
    <xf numFmtId="0" fontId="12" fillId="0" borderId="0" xfId="0" applyFont="1" applyAlignment="1">
      <alignment horizontal="center"/>
    </xf>
    <xf numFmtId="0" fontId="14" fillId="0" borderId="10" xfId="0" applyFont="1" applyBorder="1"/>
    <xf numFmtId="0" fontId="14" fillId="0" borderId="9" xfId="0" applyFont="1" applyBorder="1"/>
    <xf numFmtId="0" fontId="12" fillId="0" borderId="1" xfId="0" applyFont="1" applyBorder="1" applyAlignment="1"/>
    <xf numFmtId="0" fontId="12" fillId="0" borderId="0" xfId="0" applyFont="1"/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9" xfId="0" applyFont="1" applyBorder="1"/>
    <xf numFmtId="0" fontId="12" fillId="0" borderId="1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7" fontId="10" fillId="2" borderId="10" xfId="1" applyNumberFormat="1" applyFont="1" applyFill="1" applyBorder="1"/>
    <xf numFmtId="167" fontId="10" fillId="0" borderId="10" xfId="1" applyNumberFormat="1" applyFont="1" applyBorder="1"/>
    <xf numFmtId="167" fontId="10" fillId="0" borderId="11" xfId="1" applyNumberFormat="1" applyFont="1" applyBorder="1"/>
    <xf numFmtId="167" fontId="10" fillId="0" borderId="0" xfId="1" applyNumberFormat="1" applyFont="1" applyBorder="1"/>
    <xf numFmtId="167" fontId="10" fillId="0" borderId="9" xfId="0" applyNumberFormat="1" applyFont="1" applyBorder="1"/>
    <xf numFmtId="167" fontId="10" fillId="0" borderId="9" xfId="1" applyNumberFormat="1" applyFont="1" applyBorder="1"/>
    <xf numFmtId="167" fontId="10" fillId="0" borderId="0" xfId="1" applyNumberFormat="1" applyFont="1"/>
    <xf numFmtId="167" fontId="10" fillId="0" borderId="0" xfId="0" applyNumberFormat="1" applyFont="1"/>
    <xf numFmtId="167" fontId="10" fillId="0" borderId="11" xfId="0" applyNumberFormat="1" applyFont="1" applyBorder="1"/>
    <xf numFmtId="167" fontId="10" fillId="2" borderId="7" xfId="1" applyNumberFormat="1" applyFont="1" applyFill="1" applyBorder="1"/>
    <xf numFmtId="167" fontId="11" fillId="2" borderId="13" xfId="1" applyNumberFormat="1" applyFont="1" applyFill="1" applyBorder="1"/>
    <xf numFmtId="167" fontId="11" fillId="0" borderId="13" xfId="1" applyNumberFormat="1" applyFont="1" applyBorder="1"/>
    <xf numFmtId="167" fontId="11" fillId="0" borderId="14" xfId="1" applyNumberFormat="1" applyFont="1" applyBorder="1"/>
    <xf numFmtId="167" fontId="11" fillId="0" borderId="15" xfId="1" applyNumberFormat="1" applyFont="1" applyBorder="1"/>
    <xf numFmtId="167" fontId="11" fillId="0" borderId="15" xfId="0" applyNumberFormat="1" applyFont="1" applyBorder="1"/>
    <xf numFmtId="167" fontId="12" fillId="0" borderId="10" xfId="1" applyNumberFormat="1" applyFont="1" applyBorder="1"/>
    <xf numFmtId="167" fontId="12" fillId="0" borderId="0" xfId="1" applyNumberFormat="1" applyFont="1" applyBorder="1"/>
    <xf numFmtId="167" fontId="12" fillId="0" borderId="0" xfId="1" applyNumberFormat="1" applyFont="1"/>
    <xf numFmtId="167" fontId="12" fillId="0" borderId="7" xfId="1" applyNumberFormat="1" applyFont="1" applyBorder="1"/>
    <xf numFmtId="167" fontId="12" fillId="0" borderId="6" xfId="1" applyNumberFormat="1" applyFont="1" applyBorder="1"/>
    <xf numFmtId="167" fontId="15" fillId="0" borderId="0" xfId="0" applyNumberFormat="1" applyFont="1"/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F7" sqref="F7"/>
    </sheetView>
  </sheetViews>
  <sheetFormatPr defaultRowHeight="12.75" x14ac:dyDescent="0.2"/>
  <cols>
    <col min="2" max="2" width="9.42578125" customWidth="1"/>
    <col min="3" max="3" width="13.42578125" customWidth="1"/>
    <col min="4" max="4" width="10.140625" customWidth="1"/>
    <col min="5" max="5" width="13.85546875" customWidth="1"/>
    <col min="6" max="6" width="14.5703125" customWidth="1"/>
    <col min="7" max="8" width="9.42578125" hidden="1" customWidth="1"/>
    <col min="9" max="9" width="12.42578125" hidden="1" customWidth="1"/>
    <col min="11" max="11" width="13.85546875" customWidth="1"/>
    <col min="12" max="12" width="13.28515625" customWidth="1"/>
    <col min="15" max="15" width="11.28515625" customWidth="1"/>
    <col min="16" max="16" width="11.85546875" customWidth="1"/>
    <col min="18" max="18" width="12.5703125" customWidth="1"/>
    <col min="20" max="20" width="10.85546875" customWidth="1"/>
  </cols>
  <sheetData>
    <row r="1" spans="1:18" x14ac:dyDescent="0.2">
      <c r="A1" t="s">
        <v>55</v>
      </c>
    </row>
    <row r="2" spans="1:18" ht="18.75" x14ac:dyDescent="0.3">
      <c r="G2" s="1" t="s">
        <v>0</v>
      </c>
    </row>
    <row r="6" spans="1:18" x14ac:dyDescent="0.2">
      <c r="A6" s="2" t="s">
        <v>1</v>
      </c>
      <c r="C6" s="3" t="s">
        <v>2</v>
      </c>
      <c r="K6" s="2" t="s">
        <v>3</v>
      </c>
    </row>
    <row r="7" spans="1:18" x14ac:dyDescent="0.2">
      <c r="A7" s="2" t="s">
        <v>4</v>
      </c>
      <c r="C7" s="4">
        <v>5.3</v>
      </c>
      <c r="K7" s="5" t="s">
        <v>5</v>
      </c>
    </row>
    <row r="8" spans="1:18" x14ac:dyDescent="0.2">
      <c r="A8" s="2" t="s">
        <v>6</v>
      </c>
      <c r="C8" s="6">
        <f>C7-0.01</f>
        <v>5.29</v>
      </c>
    </row>
    <row r="9" spans="1:18" x14ac:dyDescent="0.2">
      <c r="A9" s="2"/>
      <c r="C9" s="7"/>
      <c r="J9" s="8"/>
      <c r="K9" s="8"/>
      <c r="L9" s="8"/>
      <c r="M9" s="8"/>
      <c r="N9" s="8"/>
      <c r="O9" s="8"/>
      <c r="P9" s="8"/>
      <c r="Q9" s="8"/>
      <c r="R9" s="8"/>
    </row>
    <row r="10" spans="1:18" s="13" customFormat="1" x14ac:dyDescent="0.2">
      <c r="A10" s="9"/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10</v>
      </c>
      <c r="G10" s="10" t="s">
        <v>11</v>
      </c>
      <c r="H10" s="10"/>
      <c r="I10" s="10"/>
      <c r="J10" s="11" t="s">
        <v>12</v>
      </c>
      <c r="K10" s="10" t="s">
        <v>13</v>
      </c>
      <c r="L10" s="12" t="s">
        <v>14</v>
      </c>
      <c r="M10" s="11" t="s">
        <v>15</v>
      </c>
      <c r="N10" s="10" t="s">
        <v>13</v>
      </c>
      <c r="O10" s="10" t="s">
        <v>16</v>
      </c>
      <c r="P10" s="10" t="s">
        <v>15</v>
      </c>
      <c r="Q10" s="10" t="s">
        <v>17</v>
      </c>
      <c r="R10" s="12" t="s">
        <v>15</v>
      </c>
    </row>
    <row r="11" spans="1:18" s="13" customFormat="1" x14ac:dyDescent="0.2">
      <c r="A11" s="14" t="s">
        <v>18</v>
      </c>
      <c r="B11" s="15">
        <v>1428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6" t="s">
        <v>14</v>
      </c>
      <c r="K11" s="15" t="s">
        <v>26</v>
      </c>
      <c r="L11" s="17" t="s">
        <v>22</v>
      </c>
      <c r="M11" s="16" t="s">
        <v>27</v>
      </c>
      <c r="N11" s="15" t="s">
        <v>26</v>
      </c>
      <c r="O11" s="18">
        <v>0.02</v>
      </c>
      <c r="P11" s="18" t="s">
        <v>28</v>
      </c>
      <c r="Q11" s="18" t="s">
        <v>29</v>
      </c>
      <c r="R11" s="17" t="s">
        <v>22</v>
      </c>
    </row>
    <row r="12" spans="1:18" x14ac:dyDescent="0.2">
      <c r="A12" s="19">
        <v>36770</v>
      </c>
      <c r="B12" s="20">
        <v>18028</v>
      </c>
      <c r="C12" s="21">
        <v>0</v>
      </c>
      <c r="D12" s="21">
        <f t="shared" ref="D12:D42" si="0">+B12-C12</f>
        <v>18028</v>
      </c>
      <c r="E12" s="21">
        <v>18000</v>
      </c>
      <c r="F12" s="22">
        <f t="shared" ref="F12:F42" si="1">E12*C$8</f>
        <v>95220</v>
      </c>
      <c r="G12" s="8"/>
      <c r="H12" s="8"/>
      <c r="I12" s="23"/>
      <c r="J12" s="24">
        <f>IF(D12&gt;18000,D12-18000,0)</f>
        <v>28</v>
      </c>
      <c r="K12" s="25">
        <v>5.1050000000000004</v>
      </c>
      <c r="L12" s="26">
        <f t="shared" ref="L12:L40" si="2">J12*K12</f>
        <v>142.94</v>
      </c>
      <c r="M12" s="27">
        <f t="shared" ref="M12:M42" si="3">IF(D12&lt;E12,D12-E12,0)</f>
        <v>0</v>
      </c>
      <c r="N12" s="28">
        <v>5.1050000000000004</v>
      </c>
      <c r="O12" s="29">
        <f t="shared" ref="O12:O41" si="4">N12-O$11</f>
        <v>5.0850000000000009</v>
      </c>
      <c r="P12" s="27">
        <v>0</v>
      </c>
      <c r="Q12" s="29">
        <v>5.08</v>
      </c>
      <c r="R12" s="30">
        <f t="shared" ref="R12:R42" si="5">(M12*O12)+(P12*Q12)</f>
        <v>0</v>
      </c>
    </row>
    <row r="13" spans="1:18" x14ac:dyDescent="0.2">
      <c r="A13" s="19">
        <f t="shared" ref="A13:A41" si="6">+A12+1</f>
        <v>36771</v>
      </c>
      <c r="B13" s="20">
        <v>18037</v>
      </c>
      <c r="C13" s="21">
        <v>0</v>
      </c>
      <c r="D13" s="21">
        <f t="shared" si="0"/>
        <v>18037</v>
      </c>
      <c r="E13" s="21">
        <v>18000</v>
      </c>
      <c r="F13" s="22">
        <f t="shared" si="1"/>
        <v>95220</v>
      </c>
      <c r="G13" s="8"/>
      <c r="H13" s="8"/>
      <c r="I13" s="23"/>
      <c r="J13" s="24">
        <f t="shared" ref="J13:J42" si="7">IF(D13&gt;18000,D13-18000,0)</f>
        <v>37</v>
      </c>
      <c r="K13" s="25">
        <v>5.1050000000000004</v>
      </c>
      <c r="L13" s="26">
        <f t="shared" si="2"/>
        <v>188.88500000000002</v>
      </c>
      <c r="M13" s="27">
        <f t="shared" si="3"/>
        <v>0</v>
      </c>
      <c r="N13" s="28">
        <v>5.1050000000000004</v>
      </c>
      <c r="O13" s="29">
        <f t="shared" si="4"/>
        <v>5.0850000000000009</v>
      </c>
      <c r="P13" s="27">
        <v>0</v>
      </c>
      <c r="Q13" s="29">
        <v>5.08</v>
      </c>
      <c r="R13" s="30">
        <f t="shared" si="5"/>
        <v>0</v>
      </c>
    </row>
    <row r="14" spans="1:18" x14ac:dyDescent="0.2">
      <c r="A14" s="19">
        <f t="shared" si="6"/>
        <v>36772</v>
      </c>
      <c r="B14" s="20">
        <v>18030</v>
      </c>
      <c r="C14" s="21">
        <v>0</v>
      </c>
      <c r="D14" s="21">
        <f t="shared" si="0"/>
        <v>18030</v>
      </c>
      <c r="E14" s="21">
        <v>18000</v>
      </c>
      <c r="F14" s="22">
        <f t="shared" si="1"/>
        <v>95220</v>
      </c>
      <c r="G14" s="8"/>
      <c r="H14" s="8"/>
      <c r="I14" s="23"/>
      <c r="J14" s="24">
        <f t="shared" si="7"/>
        <v>30</v>
      </c>
      <c r="K14" s="25">
        <v>5.2549999999999999</v>
      </c>
      <c r="L14" s="26">
        <f t="shared" si="2"/>
        <v>157.65</v>
      </c>
      <c r="M14" s="27">
        <f t="shared" si="3"/>
        <v>0</v>
      </c>
      <c r="N14" s="28">
        <v>5.2549999999999999</v>
      </c>
      <c r="O14" s="29">
        <f t="shared" si="4"/>
        <v>5.2350000000000003</v>
      </c>
      <c r="P14" s="27">
        <v>0</v>
      </c>
      <c r="Q14" s="29">
        <v>5.23</v>
      </c>
      <c r="R14" s="30">
        <f t="shared" si="5"/>
        <v>0</v>
      </c>
    </row>
    <row r="15" spans="1:18" x14ac:dyDescent="0.2">
      <c r="A15" s="19">
        <f t="shared" si="6"/>
        <v>36773</v>
      </c>
      <c r="B15" s="20">
        <v>18027</v>
      </c>
      <c r="C15" s="21">
        <v>0</v>
      </c>
      <c r="D15" s="21">
        <f t="shared" si="0"/>
        <v>18027</v>
      </c>
      <c r="E15" s="21">
        <v>18000</v>
      </c>
      <c r="F15" s="22">
        <f t="shared" si="1"/>
        <v>95220</v>
      </c>
      <c r="G15" s="8"/>
      <c r="H15" s="8"/>
      <c r="I15" s="23"/>
      <c r="J15" s="24">
        <f t="shared" si="7"/>
        <v>27</v>
      </c>
      <c r="K15" s="25">
        <v>5.26</v>
      </c>
      <c r="L15" s="26">
        <f t="shared" si="2"/>
        <v>142.01999999999998</v>
      </c>
      <c r="M15" s="27">
        <f t="shared" si="3"/>
        <v>0</v>
      </c>
      <c r="N15" s="28">
        <v>5.26</v>
      </c>
      <c r="O15" s="29">
        <f t="shared" si="4"/>
        <v>5.24</v>
      </c>
      <c r="P15" s="27">
        <v>0</v>
      </c>
      <c r="Q15" s="29">
        <v>5.2350000000000003</v>
      </c>
      <c r="R15" s="30">
        <f t="shared" si="5"/>
        <v>0</v>
      </c>
    </row>
    <row r="16" spans="1:18" x14ac:dyDescent="0.2">
      <c r="A16" s="19">
        <f t="shared" si="6"/>
        <v>36774</v>
      </c>
      <c r="B16" s="20">
        <v>18031</v>
      </c>
      <c r="C16" s="21">
        <v>0</v>
      </c>
      <c r="D16" s="21">
        <f t="shared" si="0"/>
        <v>18031</v>
      </c>
      <c r="E16" s="21">
        <v>18000</v>
      </c>
      <c r="F16" s="22">
        <f t="shared" si="1"/>
        <v>95220</v>
      </c>
      <c r="G16" s="8"/>
      <c r="H16" s="8"/>
      <c r="I16" s="23"/>
      <c r="J16" s="24">
        <f t="shared" si="7"/>
        <v>31</v>
      </c>
      <c r="K16" s="25">
        <v>5.24</v>
      </c>
      <c r="L16" s="26">
        <f t="shared" si="2"/>
        <v>162.44</v>
      </c>
      <c r="M16" s="27">
        <f t="shared" si="3"/>
        <v>0</v>
      </c>
      <c r="N16" s="28">
        <v>5.24</v>
      </c>
      <c r="O16" s="29">
        <f t="shared" si="4"/>
        <v>5.2200000000000006</v>
      </c>
      <c r="P16" s="27">
        <v>0</v>
      </c>
      <c r="Q16" s="29">
        <v>5.2050000000000001</v>
      </c>
      <c r="R16" s="30">
        <f t="shared" si="5"/>
        <v>0</v>
      </c>
    </row>
    <row r="17" spans="1:20" x14ac:dyDescent="0.2">
      <c r="A17" s="19">
        <f t="shared" si="6"/>
        <v>36775</v>
      </c>
      <c r="B17" s="20">
        <v>18029</v>
      </c>
      <c r="C17" s="21">
        <v>0</v>
      </c>
      <c r="D17" s="21">
        <f t="shared" si="0"/>
        <v>18029</v>
      </c>
      <c r="E17" s="21">
        <v>18000</v>
      </c>
      <c r="F17" s="22">
        <f t="shared" si="1"/>
        <v>95220</v>
      </c>
      <c r="G17" s="8"/>
      <c r="H17" s="8"/>
      <c r="I17" s="23"/>
      <c r="J17" s="24">
        <f t="shared" si="7"/>
        <v>29</v>
      </c>
      <c r="K17" s="25">
        <v>5.22</v>
      </c>
      <c r="L17" s="26">
        <f t="shared" si="2"/>
        <v>151.38</v>
      </c>
      <c r="M17" s="27">
        <f t="shared" si="3"/>
        <v>0</v>
      </c>
      <c r="N17" s="28">
        <v>5.22</v>
      </c>
      <c r="O17" s="29">
        <f t="shared" si="4"/>
        <v>5.2</v>
      </c>
      <c r="P17" s="27">
        <v>0</v>
      </c>
      <c r="Q17" s="29">
        <v>5.19</v>
      </c>
      <c r="R17" s="30">
        <f t="shared" si="5"/>
        <v>0</v>
      </c>
    </row>
    <row r="18" spans="1:20" x14ac:dyDescent="0.2">
      <c r="A18" s="19">
        <f t="shared" si="6"/>
        <v>36776</v>
      </c>
      <c r="B18" s="20">
        <v>18029</v>
      </c>
      <c r="C18" s="21">
        <v>0</v>
      </c>
      <c r="D18" s="21">
        <f t="shared" si="0"/>
        <v>18029</v>
      </c>
      <c r="E18" s="21">
        <v>18000</v>
      </c>
      <c r="F18" s="22">
        <f t="shared" si="1"/>
        <v>95220</v>
      </c>
      <c r="G18" s="8"/>
      <c r="H18" s="8"/>
      <c r="I18" s="23"/>
      <c r="J18" s="24">
        <f t="shared" si="7"/>
        <v>29</v>
      </c>
      <c r="K18" s="25">
        <v>5.0250000000000004</v>
      </c>
      <c r="L18" s="26">
        <f t="shared" si="2"/>
        <v>145.72500000000002</v>
      </c>
      <c r="M18" s="27">
        <f t="shared" si="3"/>
        <v>0</v>
      </c>
      <c r="N18" s="28">
        <v>5.0250000000000004</v>
      </c>
      <c r="O18" s="29">
        <f t="shared" si="4"/>
        <v>5.0050000000000008</v>
      </c>
      <c r="P18" s="27">
        <v>0</v>
      </c>
      <c r="Q18" s="29">
        <v>5</v>
      </c>
      <c r="R18" s="30">
        <f t="shared" si="5"/>
        <v>0</v>
      </c>
    </row>
    <row r="19" spans="1:20" x14ac:dyDescent="0.2">
      <c r="A19" s="19">
        <f t="shared" si="6"/>
        <v>36777</v>
      </c>
      <c r="B19" s="20">
        <v>18053</v>
      </c>
      <c r="C19" s="21">
        <v>0</v>
      </c>
      <c r="D19" s="21">
        <f t="shared" si="0"/>
        <v>18053</v>
      </c>
      <c r="E19" s="21">
        <v>18000</v>
      </c>
      <c r="F19" s="22">
        <f t="shared" si="1"/>
        <v>95220</v>
      </c>
      <c r="G19" s="8"/>
      <c r="H19" s="8"/>
      <c r="I19" s="23"/>
      <c r="J19" s="24">
        <f t="shared" si="7"/>
        <v>53</v>
      </c>
      <c r="K19" s="25">
        <v>5.0250000000000004</v>
      </c>
      <c r="L19" s="26">
        <f t="shared" si="2"/>
        <v>266.32500000000005</v>
      </c>
      <c r="M19" s="27">
        <f t="shared" si="3"/>
        <v>0</v>
      </c>
      <c r="N19" s="28">
        <v>5.0250000000000004</v>
      </c>
      <c r="O19" s="29">
        <f t="shared" si="4"/>
        <v>5.0050000000000008</v>
      </c>
      <c r="P19" s="27">
        <v>0</v>
      </c>
      <c r="Q19" s="29">
        <v>5</v>
      </c>
      <c r="R19" s="30">
        <f t="shared" si="5"/>
        <v>0</v>
      </c>
    </row>
    <row r="20" spans="1:20" x14ac:dyDescent="0.2">
      <c r="A20" s="19">
        <f t="shared" si="6"/>
        <v>36778</v>
      </c>
      <c r="B20" s="20">
        <v>18053</v>
      </c>
      <c r="C20" s="21">
        <v>0</v>
      </c>
      <c r="D20" s="21">
        <f t="shared" si="0"/>
        <v>18053</v>
      </c>
      <c r="E20" s="21">
        <v>18000</v>
      </c>
      <c r="F20" s="22">
        <f t="shared" si="1"/>
        <v>95220</v>
      </c>
      <c r="G20" s="8"/>
      <c r="H20" s="8"/>
      <c r="I20" s="23"/>
      <c r="J20" s="24">
        <f t="shared" si="7"/>
        <v>53</v>
      </c>
      <c r="K20" s="25">
        <v>5.0250000000000004</v>
      </c>
      <c r="L20" s="26">
        <f t="shared" si="2"/>
        <v>266.32500000000005</v>
      </c>
      <c r="M20" s="27">
        <f t="shared" si="3"/>
        <v>0</v>
      </c>
      <c r="N20" s="28">
        <v>5.0250000000000004</v>
      </c>
      <c r="O20" s="29">
        <f t="shared" si="4"/>
        <v>5.0050000000000008</v>
      </c>
      <c r="P20" s="27">
        <v>0</v>
      </c>
      <c r="Q20" s="29">
        <v>5</v>
      </c>
      <c r="R20" s="30">
        <f t="shared" si="5"/>
        <v>0</v>
      </c>
      <c r="T20" s="31"/>
    </row>
    <row r="21" spans="1:20" x14ac:dyDescent="0.2">
      <c r="A21" s="19">
        <f t="shared" si="6"/>
        <v>36779</v>
      </c>
      <c r="B21" s="20">
        <v>18056</v>
      </c>
      <c r="C21" s="21">
        <v>0</v>
      </c>
      <c r="D21" s="21">
        <f t="shared" si="0"/>
        <v>18056</v>
      </c>
      <c r="E21" s="21">
        <v>18000</v>
      </c>
      <c r="F21" s="22">
        <f t="shared" si="1"/>
        <v>95220</v>
      </c>
      <c r="G21" s="32"/>
      <c r="H21" s="22"/>
      <c r="I21" s="33"/>
      <c r="J21" s="24">
        <f t="shared" si="7"/>
        <v>56</v>
      </c>
      <c r="K21" s="25">
        <v>5.0549999999999997</v>
      </c>
      <c r="L21" s="26">
        <f t="shared" si="2"/>
        <v>283.08</v>
      </c>
      <c r="M21" s="27">
        <f t="shared" si="3"/>
        <v>0</v>
      </c>
      <c r="N21" s="28">
        <v>5.0549999999999997</v>
      </c>
      <c r="O21" s="29">
        <f t="shared" si="4"/>
        <v>5.0350000000000001</v>
      </c>
      <c r="P21" s="27">
        <v>0</v>
      </c>
      <c r="Q21" s="29">
        <v>5.0149999999999997</v>
      </c>
      <c r="R21" s="30">
        <f t="shared" si="5"/>
        <v>0</v>
      </c>
    </row>
    <row r="22" spans="1:20" x14ac:dyDescent="0.2">
      <c r="A22" s="19">
        <f t="shared" si="6"/>
        <v>36780</v>
      </c>
      <c r="B22" s="20">
        <v>18054</v>
      </c>
      <c r="C22" s="21">
        <v>0</v>
      </c>
      <c r="D22" s="21">
        <f t="shared" si="0"/>
        <v>18054</v>
      </c>
      <c r="E22" s="21">
        <v>18000</v>
      </c>
      <c r="F22" s="22">
        <f t="shared" si="1"/>
        <v>95220</v>
      </c>
      <c r="G22" s="32"/>
      <c r="H22" s="8"/>
      <c r="I22" s="23"/>
      <c r="J22" s="24">
        <f t="shared" si="7"/>
        <v>54</v>
      </c>
      <c r="K22" s="25">
        <v>5.08</v>
      </c>
      <c r="L22" s="26">
        <f t="shared" si="2"/>
        <v>274.32</v>
      </c>
      <c r="M22" s="27">
        <f t="shared" si="3"/>
        <v>0</v>
      </c>
      <c r="N22" s="28">
        <v>5.08</v>
      </c>
      <c r="O22" s="29">
        <f t="shared" si="4"/>
        <v>5.0600000000000005</v>
      </c>
      <c r="P22" s="27">
        <v>0</v>
      </c>
      <c r="Q22" s="29">
        <v>5.0750000000000002</v>
      </c>
      <c r="R22" s="30">
        <f t="shared" si="5"/>
        <v>0</v>
      </c>
    </row>
    <row r="23" spans="1:20" x14ac:dyDescent="0.2">
      <c r="A23" s="19">
        <f t="shared" si="6"/>
        <v>36781</v>
      </c>
      <c r="B23" s="20">
        <v>18055</v>
      </c>
      <c r="C23" s="21">
        <v>0</v>
      </c>
      <c r="D23" s="21">
        <f t="shared" si="0"/>
        <v>18055</v>
      </c>
      <c r="E23" s="21">
        <v>18000</v>
      </c>
      <c r="F23" s="22">
        <f t="shared" si="1"/>
        <v>95220</v>
      </c>
      <c r="G23" s="32"/>
      <c r="H23" s="8"/>
      <c r="I23" s="23"/>
      <c r="J23" s="24">
        <f t="shared" si="7"/>
        <v>55</v>
      </c>
      <c r="K23" s="25">
        <v>5.1550000000000002</v>
      </c>
      <c r="L23" s="26">
        <f t="shared" si="2"/>
        <v>283.52500000000003</v>
      </c>
      <c r="M23" s="27">
        <f t="shared" si="3"/>
        <v>0</v>
      </c>
      <c r="N23" s="28">
        <v>5.1550000000000002</v>
      </c>
      <c r="O23" s="29">
        <f t="shared" si="4"/>
        <v>5.1350000000000007</v>
      </c>
      <c r="P23" s="27">
        <v>0</v>
      </c>
      <c r="Q23" s="29">
        <v>5.13</v>
      </c>
      <c r="R23" s="30">
        <f t="shared" si="5"/>
        <v>0</v>
      </c>
    </row>
    <row r="24" spans="1:20" x14ac:dyDescent="0.2">
      <c r="A24" s="19">
        <f t="shared" si="6"/>
        <v>36782</v>
      </c>
      <c r="B24" s="20">
        <v>18056</v>
      </c>
      <c r="C24" s="21">
        <v>0</v>
      </c>
      <c r="D24" s="21">
        <f t="shared" si="0"/>
        <v>18056</v>
      </c>
      <c r="E24" s="21">
        <v>18000</v>
      </c>
      <c r="F24" s="22">
        <f t="shared" si="1"/>
        <v>95220</v>
      </c>
      <c r="G24" s="32"/>
      <c r="H24" s="8"/>
      <c r="I24" s="23"/>
      <c r="J24" s="24">
        <f t="shared" si="7"/>
        <v>56</v>
      </c>
      <c r="K24" s="25">
        <v>5.54</v>
      </c>
      <c r="L24" s="26">
        <f t="shared" si="2"/>
        <v>310.24</v>
      </c>
      <c r="M24" s="27">
        <f t="shared" si="3"/>
        <v>0</v>
      </c>
      <c r="N24" s="28">
        <v>5.54</v>
      </c>
      <c r="O24" s="29">
        <f t="shared" si="4"/>
        <v>5.5200000000000005</v>
      </c>
      <c r="P24" s="27">
        <v>0</v>
      </c>
      <c r="Q24" s="29">
        <v>5.51</v>
      </c>
      <c r="R24" s="30">
        <f t="shared" si="5"/>
        <v>0</v>
      </c>
    </row>
    <row r="25" spans="1:20" x14ac:dyDescent="0.2">
      <c r="A25" s="19">
        <f t="shared" si="6"/>
        <v>36783</v>
      </c>
      <c r="B25" s="20">
        <v>18056</v>
      </c>
      <c r="C25" s="21">
        <v>0</v>
      </c>
      <c r="D25" s="21">
        <f t="shared" si="0"/>
        <v>18056</v>
      </c>
      <c r="E25" s="21">
        <v>18000</v>
      </c>
      <c r="F25" s="22">
        <f t="shared" si="1"/>
        <v>95220</v>
      </c>
      <c r="G25" s="32"/>
      <c r="H25" s="8"/>
      <c r="I25" s="23"/>
      <c r="J25" s="24">
        <f t="shared" si="7"/>
        <v>56</v>
      </c>
      <c r="K25" s="25">
        <v>5.39</v>
      </c>
      <c r="L25" s="26">
        <f t="shared" si="2"/>
        <v>301.83999999999997</v>
      </c>
      <c r="M25" s="27">
        <f t="shared" si="3"/>
        <v>0</v>
      </c>
      <c r="N25" s="28">
        <v>5.39</v>
      </c>
      <c r="O25" s="29">
        <f t="shared" si="4"/>
        <v>5.37</v>
      </c>
      <c r="P25" s="27">
        <v>0</v>
      </c>
      <c r="Q25" s="29">
        <v>5.3550000000000004</v>
      </c>
      <c r="R25" s="30">
        <f t="shared" si="5"/>
        <v>0</v>
      </c>
    </row>
    <row r="26" spans="1:20" x14ac:dyDescent="0.2">
      <c r="A26" s="19">
        <f t="shared" si="6"/>
        <v>36784</v>
      </c>
      <c r="B26" s="20">
        <v>18051</v>
      </c>
      <c r="C26" s="21">
        <v>0</v>
      </c>
      <c r="D26" s="21">
        <f t="shared" si="0"/>
        <v>18051</v>
      </c>
      <c r="E26" s="21">
        <v>18000</v>
      </c>
      <c r="F26" s="22">
        <f t="shared" si="1"/>
        <v>95220</v>
      </c>
      <c r="G26" s="32"/>
      <c r="H26" s="8"/>
      <c r="I26" s="23"/>
      <c r="J26" s="24">
        <f t="shared" si="7"/>
        <v>51</v>
      </c>
      <c r="K26" s="25">
        <v>5.39</v>
      </c>
      <c r="L26" s="26">
        <f t="shared" si="2"/>
        <v>274.89</v>
      </c>
      <c r="M26" s="27">
        <f t="shared" si="3"/>
        <v>0</v>
      </c>
      <c r="N26" s="28">
        <v>5.39</v>
      </c>
      <c r="O26" s="29">
        <f t="shared" si="4"/>
        <v>5.37</v>
      </c>
      <c r="P26" s="27">
        <v>0</v>
      </c>
      <c r="Q26" s="29">
        <v>5.3550000000000004</v>
      </c>
      <c r="R26" s="30">
        <f t="shared" si="5"/>
        <v>0</v>
      </c>
    </row>
    <row r="27" spans="1:20" x14ac:dyDescent="0.2">
      <c r="A27" s="19">
        <f t="shared" si="6"/>
        <v>36785</v>
      </c>
      <c r="B27" s="20">
        <v>18055</v>
      </c>
      <c r="C27" s="21">
        <v>0</v>
      </c>
      <c r="D27" s="21">
        <f t="shared" si="0"/>
        <v>18055</v>
      </c>
      <c r="E27" s="21">
        <v>18000</v>
      </c>
      <c r="F27" s="22">
        <f t="shared" si="1"/>
        <v>95220</v>
      </c>
      <c r="G27" s="32"/>
      <c r="H27" s="8"/>
      <c r="I27" s="23"/>
      <c r="J27" s="24">
        <f t="shared" si="7"/>
        <v>55</v>
      </c>
      <c r="K27" s="25">
        <v>5.39</v>
      </c>
      <c r="L27" s="26">
        <f t="shared" si="2"/>
        <v>296.45</v>
      </c>
      <c r="M27" s="27">
        <f t="shared" si="3"/>
        <v>0</v>
      </c>
      <c r="N27" s="28">
        <v>5.39</v>
      </c>
      <c r="O27" s="29">
        <f t="shared" si="4"/>
        <v>5.37</v>
      </c>
      <c r="P27" s="27">
        <v>0</v>
      </c>
      <c r="Q27" s="29">
        <v>5.3550000000000004</v>
      </c>
      <c r="R27" s="30">
        <f t="shared" si="5"/>
        <v>0</v>
      </c>
    </row>
    <row r="28" spans="1:20" x14ac:dyDescent="0.2">
      <c r="A28" s="19">
        <f t="shared" si="6"/>
        <v>36786</v>
      </c>
      <c r="B28" s="20">
        <v>18054</v>
      </c>
      <c r="C28" s="21">
        <v>0</v>
      </c>
      <c r="D28" s="21">
        <f t="shared" si="0"/>
        <v>18054</v>
      </c>
      <c r="E28" s="21">
        <v>18000</v>
      </c>
      <c r="F28" s="22">
        <f t="shared" si="1"/>
        <v>95220</v>
      </c>
      <c r="G28" s="32"/>
      <c r="H28" s="8"/>
      <c r="I28" s="23"/>
      <c r="J28" s="24">
        <f t="shared" si="7"/>
        <v>54</v>
      </c>
      <c r="K28" s="25">
        <v>5.31</v>
      </c>
      <c r="L28" s="26">
        <f t="shared" si="2"/>
        <v>286.73999999999995</v>
      </c>
      <c r="M28" s="27">
        <f t="shared" si="3"/>
        <v>0</v>
      </c>
      <c r="N28" s="28">
        <v>5.31</v>
      </c>
      <c r="O28" s="29">
        <f t="shared" si="4"/>
        <v>5.29</v>
      </c>
      <c r="P28" s="27">
        <v>0</v>
      </c>
      <c r="Q28" s="29">
        <v>5.2850000000000001</v>
      </c>
      <c r="R28" s="30">
        <f t="shared" si="5"/>
        <v>0</v>
      </c>
    </row>
    <row r="29" spans="1:20" x14ac:dyDescent="0.2">
      <c r="A29" s="19">
        <f t="shared" si="6"/>
        <v>36787</v>
      </c>
      <c r="B29" s="20">
        <v>18055</v>
      </c>
      <c r="C29" s="21">
        <v>0</v>
      </c>
      <c r="D29" s="21">
        <f t="shared" si="0"/>
        <v>18055</v>
      </c>
      <c r="E29" s="21">
        <v>18000</v>
      </c>
      <c r="F29" s="22">
        <f t="shared" si="1"/>
        <v>95220</v>
      </c>
      <c r="G29" s="32"/>
      <c r="H29" s="8"/>
      <c r="I29" s="23"/>
      <c r="J29" s="24">
        <f t="shared" si="7"/>
        <v>55</v>
      </c>
      <c r="K29" s="25">
        <v>5.26</v>
      </c>
      <c r="L29" s="26">
        <f t="shared" si="2"/>
        <v>289.3</v>
      </c>
      <c r="M29" s="27">
        <f t="shared" si="3"/>
        <v>0</v>
      </c>
      <c r="N29" s="28">
        <v>5.26</v>
      </c>
      <c r="O29" s="29">
        <f t="shared" si="4"/>
        <v>5.24</v>
      </c>
      <c r="P29" s="27">
        <v>0</v>
      </c>
      <c r="Q29" s="29">
        <v>5.23</v>
      </c>
      <c r="R29" s="30">
        <f t="shared" si="5"/>
        <v>0</v>
      </c>
    </row>
    <row r="30" spans="1:20" x14ac:dyDescent="0.2">
      <c r="A30" s="19">
        <f t="shared" si="6"/>
        <v>36788</v>
      </c>
      <c r="B30" s="20">
        <v>18056</v>
      </c>
      <c r="C30" s="21">
        <v>0</v>
      </c>
      <c r="D30" s="21">
        <f t="shared" si="0"/>
        <v>18056</v>
      </c>
      <c r="E30" s="21">
        <v>18000</v>
      </c>
      <c r="F30" s="22">
        <f t="shared" si="1"/>
        <v>95220</v>
      </c>
      <c r="G30" s="32"/>
      <c r="H30" s="8"/>
      <c r="I30" s="23"/>
      <c r="J30" s="24">
        <f t="shared" si="7"/>
        <v>56</v>
      </c>
      <c r="K30" s="25">
        <v>5.3449999999999998</v>
      </c>
      <c r="L30" s="26">
        <f t="shared" si="2"/>
        <v>299.32</v>
      </c>
      <c r="M30" s="27">
        <f t="shared" si="3"/>
        <v>0</v>
      </c>
      <c r="N30" s="28">
        <v>5.3449999999999998</v>
      </c>
      <c r="O30" s="29">
        <f t="shared" si="4"/>
        <v>5.3250000000000002</v>
      </c>
      <c r="P30" s="27">
        <v>0</v>
      </c>
      <c r="Q30" s="29">
        <v>5.32</v>
      </c>
      <c r="R30" s="30">
        <f t="shared" si="5"/>
        <v>0</v>
      </c>
    </row>
    <row r="31" spans="1:20" x14ac:dyDescent="0.2">
      <c r="A31" s="19">
        <f t="shared" si="6"/>
        <v>36789</v>
      </c>
      <c r="B31" s="20">
        <v>18056</v>
      </c>
      <c r="C31" s="21">
        <v>0</v>
      </c>
      <c r="D31" s="21">
        <f t="shared" si="0"/>
        <v>18056</v>
      </c>
      <c r="E31" s="21">
        <v>18000</v>
      </c>
      <c r="F31" s="22">
        <f t="shared" si="1"/>
        <v>95220</v>
      </c>
      <c r="G31" s="32"/>
      <c r="H31" s="8"/>
      <c r="I31" s="23"/>
      <c r="J31" s="24">
        <f t="shared" si="7"/>
        <v>56</v>
      </c>
      <c r="K31" s="25">
        <v>5.0250000000000004</v>
      </c>
      <c r="L31" s="26">
        <f t="shared" si="2"/>
        <v>281.40000000000003</v>
      </c>
      <c r="M31" s="27">
        <f t="shared" si="3"/>
        <v>0</v>
      </c>
      <c r="N31" s="28">
        <v>5.0250000000000004</v>
      </c>
      <c r="O31" s="29">
        <f t="shared" si="4"/>
        <v>5.0050000000000008</v>
      </c>
      <c r="P31" s="27">
        <v>0</v>
      </c>
      <c r="Q31" s="29">
        <v>4.9950000000000001</v>
      </c>
      <c r="R31" s="30">
        <f t="shared" si="5"/>
        <v>0</v>
      </c>
    </row>
    <row r="32" spans="1:20" x14ac:dyDescent="0.2">
      <c r="A32" s="19">
        <f t="shared" si="6"/>
        <v>36790</v>
      </c>
      <c r="B32" s="20">
        <v>29885</v>
      </c>
      <c r="C32" s="21">
        <v>0</v>
      </c>
      <c r="D32" s="21">
        <f t="shared" si="0"/>
        <v>29885</v>
      </c>
      <c r="E32" s="21">
        <v>18000</v>
      </c>
      <c r="F32" s="22">
        <f t="shared" si="1"/>
        <v>95220</v>
      </c>
      <c r="G32" s="32"/>
      <c r="H32" s="8"/>
      <c r="I32" s="23"/>
      <c r="J32" s="24">
        <f t="shared" si="7"/>
        <v>11885</v>
      </c>
      <c r="K32" s="25">
        <v>4.8150000000000004</v>
      </c>
      <c r="L32" s="26">
        <f t="shared" si="2"/>
        <v>57226.275000000001</v>
      </c>
      <c r="M32" s="27">
        <f t="shared" si="3"/>
        <v>0</v>
      </c>
      <c r="N32" s="28">
        <v>4.8150000000000004</v>
      </c>
      <c r="O32" s="29">
        <f t="shared" si="4"/>
        <v>4.7950000000000008</v>
      </c>
      <c r="P32" s="27">
        <v>0</v>
      </c>
      <c r="Q32" s="29">
        <v>4.8</v>
      </c>
      <c r="R32" s="30">
        <f t="shared" si="5"/>
        <v>0</v>
      </c>
    </row>
    <row r="33" spans="1:18" x14ac:dyDescent="0.2">
      <c r="A33" s="19">
        <f t="shared" si="6"/>
        <v>36791</v>
      </c>
      <c r="B33" s="20">
        <v>12036</v>
      </c>
      <c r="C33" s="21">
        <v>0</v>
      </c>
      <c r="D33" s="21">
        <f t="shared" si="0"/>
        <v>12036</v>
      </c>
      <c r="E33" s="21">
        <v>18000</v>
      </c>
      <c r="F33" s="22">
        <f t="shared" si="1"/>
        <v>95220</v>
      </c>
      <c r="G33" s="32"/>
      <c r="H33" s="8"/>
      <c r="I33" s="23"/>
      <c r="J33" s="24">
        <f t="shared" si="7"/>
        <v>0</v>
      </c>
      <c r="K33" s="25">
        <v>4.8150000000000004</v>
      </c>
      <c r="L33" s="26">
        <f t="shared" si="2"/>
        <v>0</v>
      </c>
      <c r="M33" s="27">
        <v>-1000</v>
      </c>
      <c r="N33" s="28">
        <v>4.8150000000000004</v>
      </c>
      <c r="O33" s="29">
        <f t="shared" si="4"/>
        <v>4.7950000000000008</v>
      </c>
      <c r="P33" s="27">
        <v>-4964</v>
      </c>
      <c r="Q33" s="29">
        <v>4.8</v>
      </c>
      <c r="R33" s="30">
        <f t="shared" si="5"/>
        <v>-28622.2</v>
      </c>
    </row>
    <row r="34" spans="1:18" x14ac:dyDescent="0.2">
      <c r="A34" s="19">
        <f t="shared" si="6"/>
        <v>36792</v>
      </c>
      <c r="B34" s="20">
        <v>17146</v>
      </c>
      <c r="C34" s="21">
        <v>0</v>
      </c>
      <c r="D34" s="21">
        <f t="shared" si="0"/>
        <v>17146</v>
      </c>
      <c r="E34" s="21">
        <v>18000</v>
      </c>
      <c r="F34" s="22">
        <f t="shared" si="1"/>
        <v>95220</v>
      </c>
      <c r="G34" s="32"/>
      <c r="H34" s="22"/>
      <c r="I34" s="33"/>
      <c r="J34" s="24">
        <f t="shared" si="7"/>
        <v>0</v>
      </c>
      <c r="K34" s="25">
        <v>4.8150000000000004</v>
      </c>
      <c r="L34" s="26">
        <f t="shared" si="2"/>
        <v>0</v>
      </c>
      <c r="M34" s="27">
        <f t="shared" si="3"/>
        <v>-854</v>
      </c>
      <c r="N34" s="28">
        <v>4.8150000000000004</v>
      </c>
      <c r="O34" s="29">
        <f t="shared" si="4"/>
        <v>4.7950000000000008</v>
      </c>
      <c r="P34" s="27">
        <v>0</v>
      </c>
      <c r="Q34" s="29">
        <v>4.8</v>
      </c>
      <c r="R34" s="30">
        <f t="shared" si="5"/>
        <v>-4094.9300000000007</v>
      </c>
    </row>
    <row r="35" spans="1:18" x14ac:dyDescent="0.2">
      <c r="A35" s="19">
        <f t="shared" si="6"/>
        <v>36793</v>
      </c>
      <c r="B35" s="20">
        <v>17050</v>
      </c>
      <c r="C35" s="21">
        <v>0</v>
      </c>
      <c r="D35" s="21">
        <f t="shared" si="0"/>
        <v>17050</v>
      </c>
      <c r="E35" s="21">
        <v>18000</v>
      </c>
      <c r="F35" s="22">
        <f t="shared" si="1"/>
        <v>95220</v>
      </c>
      <c r="G35" s="8"/>
      <c r="H35" s="8"/>
      <c r="I35" s="23"/>
      <c r="J35" s="24">
        <f t="shared" si="7"/>
        <v>0</v>
      </c>
      <c r="K35" s="25">
        <v>4.79</v>
      </c>
      <c r="L35" s="26">
        <f t="shared" si="2"/>
        <v>0</v>
      </c>
      <c r="M35" s="27">
        <f t="shared" si="3"/>
        <v>-950</v>
      </c>
      <c r="N35" s="28">
        <v>4.79</v>
      </c>
      <c r="O35" s="29">
        <f t="shared" si="4"/>
        <v>4.7700000000000005</v>
      </c>
      <c r="P35" s="27">
        <v>0</v>
      </c>
      <c r="Q35" s="29">
        <v>4.76</v>
      </c>
      <c r="R35" s="30">
        <f t="shared" si="5"/>
        <v>-4531.5</v>
      </c>
    </row>
    <row r="36" spans="1:18" x14ac:dyDescent="0.2">
      <c r="A36" s="19">
        <f t="shared" si="6"/>
        <v>36794</v>
      </c>
      <c r="B36" s="20">
        <v>17636</v>
      </c>
      <c r="C36" s="21">
        <v>0</v>
      </c>
      <c r="D36" s="21">
        <f t="shared" si="0"/>
        <v>17636</v>
      </c>
      <c r="E36" s="21">
        <v>18000</v>
      </c>
      <c r="F36" s="22">
        <f t="shared" si="1"/>
        <v>95220</v>
      </c>
      <c r="G36" s="8"/>
      <c r="H36" s="8"/>
      <c r="I36" s="23"/>
      <c r="J36" s="24">
        <f t="shared" si="7"/>
        <v>0</v>
      </c>
      <c r="K36" s="25">
        <v>4.835</v>
      </c>
      <c r="L36" s="26">
        <f t="shared" si="2"/>
        <v>0</v>
      </c>
      <c r="M36" s="27">
        <f t="shared" si="3"/>
        <v>-364</v>
      </c>
      <c r="N36" s="28">
        <v>4.835</v>
      </c>
      <c r="O36" s="29">
        <f t="shared" si="4"/>
        <v>4.8150000000000004</v>
      </c>
      <c r="P36" s="27">
        <v>0</v>
      </c>
      <c r="Q36" s="29">
        <v>4.82</v>
      </c>
      <c r="R36" s="30">
        <f t="shared" si="5"/>
        <v>-1752.66</v>
      </c>
    </row>
    <row r="37" spans="1:18" x14ac:dyDescent="0.2">
      <c r="A37" s="19">
        <f t="shared" si="6"/>
        <v>36795</v>
      </c>
      <c r="B37" s="20">
        <v>18059</v>
      </c>
      <c r="C37" s="21">
        <v>0</v>
      </c>
      <c r="D37" s="21">
        <f t="shared" si="0"/>
        <v>18059</v>
      </c>
      <c r="E37" s="21">
        <v>18000</v>
      </c>
      <c r="F37" s="22">
        <f t="shared" si="1"/>
        <v>95220</v>
      </c>
      <c r="G37" s="8"/>
      <c r="H37" s="8"/>
      <c r="I37" s="23"/>
      <c r="J37" s="24">
        <f t="shared" si="7"/>
        <v>59</v>
      </c>
      <c r="K37" s="25">
        <v>4.6500000000000004</v>
      </c>
      <c r="L37" s="26">
        <f t="shared" si="2"/>
        <v>274.35000000000002</v>
      </c>
      <c r="M37" s="27">
        <f t="shared" si="3"/>
        <v>0</v>
      </c>
      <c r="N37" s="28">
        <v>4.6500000000000004</v>
      </c>
      <c r="O37" s="29">
        <f t="shared" si="4"/>
        <v>4.6300000000000008</v>
      </c>
      <c r="P37" s="27">
        <v>0</v>
      </c>
      <c r="Q37" s="29">
        <v>4.63</v>
      </c>
      <c r="R37" s="30">
        <f t="shared" si="5"/>
        <v>0</v>
      </c>
    </row>
    <row r="38" spans="1:18" x14ac:dyDescent="0.2">
      <c r="A38" s="19">
        <f t="shared" si="6"/>
        <v>36796</v>
      </c>
      <c r="B38" s="20">
        <v>18055</v>
      </c>
      <c r="C38" s="21">
        <v>0</v>
      </c>
      <c r="D38" s="21">
        <f t="shared" si="0"/>
        <v>18055</v>
      </c>
      <c r="E38" s="21">
        <v>18000</v>
      </c>
      <c r="F38" s="22">
        <f t="shared" si="1"/>
        <v>95220</v>
      </c>
      <c r="G38" s="34"/>
      <c r="H38" s="29"/>
      <c r="I38" s="23"/>
      <c r="J38" s="24">
        <f t="shared" si="7"/>
        <v>55</v>
      </c>
      <c r="K38" s="25">
        <v>4.6050000000000004</v>
      </c>
      <c r="L38" s="26">
        <f t="shared" si="2"/>
        <v>253.27500000000003</v>
      </c>
      <c r="M38" s="27">
        <f t="shared" si="3"/>
        <v>0</v>
      </c>
      <c r="N38" s="28">
        <v>4.6050000000000004</v>
      </c>
      <c r="O38" s="29">
        <f t="shared" si="4"/>
        <v>4.5850000000000009</v>
      </c>
      <c r="P38" s="27">
        <v>0</v>
      </c>
      <c r="Q38" s="29">
        <v>4.58</v>
      </c>
      <c r="R38" s="30">
        <f t="shared" si="5"/>
        <v>0</v>
      </c>
    </row>
    <row r="39" spans="1:18" x14ac:dyDescent="0.2">
      <c r="A39" s="19">
        <f t="shared" si="6"/>
        <v>36797</v>
      </c>
      <c r="B39" s="20">
        <v>18804</v>
      </c>
      <c r="C39" s="21">
        <v>0</v>
      </c>
      <c r="D39" s="21">
        <f t="shared" si="0"/>
        <v>18804</v>
      </c>
      <c r="E39" s="21">
        <v>18000</v>
      </c>
      <c r="F39" s="22">
        <f t="shared" si="1"/>
        <v>95220</v>
      </c>
      <c r="G39" s="34"/>
      <c r="H39" s="29"/>
      <c r="I39" s="23"/>
      <c r="J39" s="24">
        <f t="shared" si="7"/>
        <v>804</v>
      </c>
      <c r="K39" s="25">
        <v>4.45</v>
      </c>
      <c r="L39" s="26">
        <f t="shared" si="2"/>
        <v>3577.8</v>
      </c>
      <c r="M39" s="27">
        <f t="shared" si="3"/>
        <v>0</v>
      </c>
      <c r="N39" s="28">
        <v>4.45</v>
      </c>
      <c r="O39" s="29">
        <f t="shared" si="4"/>
        <v>4.4300000000000006</v>
      </c>
      <c r="P39" s="27">
        <v>0</v>
      </c>
      <c r="Q39" s="29">
        <v>4.41</v>
      </c>
      <c r="R39" s="30">
        <f t="shared" si="5"/>
        <v>0</v>
      </c>
    </row>
    <row r="40" spans="1:18" x14ac:dyDescent="0.2">
      <c r="A40" s="19">
        <f t="shared" si="6"/>
        <v>36798</v>
      </c>
      <c r="B40" s="20">
        <v>18056</v>
      </c>
      <c r="C40" s="21">
        <v>0</v>
      </c>
      <c r="D40" s="21">
        <f t="shared" si="0"/>
        <v>18056</v>
      </c>
      <c r="E40" s="21">
        <v>18000</v>
      </c>
      <c r="F40" s="22">
        <f t="shared" si="1"/>
        <v>95220</v>
      </c>
      <c r="G40" s="34"/>
      <c r="H40" s="29"/>
      <c r="I40" s="23"/>
      <c r="J40" s="24">
        <f t="shared" si="7"/>
        <v>56</v>
      </c>
      <c r="K40" s="25">
        <v>4.45</v>
      </c>
      <c r="L40" s="26">
        <f t="shared" si="2"/>
        <v>249.20000000000002</v>
      </c>
      <c r="M40" s="27">
        <f t="shared" si="3"/>
        <v>0</v>
      </c>
      <c r="N40" s="28">
        <v>4.45</v>
      </c>
      <c r="O40" s="29">
        <f t="shared" si="4"/>
        <v>4.4300000000000006</v>
      </c>
      <c r="P40" s="27">
        <v>0</v>
      </c>
      <c r="Q40" s="29">
        <v>4.41</v>
      </c>
      <c r="R40" s="30">
        <f t="shared" si="5"/>
        <v>0</v>
      </c>
    </row>
    <row r="41" spans="1:18" x14ac:dyDescent="0.2">
      <c r="A41" s="19">
        <f t="shared" si="6"/>
        <v>36799</v>
      </c>
      <c r="B41" s="20">
        <v>18047</v>
      </c>
      <c r="C41" s="21">
        <v>0</v>
      </c>
      <c r="D41" s="21">
        <f t="shared" si="0"/>
        <v>18047</v>
      </c>
      <c r="E41" s="21">
        <v>18000</v>
      </c>
      <c r="F41" s="22">
        <f t="shared" si="1"/>
        <v>95220</v>
      </c>
      <c r="G41" s="34"/>
      <c r="H41" s="29"/>
      <c r="I41" s="35"/>
      <c r="J41" s="24">
        <f t="shared" si="7"/>
        <v>47</v>
      </c>
      <c r="K41" s="25">
        <v>4.45</v>
      </c>
      <c r="L41" s="36">
        <f>J41*K41</f>
        <v>209.15</v>
      </c>
      <c r="M41" s="27">
        <f t="shared" si="3"/>
        <v>0</v>
      </c>
      <c r="N41" s="28">
        <v>4.45</v>
      </c>
      <c r="O41" s="29">
        <f t="shared" si="4"/>
        <v>4.4300000000000006</v>
      </c>
      <c r="P41" s="27">
        <v>0</v>
      </c>
      <c r="Q41" s="29">
        <v>4.41</v>
      </c>
      <c r="R41" s="30">
        <f t="shared" si="5"/>
        <v>0</v>
      </c>
    </row>
    <row r="42" spans="1:18" x14ac:dyDescent="0.2">
      <c r="A42" s="19"/>
      <c r="B42" s="37">
        <v>18060</v>
      </c>
      <c r="C42" s="21"/>
      <c r="D42" s="21">
        <f t="shared" si="0"/>
        <v>18060</v>
      </c>
      <c r="E42" s="21">
        <v>18000</v>
      </c>
      <c r="F42" s="22">
        <f t="shared" si="1"/>
        <v>95220</v>
      </c>
      <c r="G42" s="34"/>
      <c r="H42" s="29"/>
      <c r="I42" s="35"/>
      <c r="J42" s="24">
        <f t="shared" si="7"/>
        <v>60</v>
      </c>
      <c r="K42" s="25">
        <v>4.4850000000000003</v>
      </c>
      <c r="L42" s="36">
        <f>J42*K42</f>
        <v>269.10000000000002</v>
      </c>
      <c r="M42" s="27">
        <f t="shared" si="3"/>
        <v>0</v>
      </c>
      <c r="N42" s="28">
        <v>4.4850000000000003</v>
      </c>
      <c r="O42" s="29"/>
      <c r="P42" s="27">
        <v>0</v>
      </c>
      <c r="Q42" s="29">
        <v>4.4450000000000003</v>
      </c>
      <c r="R42" s="30">
        <f t="shared" si="5"/>
        <v>0</v>
      </c>
    </row>
    <row r="43" spans="1:18" s="46" customFormat="1" ht="12" x14ac:dyDescent="0.2">
      <c r="A43" s="38" t="s">
        <v>30</v>
      </c>
      <c r="B43" s="39">
        <f t="shared" ref="B43:G43" si="8">SUM(B12:B42)</f>
        <v>563755</v>
      </c>
      <c r="C43" s="39">
        <f t="shared" si="8"/>
        <v>0</v>
      </c>
      <c r="D43" s="39">
        <f t="shared" si="8"/>
        <v>563755</v>
      </c>
      <c r="E43" s="40">
        <f t="shared" si="8"/>
        <v>558000</v>
      </c>
      <c r="F43" s="41">
        <f t="shared" si="8"/>
        <v>2951820</v>
      </c>
      <c r="G43" s="42">
        <f t="shared" si="8"/>
        <v>0</v>
      </c>
      <c r="H43" s="39"/>
      <c r="I43" s="43">
        <f>SUM(I12:I42)</f>
        <v>0</v>
      </c>
      <c r="J43" s="40">
        <f>SUM(J12:J42)</f>
        <v>13887</v>
      </c>
      <c r="K43" s="39"/>
      <c r="L43" s="44">
        <f>SUM(L12:L42)</f>
        <v>66863.944999999992</v>
      </c>
      <c r="M43" s="40">
        <f>SUM(M12:M42)</f>
        <v>-3168</v>
      </c>
      <c r="N43" s="45"/>
      <c r="O43" s="45"/>
      <c r="P43" s="40">
        <f>SUM(P12:P42)</f>
        <v>-4964</v>
      </c>
      <c r="Q43" s="45"/>
      <c r="R43" s="44">
        <f>SUM(R12:R42)</f>
        <v>-39001.290000000008</v>
      </c>
    </row>
    <row r="44" spans="1:18" x14ac:dyDescent="0.2">
      <c r="A44" s="47" t="s">
        <v>31</v>
      </c>
      <c r="B44" s="48"/>
      <c r="C44" s="49">
        <f>+E43+G43+J43+M43+P43</f>
        <v>563755</v>
      </c>
      <c r="E44" s="13" t="s">
        <v>32</v>
      </c>
      <c r="G44" s="2">
        <v>252640</v>
      </c>
      <c r="J44" s="13" t="s">
        <v>33</v>
      </c>
      <c r="M44" s="13" t="s">
        <v>34</v>
      </c>
    </row>
    <row r="46" spans="1:18" x14ac:dyDescent="0.2">
      <c r="C46" s="50" t="s">
        <v>35</v>
      </c>
      <c r="D46" s="8"/>
      <c r="E46" s="51">
        <f>+E43</f>
        <v>558000</v>
      </c>
      <c r="F46" s="52">
        <f>+F43</f>
        <v>2951820</v>
      </c>
      <c r="L46" s="8"/>
      <c r="M46" s="8"/>
      <c r="N46" s="53"/>
      <c r="O46" s="50"/>
      <c r="P46" s="54"/>
      <c r="Q46" s="54"/>
    </row>
    <row r="47" spans="1:18" x14ac:dyDescent="0.2">
      <c r="C47" s="55" t="s">
        <v>36</v>
      </c>
      <c r="E47" s="55">
        <f>+J43</f>
        <v>13887</v>
      </c>
      <c r="F47" s="52">
        <f>+L43</f>
        <v>66863.944999999992</v>
      </c>
      <c r="J47" s="56">
        <f>+E46+E47</f>
        <v>571887</v>
      </c>
      <c r="K47" s="31">
        <f>+F46+F47</f>
        <v>3018683.9449999998</v>
      </c>
    </row>
    <row r="48" spans="1:18" x14ac:dyDescent="0.2">
      <c r="C48" s="55" t="s">
        <v>23</v>
      </c>
      <c r="E48" s="57">
        <f>+G43+M43+P43</f>
        <v>-8132</v>
      </c>
      <c r="F48" s="58">
        <f>+I43+R43</f>
        <v>-39001.290000000008</v>
      </c>
    </row>
    <row r="49" spans="3:6" ht="13.5" thickBot="1" x14ac:dyDescent="0.25">
      <c r="C49" s="2" t="s">
        <v>37</v>
      </c>
      <c r="E49" s="59">
        <f>+E46+E47+E48</f>
        <v>563755</v>
      </c>
      <c r="F49" s="60">
        <f>+F46+F47+F48</f>
        <v>2979682.6549999998</v>
      </c>
    </row>
    <row r="50" spans="3:6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workbookViewId="0">
      <selection sqref="A1:IV65536"/>
    </sheetView>
  </sheetViews>
  <sheetFormatPr defaultRowHeight="11.25" x14ac:dyDescent="0.2"/>
  <cols>
    <col min="1" max="1" width="9.140625" style="61"/>
    <col min="2" max="2" width="9" style="63" customWidth="1"/>
    <col min="3" max="13" width="9.7109375" style="61" customWidth="1"/>
    <col min="14" max="14" width="11" style="61" customWidth="1"/>
    <col min="15" max="15" width="9.7109375" style="61" customWidth="1"/>
    <col min="16" max="16" width="1.7109375" style="61" customWidth="1"/>
    <col min="17" max="17" width="9.140625" style="61"/>
    <col min="18" max="18" width="9.5703125" style="61" customWidth="1"/>
    <col min="19" max="16384" width="9.140625" style="61"/>
  </cols>
  <sheetData>
    <row r="1" spans="2:19" x14ac:dyDescent="0.2">
      <c r="B1" s="62"/>
    </row>
    <row r="2" spans="2:19" x14ac:dyDescent="0.2">
      <c r="I2" s="112"/>
      <c r="J2" s="112"/>
    </row>
    <row r="4" spans="2:19" ht="15.75" x14ac:dyDescent="0.25">
      <c r="B4" s="63" t="s">
        <v>38</v>
      </c>
      <c r="C4" s="113" t="s">
        <v>39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5"/>
      <c r="Q4" s="65"/>
    </row>
    <row r="5" spans="2:19" x14ac:dyDescent="0.2"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9"/>
      <c r="Q5" s="70"/>
    </row>
    <row r="6" spans="2:19" s="71" customFormat="1" ht="12.75" customHeight="1" x14ac:dyDescent="0.2">
      <c r="B6" s="72"/>
      <c r="C6" s="73"/>
      <c r="D6" s="116" t="s">
        <v>40</v>
      </c>
      <c r="E6" s="117"/>
      <c r="F6" s="116" t="s">
        <v>41</v>
      </c>
      <c r="G6" s="117"/>
      <c r="H6" s="116" t="s">
        <v>42</v>
      </c>
      <c r="I6" s="117"/>
      <c r="J6" s="116" t="s">
        <v>20</v>
      </c>
      <c r="K6" s="117"/>
      <c r="L6" s="116" t="s">
        <v>43</v>
      </c>
      <c r="M6" s="117"/>
      <c r="N6" s="74"/>
      <c r="O6" s="75"/>
      <c r="Q6" s="74"/>
    </row>
    <row r="7" spans="2:19" s="76" customFormat="1" x14ac:dyDescent="0.2">
      <c r="B7" s="72"/>
      <c r="C7" s="77"/>
      <c r="D7" s="110" t="s">
        <v>44</v>
      </c>
      <c r="E7" s="111"/>
      <c r="F7" s="110" t="s">
        <v>45</v>
      </c>
      <c r="G7" s="111"/>
      <c r="H7" s="110" t="s">
        <v>46</v>
      </c>
      <c r="I7" s="111"/>
      <c r="J7" s="110" t="s">
        <v>47</v>
      </c>
      <c r="K7" s="111"/>
      <c r="L7" s="110" t="s">
        <v>47</v>
      </c>
      <c r="M7" s="111"/>
      <c r="N7" s="78"/>
      <c r="O7" s="80"/>
      <c r="Q7" s="81"/>
    </row>
    <row r="8" spans="2:19" s="72" customFormat="1" x14ac:dyDescent="0.2">
      <c r="B8" s="72" t="s">
        <v>48</v>
      </c>
      <c r="C8" s="78"/>
      <c r="D8" s="78"/>
      <c r="E8" s="79"/>
      <c r="F8" s="64"/>
      <c r="G8" s="79"/>
      <c r="H8" s="78"/>
      <c r="I8" s="79"/>
      <c r="J8" s="110">
        <v>417714</v>
      </c>
      <c r="K8" s="111"/>
      <c r="L8" s="110">
        <v>249110</v>
      </c>
      <c r="M8" s="111"/>
      <c r="N8" s="80">
        <v>418196</v>
      </c>
      <c r="O8" s="79"/>
      <c r="Q8" s="80"/>
    </row>
    <row r="9" spans="2:19" s="72" customFormat="1" x14ac:dyDescent="0.2">
      <c r="B9" s="72" t="s">
        <v>49</v>
      </c>
      <c r="C9" s="78"/>
      <c r="D9" s="78"/>
      <c r="E9" s="79"/>
      <c r="F9" s="64"/>
      <c r="G9" s="79"/>
      <c r="H9" s="78"/>
      <c r="I9" s="79"/>
      <c r="J9" s="110"/>
      <c r="K9" s="111"/>
      <c r="L9" s="110"/>
      <c r="M9" s="111"/>
      <c r="N9" s="80" t="s">
        <v>20</v>
      </c>
      <c r="O9" s="80" t="s">
        <v>20</v>
      </c>
      <c r="Q9" s="80" t="s">
        <v>20</v>
      </c>
    </row>
    <row r="10" spans="2:19" s="72" customFormat="1" x14ac:dyDescent="0.2">
      <c r="C10" s="82" t="s">
        <v>50</v>
      </c>
      <c r="D10" s="83" t="s">
        <v>51</v>
      </c>
      <c r="E10" s="84" t="s">
        <v>52</v>
      </c>
      <c r="F10" s="85" t="s">
        <v>51</v>
      </c>
      <c r="G10" s="84" t="s">
        <v>52</v>
      </c>
      <c r="H10" s="83" t="s">
        <v>51</v>
      </c>
      <c r="I10" s="84" t="s">
        <v>52</v>
      </c>
      <c r="J10" s="83" t="s">
        <v>51</v>
      </c>
      <c r="K10" s="84" t="s">
        <v>52</v>
      </c>
      <c r="L10" s="83" t="s">
        <v>51</v>
      </c>
      <c r="M10" s="84" t="s">
        <v>52</v>
      </c>
      <c r="N10" s="83" t="s">
        <v>36</v>
      </c>
      <c r="O10" s="86" t="s">
        <v>23</v>
      </c>
      <c r="Q10" s="80" t="s">
        <v>11</v>
      </c>
    </row>
    <row r="11" spans="2:19" s="63" customFormat="1" x14ac:dyDescent="0.2">
      <c r="C11" s="87"/>
      <c r="D11" s="66"/>
      <c r="E11" s="69"/>
      <c r="F11" s="67"/>
      <c r="G11" s="67"/>
      <c r="H11" s="66"/>
      <c r="I11" s="67"/>
      <c r="J11" s="66"/>
      <c r="K11" s="69"/>
      <c r="L11" s="67"/>
      <c r="M11" s="67"/>
      <c r="N11" s="66"/>
      <c r="O11" s="88"/>
      <c r="Q11" s="88"/>
    </row>
    <row r="12" spans="2:19" x14ac:dyDescent="0.2">
      <c r="B12" s="63">
        <v>1</v>
      </c>
      <c r="C12" s="89">
        <v>18028</v>
      </c>
      <c r="D12" s="90">
        <v>0</v>
      </c>
      <c r="E12" s="91">
        <f>+IF(D12&lt;C12,D12,+C12)</f>
        <v>0</v>
      </c>
      <c r="F12" s="90"/>
      <c r="G12" s="92">
        <f t="shared" ref="G12:G41" si="0">+F12</f>
        <v>0</v>
      </c>
      <c r="H12" s="90">
        <v>0</v>
      </c>
      <c r="I12" s="92">
        <f t="shared" ref="I12:I42" si="1">+H12</f>
        <v>0</v>
      </c>
      <c r="J12" s="90">
        <v>18000</v>
      </c>
      <c r="K12" s="91">
        <f>IF(C12-E12-I12&gt;J12,J12,C12-E12-I12)</f>
        <v>18000</v>
      </c>
      <c r="L12" s="90"/>
      <c r="M12" s="92"/>
      <c r="N12" s="93">
        <f>IF(C12-E12-I12-K12&gt;0,C12-E12-I12-K12,0)</f>
        <v>28</v>
      </c>
      <c r="O12" s="94">
        <f>J12-K12</f>
        <v>0</v>
      </c>
      <c r="P12" s="95"/>
      <c r="Q12" s="93"/>
      <c r="R12" s="95"/>
    </row>
    <row r="13" spans="2:19" x14ac:dyDescent="0.2">
      <c r="B13" s="63">
        <v>2</v>
      </c>
      <c r="C13" s="89">
        <v>18037</v>
      </c>
      <c r="D13" s="90">
        <v>0</v>
      </c>
      <c r="E13" s="91">
        <f t="shared" ref="E13:E40" si="2">+IF(D13&lt;C13,D13,+C13)</f>
        <v>0</v>
      </c>
      <c r="F13" s="90"/>
      <c r="G13" s="92">
        <f t="shared" si="0"/>
        <v>0</v>
      </c>
      <c r="H13" s="90">
        <v>0</v>
      </c>
      <c r="I13" s="92">
        <f t="shared" si="1"/>
        <v>0</v>
      </c>
      <c r="J13" s="90">
        <v>18000</v>
      </c>
      <c r="K13" s="91">
        <f t="shared" ref="K13:K42" si="3">IF(C13-E13-I13&gt;J13,J13,C13-E13-I13)</f>
        <v>18000</v>
      </c>
      <c r="L13" s="90"/>
      <c r="M13" s="92"/>
      <c r="N13" s="93">
        <f t="shared" ref="N13:N42" si="4">IF(C13-E13-I13-K13&gt;0,C13-E13-I13-K13,0)</f>
        <v>37</v>
      </c>
      <c r="O13" s="94">
        <f t="shared" ref="O13:O42" si="5">J13-K13</f>
        <v>0</v>
      </c>
      <c r="P13" s="95"/>
      <c r="Q13" s="93"/>
      <c r="R13" s="95"/>
    </row>
    <row r="14" spans="2:19" x14ac:dyDescent="0.2">
      <c r="B14" s="63">
        <v>3</v>
      </c>
      <c r="C14" s="89">
        <v>18030</v>
      </c>
      <c r="D14" s="90">
        <v>0</v>
      </c>
      <c r="E14" s="91">
        <f t="shared" si="2"/>
        <v>0</v>
      </c>
      <c r="F14" s="90"/>
      <c r="G14" s="92">
        <f t="shared" si="0"/>
        <v>0</v>
      </c>
      <c r="H14" s="90">
        <v>0</v>
      </c>
      <c r="I14" s="92">
        <f t="shared" si="1"/>
        <v>0</v>
      </c>
      <c r="J14" s="90">
        <v>18000</v>
      </c>
      <c r="K14" s="91">
        <f t="shared" si="3"/>
        <v>18000</v>
      </c>
      <c r="L14" s="90"/>
      <c r="M14" s="92"/>
      <c r="N14" s="93">
        <f t="shared" si="4"/>
        <v>30</v>
      </c>
      <c r="O14" s="94">
        <f t="shared" si="5"/>
        <v>0</v>
      </c>
      <c r="P14" s="95"/>
      <c r="Q14" s="93"/>
      <c r="R14" s="95"/>
    </row>
    <row r="15" spans="2:19" x14ac:dyDescent="0.2">
      <c r="B15" s="63">
        <v>4</v>
      </c>
      <c r="C15" s="89">
        <v>18027</v>
      </c>
      <c r="D15" s="90">
        <v>0</v>
      </c>
      <c r="E15" s="91">
        <f t="shared" si="2"/>
        <v>0</v>
      </c>
      <c r="F15" s="90"/>
      <c r="G15" s="92">
        <f t="shared" si="0"/>
        <v>0</v>
      </c>
      <c r="H15" s="90">
        <v>0</v>
      </c>
      <c r="I15" s="92">
        <f t="shared" si="1"/>
        <v>0</v>
      </c>
      <c r="J15" s="90">
        <v>18000</v>
      </c>
      <c r="K15" s="91">
        <f t="shared" si="3"/>
        <v>18000</v>
      </c>
      <c r="L15" s="90"/>
      <c r="M15" s="92"/>
      <c r="N15" s="93">
        <f t="shared" si="4"/>
        <v>27</v>
      </c>
      <c r="O15" s="94">
        <f t="shared" si="5"/>
        <v>0</v>
      </c>
      <c r="P15" s="95"/>
      <c r="Q15" s="93"/>
      <c r="R15" s="95"/>
      <c r="S15" s="96"/>
    </row>
    <row r="16" spans="2:19" ht="11.25" customHeight="1" x14ac:dyDescent="0.2">
      <c r="B16" s="63">
        <v>5</v>
      </c>
      <c r="C16" s="89">
        <v>18031</v>
      </c>
      <c r="D16" s="90">
        <v>0</v>
      </c>
      <c r="E16" s="91">
        <f t="shared" si="2"/>
        <v>0</v>
      </c>
      <c r="F16" s="90"/>
      <c r="G16" s="92">
        <f t="shared" si="0"/>
        <v>0</v>
      </c>
      <c r="H16" s="90">
        <v>0</v>
      </c>
      <c r="I16" s="92">
        <f t="shared" si="1"/>
        <v>0</v>
      </c>
      <c r="J16" s="90">
        <v>18000</v>
      </c>
      <c r="K16" s="91">
        <f t="shared" si="3"/>
        <v>18000</v>
      </c>
      <c r="M16" s="91"/>
      <c r="N16" s="93">
        <f t="shared" si="4"/>
        <v>31</v>
      </c>
      <c r="O16" s="94">
        <f t="shared" si="5"/>
        <v>0</v>
      </c>
      <c r="P16" s="95"/>
      <c r="Q16" s="93"/>
      <c r="R16" s="95"/>
      <c r="S16" s="96"/>
    </row>
    <row r="17" spans="2:19" x14ac:dyDescent="0.2">
      <c r="B17" s="63">
        <v>6</v>
      </c>
      <c r="C17" s="89">
        <v>18029</v>
      </c>
      <c r="D17" s="90">
        <v>0</v>
      </c>
      <c r="E17" s="91">
        <f t="shared" si="2"/>
        <v>0</v>
      </c>
      <c r="F17" s="90"/>
      <c r="G17" s="92">
        <f t="shared" si="0"/>
        <v>0</v>
      </c>
      <c r="H17" s="90">
        <v>0</v>
      </c>
      <c r="I17" s="92">
        <f t="shared" si="1"/>
        <v>0</v>
      </c>
      <c r="J17" s="90">
        <v>18000</v>
      </c>
      <c r="K17" s="91">
        <f t="shared" si="3"/>
        <v>18000</v>
      </c>
      <c r="L17" s="90"/>
      <c r="M17" s="91"/>
      <c r="N17" s="93">
        <f t="shared" si="4"/>
        <v>29</v>
      </c>
      <c r="O17" s="94">
        <f t="shared" si="5"/>
        <v>0</v>
      </c>
      <c r="P17" s="95"/>
      <c r="Q17" s="93"/>
      <c r="R17" s="95"/>
      <c r="S17" s="96"/>
    </row>
    <row r="18" spans="2:19" x14ac:dyDescent="0.2">
      <c r="B18" s="63">
        <v>7</v>
      </c>
      <c r="C18" s="89">
        <v>18029</v>
      </c>
      <c r="D18" s="90">
        <v>0</v>
      </c>
      <c r="E18" s="91">
        <f t="shared" si="2"/>
        <v>0</v>
      </c>
      <c r="F18" s="90"/>
      <c r="G18" s="92">
        <f t="shared" si="0"/>
        <v>0</v>
      </c>
      <c r="H18" s="90">
        <v>0</v>
      </c>
      <c r="I18" s="92">
        <f t="shared" si="1"/>
        <v>0</v>
      </c>
      <c r="J18" s="90">
        <v>18000</v>
      </c>
      <c r="K18" s="91">
        <f t="shared" si="3"/>
        <v>18000</v>
      </c>
      <c r="L18" s="90"/>
      <c r="M18" s="91"/>
      <c r="N18" s="93">
        <f t="shared" si="4"/>
        <v>29</v>
      </c>
      <c r="O18" s="94">
        <f t="shared" si="5"/>
        <v>0</v>
      </c>
      <c r="P18" s="95"/>
      <c r="Q18" s="93"/>
      <c r="R18" s="95"/>
      <c r="S18" s="96"/>
    </row>
    <row r="19" spans="2:19" x14ac:dyDescent="0.2">
      <c r="B19" s="63">
        <v>8</v>
      </c>
      <c r="C19" s="89">
        <v>18053</v>
      </c>
      <c r="D19" s="90">
        <v>0</v>
      </c>
      <c r="E19" s="91">
        <f t="shared" si="2"/>
        <v>0</v>
      </c>
      <c r="F19" s="90"/>
      <c r="G19" s="92">
        <f t="shared" si="0"/>
        <v>0</v>
      </c>
      <c r="H19" s="90">
        <v>0</v>
      </c>
      <c r="I19" s="92">
        <f t="shared" si="1"/>
        <v>0</v>
      </c>
      <c r="J19" s="90">
        <v>18000</v>
      </c>
      <c r="K19" s="91">
        <f t="shared" si="3"/>
        <v>18000</v>
      </c>
      <c r="L19" s="90"/>
      <c r="M19" s="91"/>
      <c r="N19" s="93">
        <f t="shared" si="4"/>
        <v>53</v>
      </c>
      <c r="O19" s="94">
        <f t="shared" si="5"/>
        <v>0</v>
      </c>
      <c r="P19" s="95"/>
      <c r="Q19" s="93"/>
      <c r="R19" s="92"/>
      <c r="S19" s="96"/>
    </row>
    <row r="20" spans="2:19" x14ac:dyDescent="0.2">
      <c r="B20" s="63">
        <v>9</v>
      </c>
      <c r="C20" s="89">
        <v>18053</v>
      </c>
      <c r="D20" s="90">
        <v>0</v>
      </c>
      <c r="E20" s="91">
        <f t="shared" si="2"/>
        <v>0</v>
      </c>
      <c r="F20" s="90"/>
      <c r="G20" s="92">
        <f t="shared" si="0"/>
        <v>0</v>
      </c>
      <c r="H20" s="90">
        <v>0</v>
      </c>
      <c r="I20" s="92">
        <f t="shared" si="1"/>
        <v>0</v>
      </c>
      <c r="J20" s="90">
        <v>18000</v>
      </c>
      <c r="K20" s="91">
        <f t="shared" si="3"/>
        <v>18000</v>
      </c>
      <c r="L20" s="90"/>
      <c r="M20" s="91"/>
      <c r="N20" s="93">
        <f t="shared" si="4"/>
        <v>53</v>
      </c>
      <c r="O20" s="94">
        <f t="shared" si="5"/>
        <v>0</v>
      </c>
      <c r="P20" s="95"/>
      <c r="Q20" s="93"/>
      <c r="R20" s="92"/>
      <c r="S20" s="96"/>
    </row>
    <row r="21" spans="2:19" x14ac:dyDescent="0.2">
      <c r="B21" s="63">
        <v>10</v>
      </c>
      <c r="C21" s="89">
        <v>18056</v>
      </c>
      <c r="D21" s="90">
        <v>0</v>
      </c>
      <c r="E21" s="91">
        <f t="shared" si="2"/>
        <v>0</v>
      </c>
      <c r="F21" s="90"/>
      <c r="G21" s="92">
        <f t="shared" si="0"/>
        <v>0</v>
      </c>
      <c r="H21" s="90">
        <v>0</v>
      </c>
      <c r="I21" s="92">
        <f t="shared" si="1"/>
        <v>0</v>
      </c>
      <c r="J21" s="90">
        <v>18000</v>
      </c>
      <c r="K21" s="91">
        <f t="shared" si="3"/>
        <v>18000</v>
      </c>
      <c r="L21" s="90"/>
      <c r="M21" s="91"/>
      <c r="N21" s="93">
        <f t="shared" si="4"/>
        <v>56</v>
      </c>
      <c r="O21" s="94">
        <f t="shared" si="5"/>
        <v>0</v>
      </c>
      <c r="P21" s="95"/>
      <c r="Q21" s="93"/>
      <c r="R21" s="92"/>
      <c r="S21" s="96"/>
    </row>
    <row r="22" spans="2:19" x14ac:dyDescent="0.2">
      <c r="B22" s="63">
        <v>11</v>
      </c>
      <c r="C22" s="89">
        <v>18054</v>
      </c>
      <c r="D22" s="90">
        <v>0</v>
      </c>
      <c r="E22" s="91">
        <f t="shared" si="2"/>
        <v>0</v>
      </c>
      <c r="F22" s="90"/>
      <c r="G22" s="92">
        <f t="shared" si="0"/>
        <v>0</v>
      </c>
      <c r="H22" s="90">
        <v>0</v>
      </c>
      <c r="I22" s="92">
        <f t="shared" si="1"/>
        <v>0</v>
      </c>
      <c r="J22" s="90">
        <v>18000</v>
      </c>
      <c r="K22" s="91">
        <f t="shared" si="3"/>
        <v>18000</v>
      </c>
      <c r="L22" s="90"/>
      <c r="M22" s="91"/>
      <c r="N22" s="93">
        <f t="shared" si="4"/>
        <v>54</v>
      </c>
      <c r="O22" s="94">
        <f t="shared" si="5"/>
        <v>0</v>
      </c>
      <c r="P22" s="95"/>
      <c r="Q22" s="93"/>
      <c r="R22" s="92"/>
      <c r="S22" s="96"/>
    </row>
    <row r="23" spans="2:19" x14ac:dyDescent="0.2">
      <c r="B23" s="63">
        <v>12</v>
      </c>
      <c r="C23" s="89">
        <v>18055</v>
      </c>
      <c r="D23" s="90">
        <v>0</v>
      </c>
      <c r="E23" s="91">
        <f t="shared" si="2"/>
        <v>0</v>
      </c>
      <c r="F23" s="90"/>
      <c r="G23" s="92">
        <f t="shared" si="0"/>
        <v>0</v>
      </c>
      <c r="H23" s="90">
        <v>0</v>
      </c>
      <c r="I23" s="92">
        <f t="shared" si="1"/>
        <v>0</v>
      </c>
      <c r="J23" s="90">
        <v>18000</v>
      </c>
      <c r="K23" s="91">
        <f t="shared" si="3"/>
        <v>18000</v>
      </c>
      <c r="L23" s="90"/>
      <c r="M23" s="91"/>
      <c r="N23" s="93">
        <f t="shared" si="4"/>
        <v>55</v>
      </c>
      <c r="O23" s="94">
        <f t="shared" si="5"/>
        <v>0</v>
      </c>
      <c r="P23" s="95"/>
      <c r="Q23" s="93"/>
      <c r="R23" s="92"/>
      <c r="S23" s="96"/>
    </row>
    <row r="24" spans="2:19" x14ac:dyDescent="0.2">
      <c r="B24" s="63">
        <v>13</v>
      </c>
      <c r="C24" s="89">
        <v>18056</v>
      </c>
      <c r="D24" s="90">
        <v>0</v>
      </c>
      <c r="E24" s="91">
        <f t="shared" si="2"/>
        <v>0</v>
      </c>
      <c r="F24" s="90"/>
      <c r="G24" s="92">
        <f t="shared" si="0"/>
        <v>0</v>
      </c>
      <c r="H24" s="90">
        <v>0</v>
      </c>
      <c r="I24" s="92">
        <f t="shared" si="1"/>
        <v>0</v>
      </c>
      <c r="J24" s="90">
        <v>18000</v>
      </c>
      <c r="K24" s="91">
        <f t="shared" si="3"/>
        <v>18000</v>
      </c>
      <c r="L24" s="90"/>
      <c r="M24" s="91"/>
      <c r="N24" s="93">
        <f t="shared" si="4"/>
        <v>56</v>
      </c>
      <c r="O24" s="94">
        <f t="shared" si="5"/>
        <v>0</v>
      </c>
      <c r="P24" s="95"/>
      <c r="Q24" s="93"/>
      <c r="R24" s="92"/>
      <c r="S24" s="96"/>
    </row>
    <row r="25" spans="2:19" x14ac:dyDescent="0.2">
      <c r="B25" s="63">
        <v>14</v>
      </c>
      <c r="C25" s="89">
        <v>18056</v>
      </c>
      <c r="D25" s="90">
        <v>0</v>
      </c>
      <c r="E25" s="91">
        <f t="shared" si="2"/>
        <v>0</v>
      </c>
      <c r="F25" s="90"/>
      <c r="G25" s="92">
        <f t="shared" si="0"/>
        <v>0</v>
      </c>
      <c r="H25" s="90">
        <v>0</v>
      </c>
      <c r="I25" s="92">
        <f t="shared" si="1"/>
        <v>0</v>
      </c>
      <c r="J25" s="90">
        <v>18000</v>
      </c>
      <c r="K25" s="91">
        <f t="shared" si="3"/>
        <v>18000</v>
      </c>
      <c r="L25" s="90"/>
      <c r="M25" s="91"/>
      <c r="N25" s="93">
        <f t="shared" si="4"/>
        <v>56</v>
      </c>
      <c r="O25" s="94">
        <f t="shared" si="5"/>
        <v>0</v>
      </c>
      <c r="P25" s="95"/>
      <c r="Q25" s="93"/>
      <c r="R25" s="92"/>
      <c r="S25" s="96"/>
    </row>
    <row r="26" spans="2:19" x14ac:dyDescent="0.2">
      <c r="B26" s="63">
        <v>15</v>
      </c>
      <c r="C26" s="89">
        <v>18051</v>
      </c>
      <c r="D26" s="90">
        <v>0</v>
      </c>
      <c r="E26" s="91">
        <f t="shared" si="2"/>
        <v>0</v>
      </c>
      <c r="F26" s="90"/>
      <c r="G26" s="92">
        <f t="shared" si="0"/>
        <v>0</v>
      </c>
      <c r="H26" s="90">
        <v>0</v>
      </c>
      <c r="I26" s="92">
        <f t="shared" si="1"/>
        <v>0</v>
      </c>
      <c r="J26" s="90">
        <v>18000</v>
      </c>
      <c r="K26" s="91">
        <f t="shared" si="3"/>
        <v>18000</v>
      </c>
      <c r="L26" s="90"/>
      <c r="M26" s="91"/>
      <c r="N26" s="93">
        <f t="shared" si="4"/>
        <v>51</v>
      </c>
      <c r="O26" s="94">
        <f t="shared" si="5"/>
        <v>0</v>
      </c>
      <c r="P26" s="95"/>
      <c r="Q26" s="93"/>
      <c r="R26" s="92"/>
      <c r="S26" s="96"/>
    </row>
    <row r="27" spans="2:19" x14ac:dyDescent="0.2">
      <c r="B27" s="63">
        <v>16</v>
      </c>
      <c r="C27" s="89">
        <v>18055</v>
      </c>
      <c r="D27" s="90">
        <v>0</v>
      </c>
      <c r="E27" s="91">
        <f t="shared" si="2"/>
        <v>0</v>
      </c>
      <c r="F27" s="90"/>
      <c r="G27" s="92">
        <f t="shared" si="0"/>
        <v>0</v>
      </c>
      <c r="H27" s="90">
        <v>0</v>
      </c>
      <c r="I27" s="92">
        <f t="shared" si="1"/>
        <v>0</v>
      </c>
      <c r="J27" s="90">
        <v>18000</v>
      </c>
      <c r="K27" s="91">
        <f t="shared" si="3"/>
        <v>18000</v>
      </c>
      <c r="L27" s="90"/>
      <c r="M27" s="91"/>
      <c r="N27" s="93">
        <f t="shared" si="4"/>
        <v>55</v>
      </c>
      <c r="O27" s="94">
        <f t="shared" si="5"/>
        <v>0</v>
      </c>
      <c r="P27" s="95"/>
      <c r="Q27" s="93"/>
      <c r="R27" s="92"/>
      <c r="S27" s="96"/>
    </row>
    <row r="28" spans="2:19" x14ac:dyDescent="0.2">
      <c r="B28" s="63">
        <v>17</v>
      </c>
      <c r="C28" s="89">
        <v>18054</v>
      </c>
      <c r="D28" s="90">
        <v>0</v>
      </c>
      <c r="E28" s="91">
        <f t="shared" si="2"/>
        <v>0</v>
      </c>
      <c r="F28" s="90"/>
      <c r="G28" s="92">
        <f t="shared" si="0"/>
        <v>0</v>
      </c>
      <c r="H28" s="90">
        <v>0</v>
      </c>
      <c r="I28" s="92">
        <f t="shared" si="1"/>
        <v>0</v>
      </c>
      <c r="J28" s="90">
        <v>18000</v>
      </c>
      <c r="K28" s="91">
        <f t="shared" si="3"/>
        <v>18000</v>
      </c>
      <c r="L28" s="90"/>
      <c r="M28" s="91"/>
      <c r="N28" s="93">
        <f t="shared" si="4"/>
        <v>54</v>
      </c>
      <c r="O28" s="94">
        <f t="shared" si="5"/>
        <v>0</v>
      </c>
      <c r="P28" s="95"/>
      <c r="Q28" s="93"/>
      <c r="R28" s="92"/>
      <c r="S28" s="96"/>
    </row>
    <row r="29" spans="2:19" x14ac:dyDescent="0.2">
      <c r="B29" s="63">
        <v>18</v>
      </c>
      <c r="C29" s="89">
        <v>18055</v>
      </c>
      <c r="D29" s="90">
        <v>0</v>
      </c>
      <c r="E29" s="91">
        <f t="shared" si="2"/>
        <v>0</v>
      </c>
      <c r="F29" s="90"/>
      <c r="G29" s="92">
        <f t="shared" si="0"/>
        <v>0</v>
      </c>
      <c r="H29" s="90">
        <v>0</v>
      </c>
      <c r="I29" s="92">
        <f t="shared" si="1"/>
        <v>0</v>
      </c>
      <c r="J29" s="90">
        <v>18000</v>
      </c>
      <c r="K29" s="91">
        <f t="shared" si="3"/>
        <v>18000</v>
      </c>
      <c r="L29" s="90"/>
      <c r="M29" s="91"/>
      <c r="N29" s="93">
        <f t="shared" si="4"/>
        <v>55</v>
      </c>
      <c r="O29" s="94">
        <f t="shared" si="5"/>
        <v>0</v>
      </c>
      <c r="P29" s="95"/>
      <c r="Q29" s="93"/>
      <c r="R29" s="92"/>
      <c r="S29" s="96"/>
    </row>
    <row r="30" spans="2:19" x14ac:dyDescent="0.2">
      <c r="B30" s="63">
        <v>19</v>
      </c>
      <c r="C30" s="89">
        <v>18056</v>
      </c>
      <c r="D30" s="90">
        <v>0</v>
      </c>
      <c r="E30" s="91">
        <f t="shared" si="2"/>
        <v>0</v>
      </c>
      <c r="F30" s="90"/>
      <c r="G30" s="92">
        <f t="shared" si="0"/>
        <v>0</v>
      </c>
      <c r="H30" s="90">
        <v>0</v>
      </c>
      <c r="I30" s="92">
        <f t="shared" si="1"/>
        <v>0</v>
      </c>
      <c r="J30" s="90">
        <v>18000</v>
      </c>
      <c r="K30" s="91">
        <f t="shared" si="3"/>
        <v>18000</v>
      </c>
      <c r="L30" s="90"/>
      <c r="M30" s="92"/>
      <c r="N30" s="93">
        <f t="shared" si="4"/>
        <v>56</v>
      </c>
      <c r="O30" s="94">
        <f t="shared" si="5"/>
        <v>0</v>
      </c>
      <c r="P30" s="95"/>
      <c r="Q30" s="93"/>
      <c r="R30" s="92"/>
      <c r="S30" s="96"/>
    </row>
    <row r="31" spans="2:19" x14ac:dyDescent="0.2">
      <c r="B31" s="63">
        <v>20</v>
      </c>
      <c r="C31" s="89">
        <v>18056</v>
      </c>
      <c r="D31" s="90">
        <v>0</v>
      </c>
      <c r="E31" s="91">
        <f t="shared" si="2"/>
        <v>0</v>
      </c>
      <c r="F31" s="90"/>
      <c r="G31" s="92">
        <f t="shared" si="0"/>
        <v>0</v>
      </c>
      <c r="H31" s="90">
        <v>0</v>
      </c>
      <c r="I31" s="92">
        <f t="shared" si="1"/>
        <v>0</v>
      </c>
      <c r="J31" s="90">
        <v>18000</v>
      </c>
      <c r="K31" s="91">
        <f t="shared" si="3"/>
        <v>18000</v>
      </c>
      <c r="L31" s="90"/>
      <c r="M31" s="97"/>
      <c r="N31" s="93">
        <f t="shared" si="4"/>
        <v>56</v>
      </c>
      <c r="O31" s="94">
        <f t="shared" si="5"/>
        <v>0</v>
      </c>
      <c r="P31" s="95"/>
      <c r="Q31" s="93"/>
      <c r="R31" s="92"/>
      <c r="S31" s="96"/>
    </row>
    <row r="32" spans="2:19" x14ac:dyDescent="0.2">
      <c r="B32" s="63">
        <v>21</v>
      </c>
      <c r="C32" s="89">
        <v>29885</v>
      </c>
      <c r="D32" s="90">
        <v>0</v>
      </c>
      <c r="E32" s="91">
        <f t="shared" si="2"/>
        <v>0</v>
      </c>
      <c r="F32" s="90"/>
      <c r="G32" s="92">
        <f t="shared" si="0"/>
        <v>0</v>
      </c>
      <c r="H32" s="90">
        <v>0</v>
      </c>
      <c r="I32" s="92">
        <f t="shared" si="1"/>
        <v>0</v>
      </c>
      <c r="J32" s="90">
        <v>18000</v>
      </c>
      <c r="K32" s="91">
        <f t="shared" si="3"/>
        <v>18000</v>
      </c>
      <c r="L32" s="90"/>
      <c r="M32" s="97"/>
      <c r="N32" s="93">
        <f t="shared" si="4"/>
        <v>11885</v>
      </c>
      <c r="O32" s="94">
        <f t="shared" si="5"/>
        <v>0</v>
      </c>
      <c r="P32" s="95"/>
      <c r="Q32" s="93"/>
      <c r="R32" s="92"/>
      <c r="S32" s="96"/>
    </row>
    <row r="33" spans="2:19" x14ac:dyDescent="0.2">
      <c r="B33" s="63">
        <v>22</v>
      </c>
      <c r="C33" s="89">
        <v>12036</v>
      </c>
      <c r="D33" s="90">
        <v>0</v>
      </c>
      <c r="E33" s="91">
        <f t="shared" si="2"/>
        <v>0</v>
      </c>
      <c r="F33" s="90"/>
      <c r="G33" s="92">
        <f t="shared" si="0"/>
        <v>0</v>
      </c>
      <c r="H33" s="90">
        <v>0</v>
      </c>
      <c r="I33" s="92">
        <f t="shared" si="1"/>
        <v>0</v>
      </c>
      <c r="J33" s="90">
        <v>18000</v>
      </c>
      <c r="K33" s="91">
        <f t="shared" si="3"/>
        <v>12036</v>
      </c>
      <c r="L33" s="90"/>
      <c r="M33" s="97"/>
      <c r="N33" s="93">
        <f t="shared" si="4"/>
        <v>0</v>
      </c>
      <c r="O33" s="94">
        <f t="shared" si="5"/>
        <v>5964</v>
      </c>
      <c r="P33" s="95"/>
      <c r="Q33" s="93"/>
      <c r="R33" s="92"/>
      <c r="S33" s="96"/>
    </row>
    <row r="34" spans="2:19" x14ac:dyDescent="0.2">
      <c r="B34" s="63">
        <v>23</v>
      </c>
      <c r="C34" s="89">
        <v>17146</v>
      </c>
      <c r="D34" s="90">
        <v>0</v>
      </c>
      <c r="E34" s="91">
        <f t="shared" si="2"/>
        <v>0</v>
      </c>
      <c r="F34" s="90"/>
      <c r="G34" s="92">
        <f t="shared" si="0"/>
        <v>0</v>
      </c>
      <c r="H34" s="90">
        <v>0</v>
      </c>
      <c r="I34" s="92">
        <f t="shared" si="1"/>
        <v>0</v>
      </c>
      <c r="J34" s="90">
        <v>18000</v>
      </c>
      <c r="K34" s="91">
        <f t="shared" si="3"/>
        <v>17146</v>
      </c>
      <c r="L34" s="90"/>
      <c r="M34" s="97"/>
      <c r="N34" s="93">
        <f t="shared" si="4"/>
        <v>0</v>
      </c>
      <c r="O34" s="94">
        <f t="shared" si="5"/>
        <v>854</v>
      </c>
      <c r="P34" s="95"/>
      <c r="Q34" s="93"/>
      <c r="R34" s="92"/>
      <c r="S34" s="96"/>
    </row>
    <row r="35" spans="2:19" x14ac:dyDescent="0.2">
      <c r="B35" s="63">
        <v>24</v>
      </c>
      <c r="C35" s="89">
        <v>17050</v>
      </c>
      <c r="D35" s="90">
        <v>0</v>
      </c>
      <c r="E35" s="91">
        <f t="shared" si="2"/>
        <v>0</v>
      </c>
      <c r="F35" s="90"/>
      <c r="G35" s="92">
        <f t="shared" si="0"/>
        <v>0</v>
      </c>
      <c r="H35" s="90">
        <v>0</v>
      </c>
      <c r="I35" s="92">
        <f t="shared" si="1"/>
        <v>0</v>
      </c>
      <c r="J35" s="90">
        <v>18000</v>
      </c>
      <c r="K35" s="91">
        <f t="shared" si="3"/>
        <v>17050</v>
      </c>
      <c r="L35" s="90"/>
      <c r="M35" s="97"/>
      <c r="N35" s="93">
        <f t="shared" si="4"/>
        <v>0</v>
      </c>
      <c r="O35" s="94">
        <f t="shared" si="5"/>
        <v>950</v>
      </c>
      <c r="P35" s="95"/>
      <c r="Q35" s="93"/>
      <c r="R35" s="92"/>
      <c r="S35" s="96"/>
    </row>
    <row r="36" spans="2:19" x14ac:dyDescent="0.2">
      <c r="B36" s="63">
        <v>25</v>
      </c>
      <c r="C36" s="89">
        <v>17636</v>
      </c>
      <c r="D36" s="90">
        <v>0</v>
      </c>
      <c r="E36" s="91">
        <f t="shared" si="2"/>
        <v>0</v>
      </c>
      <c r="F36" s="90"/>
      <c r="G36" s="92">
        <f t="shared" si="0"/>
        <v>0</v>
      </c>
      <c r="H36" s="90">
        <v>0</v>
      </c>
      <c r="I36" s="92">
        <f t="shared" si="1"/>
        <v>0</v>
      </c>
      <c r="J36" s="90">
        <v>18000</v>
      </c>
      <c r="K36" s="91">
        <f t="shared" si="3"/>
        <v>17636</v>
      </c>
      <c r="L36" s="90"/>
      <c r="M36" s="97"/>
      <c r="N36" s="93">
        <f t="shared" si="4"/>
        <v>0</v>
      </c>
      <c r="O36" s="94">
        <f t="shared" si="5"/>
        <v>364</v>
      </c>
      <c r="P36" s="95"/>
      <c r="Q36" s="93"/>
      <c r="R36" s="92"/>
      <c r="S36" s="96"/>
    </row>
    <row r="37" spans="2:19" x14ac:dyDescent="0.2">
      <c r="B37" s="63">
        <v>26</v>
      </c>
      <c r="C37" s="89">
        <v>18059</v>
      </c>
      <c r="D37" s="90">
        <v>0</v>
      </c>
      <c r="E37" s="91">
        <f t="shared" si="2"/>
        <v>0</v>
      </c>
      <c r="F37" s="90"/>
      <c r="G37" s="92">
        <f t="shared" si="0"/>
        <v>0</v>
      </c>
      <c r="H37" s="90">
        <v>0</v>
      </c>
      <c r="I37" s="92">
        <f t="shared" si="1"/>
        <v>0</v>
      </c>
      <c r="J37" s="90">
        <v>18000</v>
      </c>
      <c r="K37" s="91">
        <f t="shared" si="3"/>
        <v>18000</v>
      </c>
      <c r="L37" s="90"/>
      <c r="M37" s="97"/>
      <c r="N37" s="93">
        <f t="shared" si="4"/>
        <v>59</v>
      </c>
      <c r="O37" s="94">
        <f t="shared" si="5"/>
        <v>0</v>
      </c>
      <c r="P37" s="95"/>
      <c r="Q37" s="93"/>
      <c r="R37" s="92"/>
      <c r="S37" s="96"/>
    </row>
    <row r="38" spans="2:19" x14ac:dyDescent="0.2">
      <c r="B38" s="63">
        <v>27</v>
      </c>
      <c r="C38" s="89">
        <v>18055</v>
      </c>
      <c r="D38" s="90">
        <v>0</v>
      </c>
      <c r="E38" s="91">
        <f t="shared" si="2"/>
        <v>0</v>
      </c>
      <c r="F38" s="90"/>
      <c r="G38" s="92">
        <f t="shared" si="0"/>
        <v>0</v>
      </c>
      <c r="H38" s="90">
        <v>0</v>
      </c>
      <c r="I38" s="92">
        <f t="shared" si="1"/>
        <v>0</v>
      </c>
      <c r="J38" s="90">
        <v>18000</v>
      </c>
      <c r="K38" s="91">
        <f t="shared" si="3"/>
        <v>18000</v>
      </c>
      <c r="L38" s="90"/>
      <c r="M38" s="97"/>
      <c r="N38" s="93">
        <f t="shared" si="4"/>
        <v>55</v>
      </c>
      <c r="O38" s="94">
        <f t="shared" si="5"/>
        <v>0</v>
      </c>
      <c r="P38" s="95"/>
      <c r="Q38" s="93"/>
      <c r="R38" s="92"/>
      <c r="S38" s="96"/>
    </row>
    <row r="39" spans="2:19" x14ac:dyDescent="0.2">
      <c r="B39" s="63">
        <v>28</v>
      </c>
      <c r="C39" s="89">
        <v>18804</v>
      </c>
      <c r="D39" s="90">
        <v>0</v>
      </c>
      <c r="E39" s="91">
        <f t="shared" si="2"/>
        <v>0</v>
      </c>
      <c r="F39" s="90"/>
      <c r="G39" s="92">
        <f t="shared" si="0"/>
        <v>0</v>
      </c>
      <c r="H39" s="90">
        <v>0</v>
      </c>
      <c r="I39" s="92">
        <f t="shared" si="1"/>
        <v>0</v>
      </c>
      <c r="J39" s="90">
        <v>18000</v>
      </c>
      <c r="K39" s="91">
        <f t="shared" si="3"/>
        <v>18000</v>
      </c>
      <c r="L39" s="90"/>
      <c r="M39" s="91"/>
      <c r="N39" s="93">
        <f t="shared" si="4"/>
        <v>804</v>
      </c>
      <c r="O39" s="94">
        <f t="shared" si="5"/>
        <v>0</v>
      </c>
      <c r="P39" s="95"/>
      <c r="Q39" s="93"/>
      <c r="R39" s="92"/>
      <c r="S39" s="96"/>
    </row>
    <row r="40" spans="2:19" x14ac:dyDescent="0.2">
      <c r="B40" s="63">
        <v>29</v>
      </c>
      <c r="C40" s="89">
        <v>18056</v>
      </c>
      <c r="D40" s="90">
        <v>0</v>
      </c>
      <c r="E40" s="91">
        <f t="shared" si="2"/>
        <v>0</v>
      </c>
      <c r="F40" s="90"/>
      <c r="G40" s="92">
        <f t="shared" si="0"/>
        <v>0</v>
      </c>
      <c r="H40" s="90">
        <v>0</v>
      </c>
      <c r="I40" s="92">
        <f t="shared" si="1"/>
        <v>0</v>
      </c>
      <c r="J40" s="90">
        <v>18000</v>
      </c>
      <c r="K40" s="91">
        <f t="shared" si="3"/>
        <v>18000</v>
      </c>
      <c r="L40" s="90"/>
      <c r="M40" s="92"/>
      <c r="N40" s="93">
        <f t="shared" si="4"/>
        <v>56</v>
      </c>
      <c r="O40" s="94">
        <f t="shared" si="5"/>
        <v>0</v>
      </c>
      <c r="P40" s="95"/>
      <c r="Q40" s="93"/>
      <c r="R40" s="92"/>
      <c r="S40" s="96"/>
    </row>
    <row r="41" spans="2:19" x14ac:dyDescent="0.2">
      <c r="B41" s="63">
        <v>30</v>
      </c>
      <c r="C41" s="89">
        <v>18047</v>
      </c>
      <c r="D41" s="90">
        <v>0</v>
      </c>
      <c r="E41" s="91">
        <f>+IF(D41&lt;C41,D41,+C41)</f>
        <v>0</v>
      </c>
      <c r="F41" s="90"/>
      <c r="G41" s="92">
        <f t="shared" si="0"/>
        <v>0</v>
      </c>
      <c r="H41" s="90">
        <v>0</v>
      </c>
      <c r="I41" s="92">
        <f t="shared" si="1"/>
        <v>0</v>
      </c>
      <c r="J41" s="90">
        <v>18000</v>
      </c>
      <c r="K41" s="91">
        <f t="shared" si="3"/>
        <v>18000</v>
      </c>
      <c r="L41" s="90"/>
      <c r="M41" s="92"/>
      <c r="N41" s="93">
        <f t="shared" si="4"/>
        <v>47</v>
      </c>
      <c r="O41" s="94">
        <f t="shared" si="5"/>
        <v>0</v>
      </c>
      <c r="P41" s="95"/>
      <c r="Q41" s="93"/>
      <c r="R41" s="92"/>
      <c r="S41" s="96"/>
    </row>
    <row r="42" spans="2:19" x14ac:dyDescent="0.2">
      <c r="B42" s="63">
        <v>31</v>
      </c>
      <c r="C42" s="98">
        <v>18060</v>
      </c>
      <c r="D42" s="90">
        <v>0</v>
      </c>
      <c r="E42" s="91">
        <f>+IF(D42&lt;C42,D42,+C42)</f>
        <v>0</v>
      </c>
      <c r="F42" s="90"/>
      <c r="G42" s="92">
        <f>+F42</f>
        <v>0</v>
      </c>
      <c r="H42" s="90">
        <v>0</v>
      </c>
      <c r="I42" s="92">
        <f t="shared" si="1"/>
        <v>0</v>
      </c>
      <c r="J42" s="90">
        <v>18000</v>
      </c>
      <c r="K42" s="91">
        <f t="shared" si="3"/>
        <v>18000</v>
      </c>
      <c r="L42" s="90"/>
      <c r="M42" s="92"/>
      <c r="N42" s="93">
        <f t="shared" si="4"/>
        <v>60</v>
      </c>
      <c r="O42" s="94">
        <f t="shared" si="5"/>
        <v>0</v>
      </c>
      <c r="P42" s="95"/>
      <c r="Q42" s="93"/>
      <c r="R42" s="95"/>
      <c r="S42" s="96"/>
    </row>
    <row r="43" spans="2:19" x14ac:dyDescent="0.2">
      <c r="C43" s="99">
        <f t="shared" ref="C43:N43" si="6">SUM(C12:C42)</f>
        <v>563755</v>
      </c>
      <c r="D43" s="100">
        <f t="shared" si="6"/>
        <v>0</v>
      </c>
      <c r="E43" s="101">
        <f t="shared" si="6"/>
        <v>0</v>
      </c>
      <c r="F43" s="100">
        <f t="shared" si="6"/>
        <v>0</v>
      </c>
      <c r="G43" s="101">
        <f t="shared" si="6"/>
        <v>0</v>
      </c>
      <c r="H43" s="100">
        <f t="shared" si="6"/>
        <v>0</v>
      </c>
      <c r="I43" s="101">
        <f t="shared" si="6"/>
        <v>0</v>
      </c>
      <c r="J43" s="100">
        <f t="shared" si="6"/>
        <v>558000</v>
      </c>
      <c r="K43" s="101">
        <f t="shared" si="6"/>
        <v>549868</v>
      </c>
      <c r="L43" s="101">
        <f t="shared" si="6"/>
        <v>0</v>
      </c>
      <c r="M43" s="101">
        <f t="shared" si="6"/>
        <v>0</v>
      </c>
      <c r="N43" s="101">
        <f t="shared" si="6"/>
        <v>13887</v>
      </c>
      <c r="O43" s="102">
        <f>SUM(O12:O42)</f>
        <v>8132</v>
      </c>
      <c r="P43" s="95"/>
      <c r="Q43" s="103">
        <f>SUM(Q12:Q42)</f>
        <v>0</v>
      </c>
    </row>
    <row r="44" spans="2:19" x14ac:dyDescent="0.2">
      <c r="C44" s="90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5"/>
      <c r="Q44" s="96"/>
    </row>
    <row r="45" spans="2:19" s="76" customFormat="1" x14ac:dyDescent="0.2">
      <c r="B45" s="72"/>
      <c r="C45" s="104" t="s">
        <v>53</v>
      </c>
      <c r="D45" s="105"/>
      <c r="E45" s="105">
        <f>D43+J43+N43</f>
        <v>571887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6"/>
    </row>
    <row r="46" spans="2:19" s="76" customFormat="1" x14ac:dyDescent="0.2">
      <c r="B46" s="72"/>
      <c r="C46" s="107" t="s">
        <v>54</v>
      </c>
      <c r="D46" s="108"/>
      <c r="E46" s="108">
        <f>E43+K43+N43+O43</f>
        <v>571887</v>
      </c>
      <c r="F46" s="108"/>
      <c r="G46" s="108"/>
      <c r="H46" s="108"/>
      <c r="I46" s="108"/>
      <c r="J46" s="108"/>
      <c r="K46" s="108"/>
      <c r="L46" s="108"/>
      <c r="M46" s="108"/>
      <c r="N46" s="108"/>
      <c r="O46" s="108"/>
    </row>
    <row r="47" spans="2:19" x14ac:dyDescent="0.2"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2:19" x14ac:dyDescent="0.2"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3:15" x14ac:dyDescent="0.2">
      <c r="C49" s="96"/>
      <c r="D49" s="96"/>
      <c r="E49" s="109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3:15" x14ac:dyDescent="0.2"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3:15" x14ac:dyDescent="0.2"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3:15" x14ac:dyDescent="0.2"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3:15" x14ac:dyDescent="0.2"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3:15" x14ac:dyDescent="0.2"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3:15" x14ac:dyDescent="0.2"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3:15" x14ac:dyDescent="0.2"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3:15" x14ac:dyDescent="0.2"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3:15" x14ac:dyDescent="0.2"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3:15" x14ac:dyDescent="0.2"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3:15" x14ac:dyDescent="0.2"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3:15" x14ac:dyDescent="0.2"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3:15" x14ac:dyDescent="0.2"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3:15" x14ac:dyDescent="0.2"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3:15" x14ac:dyDescent="0.2"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3:15" x14ac:dyDescent="0.2"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3:15" x14ac:dyDescent="0.2"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3:15" x14ac:dyDescent="0.2"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3:15" x14ac:dyDescent="0.2"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3:15" x14ac:dyDescent="0.2"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</row>
    <row r="70" spans="3:15" x14ac:dyDescent="0.2"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</row>
    <row r="71" spans="3:15" x14ac:dyDescent="0.2"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</row>
    <row r="72" spans="3:15" x14ac:dyDescent="0.2"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</row>
    <row r="73" spans="3:15" x14ac:dyDescent="0.2"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</row>
    <row r="74" spans="3:15" x14ac:dyDescent="0.2"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</row>
    <row r="75" spans="3:15" x14ac:dyDescent="0.2"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3:15" x14ac:dyDescent="0.2"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</row>
    <row r="77" spans="3:15" x14ac:dyDescent="0.2"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</row>
  </sheetData>
  <mergeCells count="16">
    <mergeCell ref="I2:J2"/>
    <mergeCell ref="C4:O4"/>
    <mergeCell ref="D6:E6"/>
    <mergeCell ref="F6:G6"/>
    <mergeCell ref="H6:I6"/>
    <mergeCell ref="J6:K6"/>
    <mergeCell ref="L6:M6"/>
    <mergeCell ref="L7:M7"/>
    <mergeCell ref="J8:K8"/>
    <mergeCell ref="L8:M8"/>
    <mergeCell ref="J9:K9"/>
    <mergeCell ref="L9:M9"/>
    <mergeCell ref="D7:E7"/>
    <mergeCell ref="F7:G7"/>
    <mergeCell ref="H7:I7"/>
    <mergeCell ref="J7:K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Beaumont Worksheet</vt:lpstr>
      <vt:lpstr>Mtr 98-1428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bmajorw</dc:creator>
  <cp:lastModifiedBy>Jan Havlíček</cp:lastModifiedBy>
  <dcterms:created xsi:type="dcterms:W3CDTF">2000-11-13T21:47:09Z</dcterms:created>
  <dcterms:modified xsi:type="dcterms:W3CDTF">2023-09-16T18:24:08Z</dcterms:modified>
</cp:coreProperties>
</file>