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7C2B63-04F8-489F-9707-FA870C0325D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Sheet1!$A$1:$Z$94</definedName>
  </definedNames>
  <calcPr calcId="0"/>
</workbook>
</file>

<file path=xl/calcChain.xml><?xml version="1.0" encoding="utf-8"?>
<calcChain xmlns="http://schemas.openxmlformats.org/spreadsheetml/2006/main">
  <c r="V13" i="1" l="1"/>
  <c r="W13" i="1"/>
  <c r="V14" i="1"/>
  <c r="W14" i="1"/>
  <c r="V16" i="1"/>
  <c r="C17" i="1"/>
  <c r="D17" i="1"/>
  <c r="E17" i="1"/>
  <c r="F17" i="1"/>
  <c r="H17" i="1"/>
  <c r="I17" i="1"/>
  <c r="J17" i="1"/>
  <c r="K17" i="1"/>
  <c r="L17" i="1"/>
  <c r="M17" i="1"/>
  <c r="N17" i="1"/>
  <c r="O17" i="1"/>
  <c r="Q17" i="1"/>
  <c r="R17" i="1"/>
  <c r="S17" i="1"/>
  <c r="T17" i="1"/>
  <c r="U17" i="1"/>
  <c r="V17" i="1"/>
  <c r="W17" i="1"/>
  <c r="Y17" i="1"/>
  <c r="Z17" i="1"/>
  <c r="C18" i="1"/>
  <c r="D18" i="1"/>
  <c r="E18" i="1"/>
  <c r="F18" i="1"/>
  <c r="H18" i="1"/>
  <c r="I18" i="1"/>
  <c r="J18" i="1"/>
  <c r="K18" i="1"/>
  <c r="L18" i="1"/>
  <c r="M18" i="1"/>
  <c r="N18" i="1"/>
  <c r="O18" i="1"/>
  <c r="Q18" i="1"/>
  <c r="R18" i="1"/>
  <c r="S18" i="1"/>
  <c r="T18" i="1"/>
  <c r="U18" i="1"/>
  <c r="V18" i="1"/>
  <c r="W18" i="1"/>
  <c r="Y18" i="1"/>
  <c r="Z18" i="1"/>
  <c r="C19" i="1"/>
  <c r="D19" i="1"/>
  <c r="E19" i="1"/>
  <c r="F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W19" i="1"/>
  <c r="Y19" i="1"/>
  <c r="Z19" i="1"/>
  <c r="C20" i="1"/>
  <c r="D20" i="1"/>
  <c r="E20" i="1"/>
  <c r="F20" i="1"/>
  <c r="H20" i="1"/>
  <c r="I20" i="1"/>
  <c r="J20" i="1"/>
  <c r="K20" i="1"/>
  <c r="L20" i="1"/>
  <c r="M20" i="1"/>
  <c r="N20" i="1"/>
  <c r="O20" i="1"/>
  <c r="Q20" i="1"/>
  <c r="R20" i="1"/>
  <c r="S20" i="1"/>
  <c r="T20" i="1"/>
  <c r="U20" i="1"/>
  <c r="V20" i="1"/>
  <c r="W20" i="1"/>
  <c r="Y20" i="1"/>
  <c r="Z20" i="1"/>
  <c r="C21" i="1"/>
  <c r="D21" i="1"/>
  <c r="E21" i="1"/>
  <c r="F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W21" i="1"/>
  <c r="Y21" i="1"/>
  <c r="Z21" i="1"/>
  <c r="C22" i="1"/>
  <c r="D22" i="1"/>
  <c r="E22" i="1"/>
  <c r="F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C23" i="1"/>
  <c r="D23" i="1"/>
  <c r="E23" i="1"/>
  <c r="F23" i="1"/>
  <c r="H23" i="1"/>
  <c r="I23" i="1"/>
  <c r="J23" i="1"/>
  <c r="K23" i="1"/>
  <c r="L23" i="1"/>
  <c r="M23" i="1"/>
  <c r="N23" i="1"/>
  <c r="O23" i="1"/>
  <c r="Q23" i="1"/>
  <c r="R23" i="1"/>
  <c r="S23" i="1"/>
  <c r="T23" i="1"/>
  <c r="U23" i="1"/>
  <c r="V23" i="1"/>
  <c r="W23" i="1"/>
  <c r="Y23" i="1"/>
  <c r="Z23" i="1"/>
  <c r="C24" i="1"/>
  <c r="D24" i="1"/>
  <c r="E24" i="1"/>
  <c r="F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W24" i="1"/>
  <c r="Y24" i="1"/>
  <c r="Z24" i="1"/>
  <c r="C25" i="1"/>
  <c r="D25" i="1"/>
  <c r="E25" i="1"/>
  <c r="F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W25" i="1"/>
  <c r="Y25" i="1"/>
  <c r="Z25" i="1"/>
  <c r="C26" i="1"/>
  <c r="D26" i="1"/>
  <c r="E26" i="1"/>
  <c r="F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W26" i="1"/>
  <c r="Y26" i="1"/>
  <c r="Z26" i="1"/>
  <c r="C27" i="1"/>
  <c r="D27" i="1"/>
  <c r="E27" i="1"/>
  <c r="F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Y27" i="1"/>
  <c r="Z27" i="1"/>
  <c r="C28" i="1"/>
  <c r="D28" i="1"/>
  <c r="E28" i="1"/>
  <c r="F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Y28" i="1"/>
  <c r="Z28" i="1"/>
  <c r="C29" i="1"/>
  <c r="D29" i="1"/>
  <c r="E29" i="1"/>
  <c r="F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Y29" i="1"/>
  <c r="Z29" i="1"/>
  <c r="C30" i="1"/>
  <c r="D30" i="1"/>
  <c r="E30" i="1"/>
  <c r="F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Y30" i="1"/>
  <c r="Z30" i="1"/>
  <c r="C31" i="1"/>
  <c r="D31" i="1"/>
  <c r="E31" i="1"/>
  <c r="F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W31" i="1"/>
  <c r="Y31" i="1"/>
  <c r="Z31" i="1"/>
  <c r="C32" i="1"/>
  <c r="D32" i="1"/>
  <c r="E32" i="1"/>
  <c r="F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Y32" i="1"/>
  <c r="Z32" i="1"/>
  <c r="C33" i="1"/>
  <c r="D33" i="1"/>
  <c r="E33" i="1"/>
  <c r="F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Y33" i="1"/>
  <c r="Z33" i="1"/>
  <c r="C34" i="1"/>
  <c r="D34" i="1"/>
  <c r="E34" i="1"/>
  <c r="F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W34" i="1"/>
  <c r="Y34" i="1"/>
  <c r="Z34" i="1"/>
  <c r="C35" i="1"/>
  <c r="D35" i="1"/>
  <c r="E35" i="1"/>
  <c r="F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Y35" i="1"/>
  <c r="Z35" i="1"/>
  <c r="C36" i="1"/>
  <c r="D36" i="1"/>
  <c r="E36" i="1"/>
  <c r="F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Y36" i="1"/>
  <c r="Z36" i="1"/>
  <c r="C37" i="1"/>
  <c r="D37" i="1"/>
  <c r="E37" i="1"/>
  <c r="F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W37" i="1"/>
  <c r="Y37" i="1"/>
  <c r="Z37" i="1"/>
  <c r="C38" i="1"/>
  <c r="D38" i="1"/>
  <c r="E38" i="1"/>
  <c r="F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W38" i="1"/>
  <c r="Y38" i="1"/>
  <c r="Z38" i="1"/>
  <c r="C39" i="1"/>
  <c r="D39" i="1"/>
  <c r="E39" i="1"/>
  <c r="F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W39" i="1"/>
  <c r="Y39" i="1"/>
  <c r="Z39" i="1"/>
  <c r="C40" i="1"/>
  <c r="D40" i="1"/>
  <c r="E40" i="1"/>
  <c r="F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W40" i="1"/>
  <c r="Y40" i="1"/>
  <c r="Z40" i="1"/>
  <c r="C41" i="1"/>
  <c r="D41" i="1"/>
  <c r="E41" i="1"/>
  <c r="F41" i="1"/>
  <c r="H41" i="1"/>
  <c r="I41" i="1"/>
  <c r="J41" i="1"/>
  <c r="K41" i="1"/>
  <c r="L41" i="1"/>
  <c r="M41" i="1"/>
  <c r="N41" i="1"/>
  <c r="O41" i="1"/>
  <c r="Q41" i="1"/>
  <c r="R41" i="1"/>
  <c r="S41" i="1"/>
  <c r="T41" i="1"/>
  <c r="U41" i="1"/>
  <c r="V41" i="1"/>
  <c r="W41" i="1"/>
  <c r="Y41" i="1"/>
  <c r="Z41" i="1"/>
  <c r="C42" i="1"/>
  <c r="D42" i="1"/>
  <c r="E42" i="1"/>
  <c r="F42" i="1"/>
  <c r="H42" i="1"/>
  <c r="I42" i="1"/>
  <c r="J42" i="1"/>
  <c r="K42" i="1"/>
  <c r="L42" i="1"/>
  <c r="M42" i="1"/>
  <c r="N42" i="1"/>
  <c r="O42" i="1"/>
  <c r="Q42" i="1"/>
  <c r="R42" i="1"/>
  <c r="S42" i="1"/>
  <c r="T42" i="1"/>
  <c r="U42" i="1"/>
  <c r="V42" i="1"/>
  <c r="W42" i="1"/>
  <c r="Y42" i="1"/>
  <c r="Z42" i="1"/>
  <c r="C43" i="1"/>
  <c r="D43" i="1"/>
  <c r="E43" i="1"/>
  <c r="F43" i="1"/>
  <c r="H43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Y43" i="1"/>
  <c r="Z43" i="1"/>
  <c r="C44" i="1"/>
  <c r="D44" i="1"/>
  <c r="E44" i="1"/>
  <c r="F44" i="1"/>
  <c r="H44" i="1"/>
  <c r="I44" i="1"/>
  <c r="J44" i="1"/>
  <c r="K44" i="1"/>
  <c r="L44" i="1"/>
  <c r="M44" i="1"/>
  <c r="N44" i="1"/>
  <c r="O44" i="1"/>
  <c r="Q44" i="1"/>
  <c r="R44" i="1"/>
  <c r="S44" i="1"/>
  <c r="T44" i="1"/>
  <c r="U44" i="1"/>
  <c r="V44" i="1"/>
  <c r="W44" i="1"/>
  <c r="Y44" i="1"/>
  <c r="Z44" i="1"/>
  <c r="C45" i="1"/>
  <c r="D45" i="1"/>
  <c r="E45" i="1"/>
  <c r="F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Y45" i="1"/>
  <c r="Z45" i="1"/>
  <c r="C46" i="1"/>
  <c r="D46" i="1"/>
  <c r="E46" i="1"/>
  <c r="F46" i="1"/>
  <c r="H46" i="1"/>
  <c r="I46" i="1"/>
  <c r="J46" i="1"/>
  <c r="K46" i="1"/>
  <c r="L46" i="1"/>
  <c r="M46" i="1"/>
  <c r="N46" i="1"/>
  <c r="O46" i="1"/>
  <c r="Q46" i="1"/>
  <c r="R46" i="1"/>
  <c r="S46" i="1"/>
  <c r="T46" i="1"/>
  <c r="U46" i="1"/>
  <c r="V46" i="1"/>
  <c r="W46" i="1"/>
  <c r="Y46" i="1"/>
  <c r="Z46" i="1"/>
  <c r="C47" i="1"/>
  <c r="D47" i="1"/>
  <c r="E47" i="1"/>
  <c r="F47" i="1"/>
  <c r="H47" i="1"/>
  <c r="I47" i="1"/>
  <c r="J47" i="1"/>
  <c r="K47" i="1"/>
  <c r="L47" i="1"/>
  <c r="M47" i="1"/>
  <c r="N47" i="1"/>
  <c r="O47" i="1"/>
  <c r="Q47" i="1"/>
  <c r="R47" i="1"/>
  <c r="S47" i="1"/>
  <c r="T47" i="1"/>
  <c r="U47" i="1"/>
  <c r="V47" i="1"/>
  <c r="W47" i="1"/>
  <c r="Y47" i="1"/>
  <c r="Z47" i="1"/>
  <c r="B48" i="1"/>
  <c r="C48" i="1"/>
  <c r="H48" i="1"/>
  <c r="I48" i="1"/>
  <c r="J48" i="1"/>
  <c r="M48" i="1"/>
  <c r="N48" i="1"/>
  <c r="O48" i="1"/>
  <c r="T48" i="1"/>
  <c r="U48" i="1"/>
  <c r="V48" i="1"/>
  <c r="W48" i="1"/>
  <c r="X48" i="1"/>
  <c r="Y48" i="1"/>
  <c r="Z48" i="1"/>
  <c r="F49" i="1"/>
  <c r="J50" i="1"/>
  <c r="K50" i="1"/>
  <c r="M50" i="1"/>
  <c r="N50" i="1"/>
  <c r="V50" i="1"/>
  <c r="W50" i="1"/>
  <c r="J51" i="1"/>
  <c r="K51" i="1"/>
  <c r="M51" i="1"/>
  <c r="N51" i="1"/>
  <c r="K52" i="1"/>
  <c r="M52" i="1"/>
  <c r="N52" i="1"/>
  <c r="Q52" i="1"/>
  <c r="R52" i="1"/>
  <c r="J53" i="1"/>
  <c r="K53" i="1"/>
  <c r="M53" i="1"/>
  <c r="N53" i="1"/>
  <c r="M54" i="1"/>
  <c r="N54" i="1"/>
  <c r="Q54" i="1"/>
  <c r="C60" i="1"/>
  <c r="G60" i="1"/>
  <c r="H60" i="1"/>
  <c r="N60" i="1"/>
  <c r="P60" i="1"/>
  <c r="Q60" i="1"/>
  <c r="R60" i="1"/>
  <c r="C61" i="1"/>
  <c r="G61" i="1"/>
  <c r="H61" i="1"/>
  <c r="N61" i="1"/>
  <c r="P61" i="1"/>
  <c r="Q61" i="1"/>
  <c r="R61" i="1"/>
  <c r="C62" i="1"/>
  <c r="G62" i="1"/>
  <c r="H62" i="1"/>
  <c r="N62" i="1"/>
  <c r="P62" i="1"/>
  <c r="Q62" i="1"/>
  <c r="R62" i="1"/>
  <c r="Y62" i="1"/>
  <c r="C63" i="1"/>
  <c r="G63" i="1"/>
  <c r="H63" i="1"/>
  <c r="N63" i="1"/>
  <c r="P63" i="1"/>
  <c r="Q63" i="1"/>
  <c r="R63" i="1"/>
  <c r="C64" i="1"/>
  <c r="G64" i="1"/>
  <c r="H64" i="1"/>
  <c r="N64" i="1"/>
  <c r="P64" i="1"/>
  <c r="Q64" i="1"/>
  <c r="R64" i="1"/>
  <c r="Y64" i="1"/>
  <c r="C65" i="1"/>
  <c r="G65" i="1"/>
  <c r="H65" i="1"/>
  <c r="N65" i="1"/>
  <c r="P65" i="1"/>
  <c r="Q65" i="1"/>
  <c r="R65" i="1"/>
  <c r="C66" i="1"/>
  <c r="G66" i="1"/>
  <c r="H66" i="1"/>
  <c r="N66" i="1"/>
  <c r="P66" i="1"/>
  <c r="Q66" i="1"/>
  <c r="R66" i="1"/>
  <c r="Y66" i="1"/>
  <c r="C67" i="1"/>
  <c r="G67" i="1"/>
  <c r="H67" i="1"/>
  <c r="N67" i="1"/>
  <c r="P67" i="1"/>
  <c r="Q67" i="1"/>
  <c r="R67" i="1"/>
  <c r="C68" i="1"/>
  <c r="G68" i="1"/>
  <c r="H68" i="1"/>
  <c r="N68" i="1"/>
  <c r="P68" i="1"/>
  <c r="Q68" i="1"/>
  <c r="R68" i="1"/>
  <c r="C69" i="1"/>
  <c r="G69" i="1"/>
  <c r="H69" i="1"/>
  <c r="N69" i="1"/>
  <c r="P69" i="1"/>
  <c r="Q69" i="1"/>
  <c r="R69" i="1"/>
  <c r="C70" i="1"/>
  <c r="G70" i="1"/>
  <c r="H70" i="1"/>
  <c r="N70" i="1"/>
  <c r="P70" i="1"/>
  <c r="Q70" i="1"/>
  <c r="R70" i="1"/>
  <c r="C71" i="1"/>
  <c r="G71" i="1"/>
  <c r="H71" i="1"/>
  <c r="N71" i="1"/>
  <c r="P71" i="1"/>
  <c r="Q71" i="1"/>
  <c r="R71" i="1"/>
  <c r="C72" i="1"/>
  <c r="G72" i="1"/>
  <c r="H72" i="1"/>
  <c r="N72" i="1"/>
  <c r="P72" i="1"/>
  <c r="Q72" i="1"/>
  <c r="R72" i="1"/>
  <c r="C73" i="1"/>
  <c r="G73" i="1"/>
  <c r="H73" i="1"/>
  <c r="N73" i="1"/>
  <c r="P73" i="1"/>
  <c r="Q73" i="1"/>
  <c r="R73" i="1"/>
  <c r="C74" i="1"/>
  <c r="G74" i="1"/>
  <c r="H74" i="1"/>
  <c r="N74" i="1"/>
  <c r="P74" i="1"/>
  <c r="Q74" i="1"/>
  <c r="R74" i="1"/>
  <c r="C75" i="1"/>
  <c r="G75" i="1"/>
  <c r="H75" i="1"/>
  <c r="N75" i="1"/>
  <c r="P75" i="1"/>
  <c r="Q75" i="1"/>
  <c r="R75" i="1"/>
  <c r="C76" i="1"/>
  <c r="G76" i="1"/>
  <c r="H76" i="1"/>
  <c r="N76" i="1"/>
  <c r="P76" i="1"/>
  <c r="Q76" i="1"/>
  <c r="R76" i="1"/>
  <c r="C77" i="1"/>
  <c r="G77" i="1"/>
  <c r="H77" i="1"/>
  <c r="N77" i="1"/>
  <c r="P77" i="1"/>
  <c r="Q77" i="1"/>
  <c r="R77" i="1"/>
  <c r="C78" i="1"/>
  <c r="G78" i="1"/>
  <c r="H78" i="1"/>
  <c r="N78" i="1"/>
  <c r="P78" i="1"/>
  <c r="Q78" i="1"/>
  <c r="R78" i="1"/>
  <c r="C79" i="1"/>
  <c r="G79" i="1"/>
  <c r="H79" i="1"/>
  <c r="N79" i="1"/>
  <c r="P79" i="1"/>
  <c r="Q79" i="1"/>
  <c r="R79" i="1"/>
  <c r="C80" i="1"/>
  <c r="G80" i="1"/>
  <c r="H80" i="1"/>
  <c r="N80" i="1"/>
  <c r="P80" i="1"/>
  <c r="Q80" i="1"/>
  <c r="R80" i="1"/>
  <c r="C81" i="1"/>
  <c r="G81" i="1"/>
  <c r="H81" i="1"/>
  <c r="N81" i="1"/>
  <c r="P81" i="1"/>
  <c r="Q81" i="1"/>
  <c r="R81" i="1"/>
  <c r="C82" i="1"/>
  <c r="G82" i="1"/>
  <c r="H82" i="1"/>
  <c r="N82" i="1"/>
  <c r="P82" i="1"/>
  <c r="Q82" i="1"/>
  <c r="R82" i="1"/>
  <c r="C83" i="1"/>
  <c r="G83" i="1"/>
  <c r="H83" i="1"/>
  <c r="N83" i="1"/>
  <c r="P83" i="1"/>
  <c r="Q83" i="1"/>
  <c r="R83" i="1"/>
  <c r="C84" i="1"/>
  <c r="G84" i="1"/>
  <c r="H84" i="1"/>
  <c r="L84" i="1"/>
  <c r="N84" i="1"/>
  <c r="P84" i="1"/>
  <c r="Q84" i="1"/>
  <c r="R84" i="1"/>
  <c r="C85" i="1"/>
  <c r="G85" i="1"/>
  <c r="H85" i="1"/>
  <c r="N85" i="1"/>
  <c r="P85" i="1"/>
  <c r="Q85" i="1"/>
  <c r="R85" i="1"/>
  <c r="C86" i="1"/>
  <c r="G86" i="1"/>
  <c r="H86" i="1"/>
  <c r="N86" i="1"/>
  <c r="P86" i="1"/>
  <c r="Q86" i="1"/>
  <c r="R86" i="1"/>
  <c r="C87" i="1"/>
  <c r="G87" i="1"/>
  <c r="H87" i="1"/>
  <c r="N87" i="1"/>
  <c r="P87" i="1"/>
  <c r="Q87" i="1"/>
  <c r="R87" i="1"/>
  <c r="C88" i="1"/>
  <c r="G88" i="1"/>
  <c r="H88" i="1"/>
  <c r="N88" i="1"/>
  <c r="P88" i="1"/>
  <c r="Q88" i="1"/>
  <c r="R88" i="1"/>
  <c r="C89" i="1"/>
  <c r="G89" i="1"/>
  <c r="H89" i="1"/>
  <c r="N89" i="1"/>
  <c r="P89" i="1"/>
  <c r="Q89" i="1"/>
  <c r="R89" i="1"/>
  <c r="C90" i="1"/>
  <c r="G90" i="1"/>
  <c r="H90" i="1"/>
  <c r="N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R93" i="1"/>
</calcChain>
</file>

<file path=xl/sharedStrings.xml><?xml version="1.0" encoding="utf-8"?>
<sst xmlns="http://schemas.openxmlformats.org/spreadsheetml/2006/main" count="129" uniqueCount="90">
  <si>
    <t>Texoma Summary Sheet Texoma Processing</t>
  </si>
  <si>
    <t>CONTRACT:  96033214</t>
  </si>
  <si>
    <t>Houston Pipe Line Company</t>
  </si>
  <si>
    <t>PRODUCTION MONTH, 2000:</t>
  </si>
  <si>
    <t>CURRENT MONTH INDEX - HSC (MID)</t>
  </si>
  <si>
    <r>
      <t xml:space="preserve">Customer: </t>
    </r>
    <r>
      <rPr>
        <sz val="10"/>
        <rFont val="Arial"/>
        <family val="2"/>
      </rPr>
      <t>Pan Energy Marketing Company</t>
    </r>
  </si>
  <si>
    <t xml:space="preserve">Company: </t>
  </si>
  <si>
    <t>HSC =</t>
  </si>
  <si>
    <t>T1 Gas</t>
  </si>
  <si>
    <t>T1 Transaction</t>
  </si>
  <si>
    <t xml:space="preserve">     T2 Cash out Calculation</t>
  </si>
  <si>
    <t>T2 Transaction</t>
  </si>
  <si>
    <t>T2 Fuel</t>
  </si>
  <si>
    <t xml:space="preserve"> </t>
  </si>
  <si>
    <t xml:space="preserve">Total </t>
  </si>
  <si>
    <t xml:space="preserve">                                       </t>
  </si>
  <si>
    <t>Over delivery</t>
  </si>
  <si>
    <t>Total Redelivery</t>
  </si>
  <si>
    <t>Total Fuel</t>
  </si>
  <si>
    <t>T2 103%</t>
  </si>
  <si>
    <t>Daily Sales</t>
  </si>
  <si>
    <t>103% T1</t>
  </si>
  <si>
    <t>Over-Del</t>
  </si>
  <si>
    <t>T1 sales</t>
  </si>
  <si>
    <t>T1</t>
  </si>
  <si>
    <t>HSC -.04</t>
  </si>
  <si>
    <t>GD mid</t>
  </si>
  <si>
    <t xml:space="preserve">Dollars </t>
  </si>
  <si>
    <t>Dollars</t>
  </si>
  <si>
    <t xml:space="preserve">HSC </t>
  </si>
  <si>
    <t>HSC</t>
  </si>
  <si>
    <t>Diff</t>
  </si>
  <si>
    <t>at PG&amp;E</t>
  </si>
  <si>
    <t>Total Sales</t>
  </si>
  <si>
    <t>Total Pur</t>
  </si>
  <si>
    <t xml:space="preserve">TOTAL </t>
  </si>
  <si>
    <t>GD-.02</t>
  </si>
  <si>
    <t>Quantity</t>
  </si>
  <si>
    <t>GD - .02</t>
  </si>
  <si>
    <t>less $0.02</t>
  </si>
  <si>
    <t xml:space="preserve">GD </t>
  </si>
  <si>
    <t>HSC Sale</t>
  </si>
  <si>
    <t>GD less</t>
  </si>
  <si>
    <t>due</t>
  </si>
  <si>
    <t>Due</t>
  </si>
  <si>
    <t>Purchases</t>
  </si>
  <si>
    <t>Fuel</t>
  </si>
  <si>
    <t xml:space="preserve">T1 </t>
  </si>
  <si>
    <t>T2</t>
  </si>
  <si>
    <t>VOL</t>
  </si>
  <si>
    <t>Volume</t>
  </si>
  <si>
    <t>Company</t>
  </si>
  <si>
    <t>Customer</t>
  </si>
  <si>
    <t xml:space="preserve">Volume </t>
  </si>
  <si>
    <t>T1 Sales Volume</t>
  </si>
  <si>
    <t>T2 Purchase Volume</t>
  </si>
  <si>
    <t>Cashout Due</t>
  </si>
  <si>
    <t>T1 Excess of 103%</t>
  </si>
  <si>
    <t>T2 Purchase Over-delivery</t>
  </si>
  <si>
    <t>Difference</t>
  </si>
  <si>
    <t>HPLC (Duke)</t>
  </si>
  <si>
    <t>T1 Over-delivery</t>
  </si>
  <si>
    <t>Total Purchase</t>
  </si>
  <si>
    <t>Total  Sales</t>
  </si>
  <si>
    <t>Transaction T2</t>
  </si>
  <si>
    <t>Index</t>
  </si>
  <si>
    <t xml:space="preserve">Duke </t>
  </si>
  <si>
    <t>Oak Hill</t>
  </si>
  <si>
    <t>PGE</t>
  </si>
  <si>
    <t>allocations</t>
  </si>
  <si>
    <t>Tx Eastern</t>
  </si>
  <si>
    <t xml:space="preserve">Tenn </t>
  </si>
  <si>
    <t>Mobil Bea</t>
  </si>
  <si>
    <t>Carthage tail</t>
  </si>
  <si>
    <t>Cotton</t>
  </si>
  <si>
    <t>Carth Tail</t>
  </si>
  <si>
    <t>Interfin</t>
  </si>
  <si>
    <t>Sabine</t>
  </si>
  <si>
    <t>Cipco</t>
  </si>
  <si>
    <t>Volumes</t>
  </si>
  <si>
    <t>Avg. Price</t>
  </si>
  <si>
    <t>GDP mid</t>
  </si>
  <si>
    <t xml:space="preserve">Less Fuel </t>
  </si>
  <si>
    <t>Purchase</t>
  </si>
  <si>
    <t>Sales</t>
  </si>
  <si>
    <t>Net</t>
  </si>
  <si>
    <t>Exchange</t>
  </si>
  <si>
    <t>Spot</t>
  </si>
  <si>
    <t>Net Due Duke</t>
  </si>
  <si>
    <t>Prepared by:  Megan Parker   (713) 345-7480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</si>
</sst>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6" formatCode="_(* #,##0.000_);_(* \(#,##0.000\);_(* &quot;-&quot;??_);_(@_)"/>
    <numFmt numFmtId="167" formatCode="&quot;$&quot;#,##0.0000_);[Red]\(&quot;$&quot;#,##0.0000\)"/>
    <numFmt numFmtId="169" formatCode="&quot;$&quot;#,##0.00"/>
  </numFmts>
  <fonts count="11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sz val="14"/>
      <name val="Arial"/>
    </font>
    <font>
      <b/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Border="1" applyAlignment="1"/>
    <xf numFmtId="0" fontId="2" fillId="0" borderId="0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Alignment="1">
      <alignment horizontal="left"/>
    </xf>
    <xf numFmtId="0" fontId="0" fillId="0" borderId="1" xfId="0" applyBorder="1"/>
    <xf numFmtId="17" fontId="4" fillId="2" borderId="2" xfId="0" applyNumberFormat="1" applyFont="1" applyFill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protection locked="0"/>
    </xf>
    <xf numFmtId="0" fontId="0" fillId="0" borderId="3" xfId="0" applyBorder="1" applyAlignment="1">
      <alignment horizontal="left"/>
    </xf>
    <xf numFmtId="0" fontId="0" fillId="0" borderId="3" xfId="0" applyBorder="1"/>
    <xf numFmtId="8" fontId="4" fillId="2" borderId="4" xfId="0" applyNumberFormat="1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0" fillId="0" borderId="0" xfId="0" applyBorder="1"/>
    <xf numFmtId="8" fontId="4" fillId="0" borderId="0" xfId="0" applyNumberFormat="1" applyFont="1" applyBorder="1" applyAlignment="1" applyProtection="1">
      <alignment horizontal="left"/>
      <protection locked="0"/>
    </xf>
    <xf numFmtId="0" fontId="0" fillId="0" borderId="5" xfId="0" applyBorder="1"/>
    <xf numFmtId="2" fontId="0" fillId="2" borderId="5" xfId="0" applyNumberFormat="1" applyFill="1" applyBorder="1"/>
    <xf numFmtId="0" fontId="7" fillId="0" borderId="6" xfId="0" applyFont="1" applyBorder="1"/>
    <xf numFmtId="0" fontId="8" fillId="0" borderId="7" xfId="0" applyFont="1" applyBorder="1"/>
    <xf numFmtId="0" fontId="0" fillId="0" borderId="8" xfId="0" applyBorder="1"/>
    <xf numFmtId="0" fontId="0" fillId="0" borderId="6" xfId="0" applyBorder="1"/>
    <xf numFmtId="0" fontId="9" fillId="0" borderId="9" xfId="0" applyFont="1" applyFill="1" applyBorder="1" applyAlignment="1" applyProtection="1">
      <alignment horizontal="center" wrapText="1"/>
      <protection locked="0"/>
    </xf>
    <xf numFmtId="0" fontId="9" fillId="0" borderId="10" xfId="0" applyFont="1" applyFill="1" applyBorder="1" applyAlignment="1" applyProtection="1">
      <alignment horizontal="center" wrapText="1"/>
      <protection locked="0"/>
    </xf>
    <xf numFmtId="0" fontId="9" fillId="0" borderId="11" xfId="0" applyFont="1" applyFill="1" applyBorder="1" applyAlignment="1" applyProtection="1">
      <alignment horizontal="center" wrapText="1"/>
      <protection locked="0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8" fontId="9" fillId="0" borderId="15" xfId="0" applyNumberFormat="1" applyFont="1" applyFill="1" applyBorder="1" applyAlignment="1" applyProtection="1">
      <alignment horizontal="center" wrapText="1"/>
      <protection locked="0"/>
    </xf>
    <xf numFmtId="8" fontId="9" fillId="0" borderId="16" xfId="0" applyNumberFormat="1" applyFont="1" applyFill="1" applyBorder="1" applyAlignment="1" applyProtection="1">
      <alignment horizontal="center" wrapText="1"/>
      <protection locked="0"/>
    </xf>
    <xf numFmtId="8" fontId="9" fillId="0" borderId="6" xfId="0" applyNumberFormat="1" applyFont="1" applyFill="1" applyBorder="1" applyAlignment="1" applyProtection="1">
      <alignment horizontal="center" wrapText="1"/>
      <protection locked="0"/>
    </xf>
    <xf numFmtId="16" fontId="0" fillId="0" borderId="0" xfId="0" applyNumberFormat="1" applyBorder="1" applyAlignment="1"/>
    <xf numFmtId="3" fontId="0" fillId="2" borderId="17" xfId="0" applyNumberFormat="1" applyFill="1" applyBorder="1" applyAlignment="1" applyProtection="1">
      <alignment horizontal="center"/>
      <protection locked="0"/>
    </xf>
    <xf numFmtId="3" fontId="0" fillId="2" borderId="18" xfId="0" applyNumberFormat="1" applyFill="1" applyBorder="1" applyAlignment="1" applyProtection="1">
      <alignment horizontal="center"/>
      <protection locked="0"/>
    </xf>
    <xf numFmtId="3" fontId="0" fillId="0" borderId="18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right"/>
      <protection locked="0"/>
    </xf>
    <xf numFmtId="3" fontId="0" fillId="0" borderId="17" xfId="0" applyNumberFormat="1" applyBorder="1" applyAlignment="1" applyProtection="1">
      <alignment horizontal="right"/>
      <protection locked="0"/>
    </xf>
    <xf numFmtId="164" fontId="0" fillId="0" borderId="18" xfId="1" applyNumberFormat="1" applyFont="1" applyBorder="1" applyAlignment="1" applyProtection="1">
      <alignment horizontal="left" indent="2"/>
      <protection locked="0"/>
    </xf>
    <xf numFmtId="165" fontId="0" fillId="2" borderId="18" xfId="2" applyNumberFormat="1" applyFont="1" applyFill="1" applyBorder="1" applyAlignment="1" applyProtection="1">
      <alignment horizontal="center"/>
      <protection locked="0"/>
    </xf>
    <xf numFmtId="165" fontId="0" fillId="0" borderId="18" xfId="2" applyNumberFormat="1" applyFont="1" applyBorder="1" applyAlignment="1" applyProtection="1">
      <alignment horizontal="center"/>
      <protection locked="0"/>
    </xf>
    <xf numFmtId="44" fontId="0" fillId="0" borderId="18" xfId="2" applyFont="1" applyBorder="1" applyAlignment="1" applyProtection="1">
      <alignment horizontal="center"/>
      <protection locked="0"/>
    </xf>
    <xf numFmtId="165" fontId="0" fillId="2" borderId="17" xfId="2" applyNumberFormat="1" applyFont="1" applyFill="1" applyBorder="1" applyAlignment="1" applyProtection="1">
      <alignment horizontal="center"/>
      <protection locked="0"/>
    </xf>
    <xf numFmtId="166" fontId="0" fillId="0" borderId="18" xfId="1" applyNumberFormat="1" applyFont="1" applyBorder="1" applyAlignment="1" applyProtection="1">
      <alignment horizontal="center"/>
      <protection locked="0"/>
    </xf>
    <xf numFmtId="44" fontId="0" fillId="0" borderId="19" xfId="2" applyFont="1" applyBorder="1" applyAlignment="1" applyProtection="1">
      <alignment horizontal="center"/>
      <protection locked="0"/>
    </xf>
    <xf numFmtId="3" fontId="0" fillId="0" borderId="17" xfId="0" applyNumberFormat="1" applyBorder="1" applyAlignment="1" applyProtection="1">
      <alignment horizontal="center"/>
      <protection locked="0"/>
    </xf>
    <xf numFmtId="44" fontId="1" fillId="0" borderId="18" xfId="2" applyBorder="1" applyAlignment="1" applyProtection="1">
      <alignment horizontal="center"/>
      <protection locked="0"/>
    </xf>
    <xf numFmtId="3" fontId="0" fillId="2" borderId="20" xfId="0" applyNumberFormat="1" applyFill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center"/>
      <protection locked="0"/>
    </xf>
    <xf numFmtId="3" fontId="0" fillId="0" borderId="22" xfId="0" applyNumberFormat="1" applyBorder="1" applyAlignment="1" applyProtection="1">
      <alignment horizontal="right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164" fontId="0" fillId="0" borderId="21" xfId="1" applyNumberFormat="1" applyFont="1" applyBorder="1" applyAlignment="1" applyProtection="1">
      <alignment horizontal="left" indent="2"/>
      <protection locked="0"/>
    </xf>
    <xf numFmtId="165" fontId="0" fillId="2" borderId="21" xfId="2" applyNumberFormat="1" applyFont="1" applyFill="1" applyBorder="1" applyAlignment="1" applyProtection="1">
      <alignment horizontal="center"/>
      <protection locked="0"/>
    </xf>
    <xf numFmtId="165" fontId="0" fillId="0" borderId="21" xfId="2" applyNumberFormat="1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2" borderId="20" xfId="2" applyNumberFormat="1" applyFont="1" applyFill="1" applyBorder="1" applyAlignment="1" applyProtection="1">
      <alignment horizontal="center"/>
      <protection locked="0"/>
    </xf>
    <xf numFmtId="43" fontId="0" fillId="0" borderId="21" xfId="1" applyFont="1" applyBorder="1" applyAlignment="1" applyProtection="1">
      <alignment horizontal="center"/>
      <protection locked="0"/>
    </xf>
    <xf numFmtId="166" fontId="0" fillId="0" borderId="21" xfId="1" applyNumberFormat="1" applyFont="1" applyBorder="1" applyAlignment="1" applyProtection="1">
      <alignment horizontal="center"/>
      <protection locked="0"/>
    </xf>
    <xf numFmtId="44" fontId="0" fillId="0" borderId="22" xfId="2" applyFont="1" applyBorder="1" applyAlignment="1" applyProtection="1">
      <alignment horizontal="center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44" fontId="1" fillId="0" borderId="21" xfId="2" applyBorder="1" applyAlignment="1" applyProtection="1">
      <alignment horizontal="center"/>
      <protection locked="0"/>
    </xf>
    <xf numFmtId="3" fontId="0" fillId="2" borderId="21" xfId="0" applyNumberFormat="1" applyFill="1" applyBorder="1" applyAlignment="1" applyProtection="1">
      <alignment horizontal="center"/>
      <protection locked="0"/>
    </xf>
    <xf numFmtId="3" fontId="4" fillId="0" borderId="23" xfId="0" applyNumberFormat="1" applyFont="1" applyFill="1" applyBorder="1" applyAlignment="1" applyProtection="1">
      <alignment horizontal="center"/>
      <protection locked="0"/>
    </xf>
    <xf numFmtId="3" fontId="4" fillId="0" borderId="24" xfId="0" applyNumberFormat="1" applyFont="1" applyFill="1" applyBorder="1" applyAlignment="1" applyProtection="1">
      <alignment horizontal="center"/>
      <protection locked="0"/>
    </xf>
    <xf numFmtId="3" fontId="4" fillId="0" borderId="7" xfId="0" applyNumberFormat="1" applyFont="1" applyFill="1" applyBorder="1" applyAlignment="1" applyProtection="1">
      <alignment horizontal="center"/>
      <protection locked="0"/>
    </xf>
    <xf numFmtId="3" fontId="6" fillId="0" borderId="7" xfId="0" applyNumberFormat="1" applyFont="1" applyFill="1" applyBorder="1" applyAlignment="1" applyProtection="1">
      <alignment horizontal="right"/>
      <protection locked="0"/>
    </xf>
    <xf numFmtId="3" fontId="4" fillId="0" borderId="23" xfId="0" applyNumberFormat="1" applyFont="1" applyFill="1" applyBorder="1" applyAlignment="1" applyProtection="1">
      <alignment horizontal="right"/>
      <protection locked="0"/>
    </xf>
    <xf numFmtId="164" fontId="6" fillId="0" borderId="24" xfId="1" applyNumberFormat="1" applyFont="1" applyFill="1" applyBorder="1" applyAlignment="1" applyProtection="1">
      <alignment horizontal="left" indent="2"/>
      <protection locked="0"/>
    </xf>
    <xf numFmtId="44" fontId="4" fillId="0" borderId="24" xfId="2" applyFont="1" applyFill="1" applyBorder="1" applyAlignment="1" applyProtection="1">
      <alignment horizontal="center"/>
      <protection locked="0"/>
    </xf>
    <xf numFmtId="44" fontId="6" fillId="0" borderId="24" xfId="2" applyFont="1" applyFill="1" applyBorder="1" applyAlignment="1" applyProtection="1">
      <alignment horizontal="center"/>
      <protection locked="0"/>
    </xf>
    <xf numFmtId="44" fontId="4" fillId="0" borderId="7" xfId="2" applyFont="1" applyFill="1" applyBorder="1" applyAlignment="1" applyProtection="1">
      <alignment horizontal="center"/>
      <protection locked="0"/>
    </xf>
    <xf numFmtId="165" fontId="4" fillId="0" borderId="23" xfId="2" applyNumberFormat="1" applyFont="1" applyFill="1" applyBorder="1" applyAlignment="1" applyProtection="1">
      <alignment horizontal="center"/>
      <protection locked="0"/>
    </xf>
    <xf numFmtId="8" fontId="4" fillId="0" borderId="24" xfId="2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Border="1"/>
    <xf numFmtId="0" fontId="0" fillId="0" borderId="14" xfId="0" applyBorder="1"/>
    <xf numFmtId="0" fontId="0" fillId="0" borderId="25" xfId="0" applyBorder="1"/>
    <xf numFmtId="44" fontId="0" fillId="0" borderId="0" xfId="0" applyNumberFormat="1" applyBorder="1"/>
    <xf numFmtId="164" fontId="0" fillId="0" borderId="0" xfId="1" applyNumberFormat="1" applyFont="1" applyBorder="1" applyAlignment="1">
      <alignment horizontal="right"/>
    </xf>
    <xf numFmtId="44" fontId="0" fillId="0" borderId="0" xfId="2" applyFont="1"/>
    <xf numFmtId="164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8" fillId="0" borderId="26" xfId="0" applyNumberFormat="1" applyFont="1" applyBorder="1"/>
    <xf numFmtId="44" fontId="0" fillId="0" borderId="26" xfId="0" applyNumberFormat="1" applyBorder="1"/>
    <xf numFmtId="164" fontId="0" fillId="0" borderId="26" xfId="0" applyNumberFormat="1" applyBorder="1"/>
    <xf numFmtId="164" fontId="8" fillId="0" borderId="26" xfId="1" applyNumberFormat="1" applyFont="1" applyBorder="1"/>
    <xf numFmtId="0" fontId="9" fillId="3" borderId="10" xfId="0" applyFont="1" applyFill="1" applyBorder="1" applyAlignment="1" applyProtection="1">
      <alignment horizontal="center" wrapText="1"/>
      <protection locked="0"/>
    </xf>
    <xf numFmtId="0" fontId="9" fillId="0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9" fillId="3" borderId="0" xfId="0" applyFont="1" applyFill="1" applyBorder="1" applyAlignment="1" applyProtection="1">
      <alignment horizontal="center" wrapText="1"/>
      <protection locked="0"/>
    </xf>
    <xf numFmtId="0" fontId="0" fillId="0" borderId="13" xfId="0" applyBorder="1" applyAlignment="1">
      <alignment horizontal="center"/>
    </xf>
    <xf numFmtId="0" fontId="9" fillId="0" borderId="16" xfId="0" applyFont="1" applyFill="1" applyBorder="1" applyAlignment="1" applyProtection="1">
      <alignment horizontal="center" wrapText="1"/>
      <protection locked="0"/>
    </xf>
    <xf numFmtId="0" fontId="9" fillId="3" borderId="16" xfId="0" applyFont="1" applyFill="1" applyBorder="1" applyAlignment="1" applyProtection="1">
      <alignment horizontal="center" wrapText="1"/>
      <protection locked="0"/>
    </xf>
    <xf numFmtId="167" fontId="9" fillId="0" borderId="16" xfId="0" applyNumberFormat="1" applyFont="1" applyFill="1" applyBorder="1" applyAlignment="1" applyProtection="1">
      <alignment horizontal="center" wrapText="1"/>
      <protection locked="0"/>
    </xf>
    <xf numFmtId="4" fontId="0" fillId="0" borderId="18" xfId="0" applyNumberFormat="1" applyBorder="1" applyAlignment="1" applyProtection="1">
      <alignment horizontal="center"/>
      <protection locked="0"/>
    </xf>
    <xf numFmtId="44" fontId="0" fillId="0" borderId="27" xfId="2" applyFont="1" applyBorder="1" applyAlignment="1" applyProtection="1">
      <alignment horizontal="center"/>
      <protection locked="0"/>
    </xf>
    <xf numFmtId="4" fontId="0" fillId="0" borderId="27" xfId="0" applyNumberFormat="1" applyBorder="1" applyAlignment="1" applyProtection="1">
      <alignment horizontal="center"/>
      <protection locked="0"/>
    </xf>
    <xf numFmtId="43" fontId="4" fillId="0" borderId="24" xfId="1" applyFont="1" applyFill="1" applyBorder="1" applyAlignment="1" applyProtection="1">
      <alignment horizontal="center"/>
      <protection locked="0"/>
    </xf>
    <xf numFmtId="3" fontId="4" fillId="3" borderId="24" xfId="0" applyNumberFormat="1" applyFont="1" applyFill="1" applyBorder="1" applyAlignment="1" applyProtection="1">
      <alignment horizontal="center"/>
      <protection locked="0"/>
    </xf>
    <xf numFmtId="3" fontId="8" fillId="0" borderId="24" xfId="0" applyNumberFormat="1" applyFont="1" applyBorder="1" applyAlignment="1" applyProtection="1">
      <alignment horizontal="center"/>
      <protection locked="0"/>
    </xf>
    <xf numFmtId="164" fontId="4" fillId="0" borderId="24" xfId="1" applyNumberFormat="1" applyFont="1" applyFill="1" applyBorder="1" applyAlignment="1" applyProtection="1">
      <alignment horizontal="center"/>
      <protection locked="0"/>
    </xf>
    <xf numFmtId="44" fontId="8" fillId="0" borderId="0" xfId="2" applyFont="1" applyProtection="1">
      <protection locked="0"/>
    </xf>
    <xf numFmtId="44" fontId="8" fillId="0" borderId="0" xfId="2" applyFont="1" applyAlignment="1" applyProtection="1">
      <alignment horizontal="left"/>
      <protection locked="0"/>
    </xf>
    <xf numFmtId="44" fontId="0" fillId="0" borderId="0" xfId="0" applyNumberFormat="1"/>
    <xf numFmtId="0" fontId="8" fillId="0" borderId="0" xfId="0" applyFont="1"/>
    <xf numFmtId="8" fontId="0" fillId="0" borderId="0" xfId="0" applyNumberFormat="1" applyBorder="1"/>
    <xf numFmtId="3" fontId="0" fillId="0" borderId="18" xfId="0" applyNumberFormat="1" applyFill="1" applyBorder="1" applyAlignment="1" applyProtection="1">
      <alignment horizontal="center"/>
      <protection locked="0"/>
    </xf>
    <xf numFmtId="3" fontId="0" fillId="2" borderId="4" xfId="0" applyNumberFormat="1" applyFill="1" applyBorder="1" applyAlignment="1" applyProtection="1">
      <alignment horizontal="center"/>
      <protection locked="0"/>
    </xf>
    <xf numFmtId="3" fontId="0" fillId="0" borderId="21" xfId="0" applyNumberFormat="1" applyFill="1" applyBorder="1" applyAlignment="1" applyProtection="1">
      <alignment horizontal="center"/>
      <protection locked="0"/>
    </xf>
    <xf numFmtId="3" fontId="0" fillId="0" borderId="27" xfId="0" applyNumberFormat="1" applyFill="1" applyBorder="1" applyAlignment="1" applyProtection="1">
      <alignment horizontal="center"/>
      <protection locked="0"/>
    </xf>
    <xf numFmtId="3" fontId="0" fillId="0" borderId="13" xfId="0" applyNumberFormat="1" applyFill="1" applyBorder="1" applyAlignment="1" applyProtection="1">
      <alignment horizontal="center"/>
      <protection locked="0"/>
    </xf>
    <xf numFmtId="3" fontId="0" fillId="0" borderId="3" xfId="0" applyNumberFormat="1" applyFill="1" applyBorder="1" applyAlignment="1" applyProtection="1">
      <alignment horizontal="center"/>
      <protection locked="0"/>
    </xf>
    <xf numFmtId="17" fontId="0" fillId="0" borderId="0" xfId="0" applyNumberForma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69" fontId="0" fillId="0" borderId="0" xfId="0" applyNumberFormat="1"/>
    <xf numFmtId="7" fontId="0" fillId="0" borderId="0" xfId="0" applyNumberFormat="1"/>
    <xf numFmtId="0" fontId="0" fillId="0" borderId="28" xfId="0" applyBorder="1"/>
    <xf numFmtId="7" fontId="0" fillId="0" borderId="26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3"/>
  <sheetViews>
    <sheetView tabSelected="1" zoomScale="75" workbookViewId="0">
      <pane xSplit="1" topLeftCell="B1" activePane="topRight" state="frozen"/>
      <selection activeCell="A42" sqref="A42"/>
      <selection pane="topRight" activeCell="E3" sqref="E3"/>
    </sheetView>
  </sheetViews>
  <sheetFormatPr defaultRowHeight="12.75" x14ac:dyDescent="0.2"/>
  <cols>
    <col min="1" max="1" width="10.85546875" style="1" customWidth="1"/>
    <col min="2" max="2" width="27" customWidth="1"/>
    <col min="3" max="3" width="22.28515625" customWidth="1"/>
    <col min="4" max="4" width="13" customWidth="1"/>
    <col min="5" max="5" width="10.28515625" customWidth="1"/>
    <col min="6" max="6" width="10.85546875" customWidth="1"/>
    <col min="7" max="7" width="12.42578125" hidden="1" customWidth="1"/>
    <col min="8" max="8" width="17.140625" customWidth="1"/>
    <col min="9" max="9" width="16" customWidth="1"/>
    <col min="10" max="10" width="15.85546875" customWidth="1"/>
    <col min="11" max="11" width="15.5703125" customWidth="1"/>
    <col min="12" max="12" width="22.28515625" customWidth="1"/>
    <col min="13" max="13" width="17.28515625" customWidth="1"/>
    <col min="14" max="14" width="16.140625" customWidth="1"/>
    <col min="15" max="15" width="20.5703125" customWidth="1"/>
    <col min="16" max="16" width="15.5703125" customWidth="1"/>
    <col min="17" max="17" width="15" customWidth="1"/>
    <col min="18" max="18" width="22.140625" customWidth="1"/>
    <col min="19" max="19" width="12" customWidth="1"/>
    <col min="20" max="20" width="14.28515625" customWidth="1"/>
    <col min="21" max="21" width="15.7109375" customWidth="1"/>
    <col min="22" max="22" width="11.7109375" customWidth="1"/>
    <col min="23" max="23" width="19.85546875" customWidth="1"/>
    <col min="24" max="24" width="13.85546875" customWidth="1"/>
    <col min="25" max="25" width="13.28515625" customWidth="1"/>
    <col min="26" max="26" width="14.42578125" customWidth="1"/>
  </cols>
  <sheetData>
    <row r="1" spans="1:63" ht="6.75" customHeight="1" x14ac:dyDescent="0.2"/>
    <row r="2" spans="1:63" s="4" customFormat="1" ht="12.75" customHeight="1" x14ac:dyDescent="0.25">
      <c r="A2" s="2" t="s">
        <v>0</v>
      </c>
      <c r="B2" s="3"/>
      <c r="C2" s="3"/>
      <c r="D2" s="3"/>
      <c r="E2" s="3"/>
    </row>
    <row r="3" spans="1:63" ht="12.75" customHeight="1" x14ac:dyDescent="0.2">
      <c r="A3" s="5" t="s">
        <v>1</v>
      </c>
      <c r="B3" s="6"/>
      <c r="C3" s="6"/>
      <c r="D3" s="6"/>
      <c r="E3" s="6"/>
    </row>
    <row r="4" spans="1:63" ht="12.75" customHeight="1" x14ac:dyDescent="0.2">
      <c r="A4" s="5" t="s">
        <v>89</v>
      </c>
      <c r="B4" s="6"/>
      <c r="C4" s="6"/>
      <c r="D4" s="6"/>
      <c r="E4" s="6"/>
    </row>
    <row r="5" spans="1:63" ht="12.75" customHeight="1" x14ac:dyDescent="0.25">
      <c r="A5" s="7" t="s">
        <v>2</v>
      </c>
      <c r="B5" s="6"/>
      <c r="C5" s="6"/>
      <c r="D5" s="6"/>
      <c r="E5" s="6"/>
    </row>
    <row r="6" spans="1:63" ht="12.75" customHeight="1" x14ac:dyDescent="0.2">
      <c r="A6" s="8" t="s">
        <v>3</v>
      </c>
      <c r="B6" s="9"/>
      <c r="C6" s="10"/>
      <c r="D6" s="10"/>
      <c r="E6" s="11">
        <v>36739</v>
      </c>
    </row>
    <row r="7" spans="1:63" ht="12.75" customHeight="1" x14ac:dyDescent="0.2">
      <c r="A7" s="12" t="s">
        <v>4</v>
      </c>
      <c r="B7" s="13"/>
      <c r="C7" s="14"/>
      <c r="D7" s="14"/>
      <c r="E7" s="15">
        <v>3.86</v>
      </c>
    </row>
    <row r="8" spans="1:63" ht="12.75" customHeight="1" x14ac:dyDescent="0.2">
      <c r="A8" s="5"/>
      <c r="B8" s="16"/>
      <c r="C8" s="17"/>
      <c r="D8" s="17"/>
      <c r="E8" s="18"/>
    </row>
    <row r="9" spans="1:63" ht="12.75" customHeight="1" x14ac:dyDescent="0.2">
      <c r="A9" s="5" t="s">
        <v>5</v>
      </c>
      <c r="B9" s="16"/>
      <c r="C9" s="17"/>
      <c r="D9" s="17"/>
      <c r="E9" s="18"/>
    </row>
    <row r="10" spans="1:63" ht="12.75" customHeight="1" x14ac:dyDescent="0.2">
      <c r="A10" s="5" t="s">
        <v>6</v>
      </c>
      <c r="B10" s="16" t="s">
        <v>2</v>
      </c>
      <c r="C10" s="17"/>
      <c r="D10" s="17"/>
      <c r="E10" s="18"/>
      <c r="F10" s="17"/>
      <c r="G10" s="17"/>
    </row>
    <row r="11" spans="1:63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 t="s">
        <v>7</v>
      </c>
      <c r="L11" s="20">
        <v>3.86</v>
      </c>
      <c r="M11" s="19"/>
      <c r="N11" s="19"/>
      <c r="O11" s="19"/>
      <c r="P11" s="19"/>
      <c r="Q11" s="19">
        <v>0.05</v>
      </c>
      <c r="R11" s="19"/>
      <c r="S11" s="19"/>
      <c r="T11" s="19"/>
      <c r="U11" s="19"/>
      <c r="V11" s="19"/>
      <c r="W11" s="19"/>
      <c r="X11" s="19"/>
      <c r="Y11" s="19"/>
    </row>
    <row r="12" spans="1:63" ht="15.75" thickBot="1" x14ac:dyDescent="0.25">
      <c r="B12" s="21" t="s">
        <v>8</v>
      </c>
      <c r="C12" s="17"/>
      <c r="D12" s="17"/>
      <c r="E12" s="17"/>
      <c r="F12" s="17"/>
      <c r="G12" s="17"/>
      <c r="H12" s="17"/>
      <c r="I12" s="17"/>
      <c r="J12" s="21" t="s">
        <v>9</v>
      </c>
      <c r="K12" s="17"/>
      <c r="L12" s="17"/>
      <c r="M12" s="17"/>
      <c r="N12" s="17"/>
      <c r="O12" s="17"/>
      <c r="P12" s="22" t="s">
        <v>10</v>
      </c>
      <c r="R12" s="23"/>
      <c r="S12" s="23"/>
      <c r="T12" s="23"/>
      <c r="U12" s="23"/>
      <c r="V12" s="24" t="s">
        <v>11</v>
      </c>
      <c r="X12" s="24" t="s">
        <v>12</v>
      </c>
      <c r="Y12" s="17"/>
    </row>
    <row r="13" spans="1:63" ht="12.75" customHeight="1" thickTop="1" x14ac:dyDescent="0.2">
      <c r="B13" s="25"/>
      <c r="C13" s="26"/>
      <c r="D13" s="26"/>
      <c r="E13" s="26"/>
      <c r="F13" s="26" t="s">
        <v>13</v>
      </c>
      <c r="G13" s="27"/>
      <c r="H13" s="27"/>
      <c r="I13" s="25"/>
      <c r="J13" s="26"/>
      <c r="K13" s="26"/>
      <c r="L13" s="26"/>
      <c r="M13" s="26"/>
      <c r="N13" s="26"/>
      <c r="O13" s="27" t="s">
        <v>14</v>
      </c>
      <c r="P13" s="25"/>
      <c r="Q13" s="26" t="s">
        <v>15</v>
      </c>
      <c r="R13" s="26"/>
      <c r="S13" s="26"/>
      <c r="T13" s="26" t="s">
        <v>16</v>
      </c>
      <c r="U13" s="27" t="s">
        <v>16</v>
      </c>
      <c r="V13" s="25" t="str">
        <f>Q57</f>
        <v xml:space="preserve">Total </v>
      </c>
      <c r="W13" s="26" t="str">
        <f>R57</f>
        <v xml:space="preserve">Total </v>
      </c>
      <c r="X13" s="25" t="s">
        <v>17</v>
      </c>
      <c r="Y13" s="25" t="s">
        <v>18</v>
      </c>
      <c r="Z13" s="26" t="s">
        <v>14</v>
      </c>
    </row>
    <row r="14" spans="1:63" x14ac:dyDescent="0.2">
      <c r="B14" s="28"/>
      <c r="C14" s="29" t="s">
        <v>13</v>
      </c>
      <c r="D14" s="29" t="s">
        <v>19</v>
      </c>
      <c r="E14" s="29" t="s">
        <v>20</v>
      </c>
      <c r="F14" s="29" t="s">
        <v>21</v>
      </c>
      <c r="G14" s="30"/>
      <c r="H14" s="30" t="s">
        <v>22</v>
      </c>
      <c r="I14" s="28" t="s">
        <v>23</v>
      </c>
      <c r="J14" s="29" t="s">
        <v>24</v>
      </c>
      <c r="K14" s="31" t="s">
        <v>25</v>
      </c>
      <c r="L14" s="29" t="s">
        <v>26</v>
      </c>
      <c r="M14" s="29" t="s">
        <v>27</v>
      </c>
      <c r="N14" s="29" t="s">
        <v>28</v>
      </c>
      <c r="O14" s="30" t="s">
        <v>28</v>
      </c>
      <c r="P14" s="28" t="s">
        <v>29</v>
      </c>
      <c r="Q14" s="29" t="s">
        <v>30</v>
      </c>
      <c r="R14" s="29" t="s">
        <v>31</v>
      </c>
      <c r="S14" s="29" t="s">
        <v>31</v>
      </c>
      <c r="T14" s="29" t="s">
        <v>28</v>
      </c>
      <c r="U14" s="30" t="s">
        <v>28</v>
      </c>
      <c r="V14" s="28" t="str">
        <f>Q58</f>
        <v>Purchases</v>
      </c>
      <c r="W14" s="29" t="str">
        <f>R58</f>
        <v>Dollars</v>
      </c>
      <c r="X14" s="28" t="s">
        <v>32</v>
      </c>
      <c r="Y14" s="28" t="s">
        <v>32</v>
      </c>
      <c r="Z14" s="29" t="s">
        <v>27</v>
      </c>
    </row>
    <row r="15" spans="1:63" x14ac:dyDescent="0.2">
      <c r="B15" s="28" t="s">
        <v>33</v>
      </c>
      <c r="C15" s="29" t="s">
        <v>34</v>
      </c>
      <c r="D15" s="29" t="s">
        <v>35</v>
      </c>
      <c r="E15" s="29" t="s">
        <v>36</v>
      </c>
      <c r="F15" s="29"/>
      <c r="G15" s="30"/>
      <c r="H15" s="30" t="s">
        <v>37</v>
      </c>
      <c r="I15" s="28"/>
      <c r="J15" s="29" t="s">
        <v>38</v>
      </c>
      <c r="K15" s="29"/>
      <c r="L15" s="29" t="s">
        <v>39</v>
      </c>
      <c r="M15" s="29" t="s">
        <v>40</v>
      </c>
      <c r="N15" s="29" t="s">
        <v>41</v>
      </c>
      <c r="O15" s="30" t="s">
        <v>24</v>
      </c>
      <c r="P15" s="28" t="s">
        <v>81</v>
      </c>
      <c r="Q15" s="29" t="s">
        <v>42</v>
      </c>
      <c r="R15" s="29" t="s">
        <v>43</v>
      </c>
      <c r="S15" s="29" t="s">
        <v>44</v>
      </c>
      <c r="T15" s="29" t="s">
        <v>44</v>
      </c>
      <c r="U15" s="30" t="s">
        <v>44</v>
      </c>
      <c r="V15" s="28"/>
      <c r="W15" s="29" t="s">
        <v>45</v>
      </c>
      <c r="X15" s="28"/>
      <c r="Y15" s="28"/>
      <c r="Z15" s="29" t="s">
        <v>46</v>
      </c>
    </row>
    <row r="16" spans="1:63" ht="13.5" thickBot="1" x14ac:dyDescent="0.25">
      <c r="B16" s="32" t="s">
        <v>47</v>
      </c>
      <c r="C16" s="33" t="s">
        <v>48</v>
      </c>
      <c r="D16" s="33" t="s">
        <v>49</v>
      </c>
      <c r="E16" s="33" t="s">
        <v>13</v>
      </c>
      <c r="F16" s="33"/>
      <c r="G16" s="34"/>
      <c r="H16" s="34"/>
      <c r="I16" s="32"/>
      <c r="J16" s="33" t="s">
        <v>50</v>
      </c>
      <c r="K16" s="33"/>
      <c r="L16" s="33"/>
      <c r="M16" s="33"/>
      <c r="N16" s="33"/>
      <c r="O16" s="34"/>
      <c r="P16" s="32" t="s">
        <v>13</v>
      </c>
      <c r="Q16" s="33">
        <v>0.05</v>
      </c>
      <c r="R16" s="33" t="s">
        <v>51</v>
      </c>
      <c r="S16" s="33" t="s">
        <v>52</v>
      </c>
      <c r="T16" s="33" t="s">
        <v>51</v>
      </c>
      <c r="U16" s="34" t="s">
        <v>52</v>
      </c>
      <c r="V16" s="32" t="str">
        <f t="shared" ref="V16:W47" si="0">Q59</f>
        <v>Volumes</v>
      </c>
      <c r="W16" s="33"/>
      <c r="X16" s="32" t="s">
        <v>53</v>
      </c>
      <c r="Y16" s="32" t="s">
        <v>53</v>
      </c>
      <c r="Z16" s="33">
        <v>0.01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9"/>
      <c r="AS16" s="19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</row>
    <row r="17" spans="1:26" ht="13.5" thickTop="1" x14ac:dyDescent="0.2">
      <c r="A17" s="35">
        <v>36739</v>
      </c>
      <c r="B17" s="36">
        <v>0</v>
      </c>
      <c r="C17" s="37">
        <f>Q60</f>
        <v>0</v>
      </c>
      <c r="D17" s="38">
        <f>ROUND(C17*1.03,0)</f>
        <v>0</v>
      </c>
      <c r="E17" s="38">
        <f>IF(B17-D17&gt;0,B17-D17,0)</f>
        <v>0</v>
      </c>
      <c r="F17" s="38">
        <f>ROUND(B17*1.03,0)</f>
        <v>0</v>
      </c>
      <c r="G17" s="39"/>
      <c r="H17" s="40">
        <f t="shared" ref="H17:H47" si="1">IF(C17-F17&gt;0,C17-F17,0)</f>
        <v>0</v>
      </c>
      <c r="I17" s="41">
        <f>(B17-E17)</f>
        <v>0</v>
      </c>
      <c r="J17" s="42">
        <f>E17</f>
        <v>0</v>
      </c>
      <c r="K17" s="43">
        <f>SUM($L$11-0.04)</f>
        <v>3.82</v>
      </c>
      <c r="L17" s="44">
        <f>P17-0.02</f>
        <v>3.79</v>
      </c>
      <c r="M17" s="45">
        <f>ROUND(L17*J17,2)</f>
        <v>0</v>
      </c>
      <c r="N17" s="45">
        <f>ROUND(K17*I17,2)</f>
        <v>0</v>
      </c>
      <c r="O17" s="40">
        <f>SUM(M17:N17)</f>
        <v>0</v>
      </c>
      <c r="P17" s="46">
        <v>3.81</v>
      </c>
      <c r="Q17" s="44">
        <f>P17-0.05</f>
        <v>3.7600000000000002</v>
      </c>
      <c r="R17" s="38">
        <f>IF($L$11-Q17&gt;0,$L$11-Q17,0)</f>
        <v>9.9999999999999645E-2</v>
      </c>
      <c r="S17" s="47">
        <f>IF(Q17-$L$11&gt;0,Q17-$L$11,0)</f>
        <v>0</v>
      </c>
      <c r="T17" s="45">
        <f>ROUND(R17*H17,2)</f>
        <v>0</v>
      </c>
      <c r="U17" s="48">
        <f t="shared" ref="U17:U47" si="2">ROUND(S17*H17,2)</f>
        <v>0</v>
      </c>
      <c r="V17" s="49">
        <f t="shared" si="0"/>
        <v>0</v>
      </c>
      <c r="W17" s="45">
        <f t="shared" si="0"/>
        <v>0</v>
      </c>
      <c r="X17" s="36"/>
      <c r="Y17" s="36">
        <f>X17</f>
        <v>0</v>
      </c>
      <c r="Z17" s="50">
        <f>($E$7+$H$59)*Y17</f>
        <v>0</v>
      </c>
    </row>
    <row r="18" spans="1:26" x14ac:dyDescent="0.2">
      <c r="A18" s="35">
        <v>36740</v>
      </c>
      <c r="B18" s="51">
        <v>23853</v>
      </c>
      <c r="C18" s="66">
        <f t="shared" ref="C18:C47" si="3">Q61</f>
        <v>25571</v>
      </c>
      <c r="D18" s="52">
        <f t="shared" ref="D18:D47" si="4">ROUND(C18*1.03,0)</f>
        <v>26338</v>
      </c>
      <c r="E18" s="52">
        <f t="shared" ref="E18:E47" si="5">IF(B18-D18&gt;0,B18-D18,0)</f>
        <v>0</v>
      </c>
      <c r="F18" s="52">
        <f t="shared" ref="F18:F47" si="6">ROUND(B18*1.03,0)</f>
        <v>24569</v>
      </c>
      <c r="G18" s="53"/>
      <c r="H18" s="54">
        <f t="shared" si="1"/>
        <v>1002</v>
      </c>
      <c r="I18" s="55">
        <f t="shared" ref="I18:I47" si="7">(B18-E18)</f>
        <v>23853</v>
      </c>
      <c r="J18" s="56">
        <f t="shared" ref="J18:J47" si="8">E18</f>
        <v>0</v>
      </c>
      <c r="K18" s="57">
        <f t="shared" ref="K18:K47" si="9">SUM($L$11-0.04)</f>
        <v>3.82</v>
      </c>
      <c r="L18" s="58">
        <f t="shared" ref="L18:L47" si="10">P18-0.02</f>
        <v>3.8</v>
      </c>
      <c r="M18" s="59">
        <f t="shared" ref="M18:M47" si="11">ROUND(L18*J18,2)</f>
        <v>0</v>
      </c>
      <c r="N18" s="59">
        <f t="shared" ref="N18:N47" si="12">ROUND(K18*I18,2)</f>
        <v>91118.46</v>
      </c>
      <c r="O18" s="54">
        <f t="shared" ref="O18:O47" si="13">SUM(M18:N18)</f>
        <v>91118.46</v>
      </c>
      <c r="P18" s="60">
        <v>3.82</v>
      </c>
      <c r="Q18" s="58">
        <f t="shared" ref="Q18:Q47" si="14">P18-0.05</f>
        <v>3.77</v>
      </c>
      <c r="R18" s="61">
        <f>IF($L$11-Q18&gt;0,$L$11-Q18,0)</f>
        <v>8.9999999999999858E-2</v>
      </c>
      <c r="S18" s="62">
        <f t="shared" ref="S18:S47" si="15">IF(Q18-$L$11&gt;0,Q18-$L$11,0)</f>
        <v>0</v>
      </c>
      <c r="T18" s="59">
        <f>ROUND(R18*H18,2)</f>
        <v>90.18</v>
      </c>
      <c r="U18" s="63">
        <f t="shared" si="2"/>
        <v>0</v>
      </c>
      <c r="V18" s="64">
        <f t="shared" si="0"/>
        <v>25571</v>
      </c>
      <c r="W18" s="59">
        <f t="shared" si="0"/>
        <v>97255.54</v>
      </c>
      <c r="X18" s="51">
        <v>72</v>
      </c>
      <c r="Y18" s="51">
        <f>X18</f>
        <v>72</v>
      </c>
      <c r="Z18" s="65">
        <f t="shared" ref="Z18:Z47" si="16">($E$7+$H$59)*Y18</f>
        <v>273.59999999999997</v>
      </c>
    </row>
    <row r="19" spans="1:26" x14ac:dyDescent="0.2">
      <c r="A19" s="35">
        <v>36741</v>
      </c>
      <c r="B19" s="51">
        <v>8036</v>
      </c>
      <c r="C19" s="66">
        <f t="shared" si="3"/>
        <v>8590</v>
      </c>
      <c r="D19" s="52">
        <f t="shared" si="4"/>
        <v>8848</v>
      </c>
      <c r="E19" s="52">
        <f t="shared" si="5"/>
        <v>0</v>
      </c>
      <c r="F19" s="52">
        <f t="shared" si="6"/>
        <v>8277</v>
      </c>
      <c r="G19" s="53"/>
      <c r="H19" s="54">
        <f t="shared" si="1"/>
        <v>313</v>
      </c>
      <c r="I19" s="55">
        <f t="shared" si="7"/>
        <v>8036</v>
      </c>
      <c r="J19" s="56">
        <f t="shared" si="8"/>
        <v>0</v>
      </c>
      <c r="K19" s="57">
        <f t="shared" si="9"/>
        <v>3.82</v>
      </c>
      <c r="L19" s="58">
        <f t="shared" si="10"/>
        <v>4.0950000000000006</v>
      </c>
      <c r="M19" s="59">
        <f t="shared" si="11"/>
        <v>0</v>
      </c>
      <c r="N19" s="59">
        <f t="shared" si="12"/>
        <v>30697.52</v>
      </c>
      <c r="O19" s="54">
        <f t="shared" si="13"/>
        <v>30697.52</v>
      </c>
      <c r="P19" s="60">
        <v>4.1150000000000002</v>
      </c>
      <c r="Q19" s="58">
        <f t="shared" si="14"/>
        <v>4.0650000000000004</v>
      </c>
      <c r="R19" s="61">
        <f t="shared" ref="R19:R47" si="17">IF($L$11-Q19&gt;0,$L$11-Q19,0)</f>
        <v>0</v>
      </c>
      <c r="S19" s="62">
        <f t="shared" si="15"/>
        <v>0.20500000000000052</v>
      </c>
      <c r="T19" s="59">
        <f t="shared" ref="T19:T47" si="18">ROUND(R19*H19,2)</f>
        <v>0</v>
      </c>
      <c r="U19" s="63">
        <f t="shared" si="2"/>
        <v>64.17</v>
      </c>
      <c r="V19" s="64">
        <f t="shared" si="0"/>
        <v>8590</v>
      </c>
      <c r="W19" s="59">
        <f t="shared" si="0"/>
        <v>32727.9</v>
      </c>
      <c r="X19" s="51"/>
      <c r="Y19" s="51">
        <f t="shared" ref="Y19:Y47" si="19">X19</f>
        <v>0</v>
      </c>
      <c r="Z19" s="65">
        <f t="shared" si="16"/>
        <v>0</v>
      </c>
    </row>
    <row r="20" spans="1:26" x14ac:dyDescent="0.2">
      <c r="A20" s="35">
        <v>36742</v>
      </c>
      <c r="B20" s="51">
        <v>7503</v>
      </c>
      <c r="C20" s="66">
        <f t="shared" si="3"/>
        <v>7994</v>
      </c>
      <c r="D20" s="52">
        <f t="shared" si="4"/>
        <v>8234</v>
      </c>
      <c r="E20" s="52">
        <f t="shared" si="5"/>
        <v>0</v>
      </c>
      <c r="F20" s="52">
        <f t="shared" si="6"/>
        <v>7728</v>
      </c>
      <c r="G20" s="53"/>
      <c r="H20" s="54">
        <f t="shared" si="1"/>
        <v>266</v>
      </c>
      <c r="I20" s="55">
        <f t="shared" si="7"/>
        <v>7503</v>
      </c>
      <c r="J20" s="56">
        <f t="shared" si="8"/>
        <v>0</v>
      </c>
      <c r="K20" s="57">
        <f t="shared" si="9"/>
        <v>3.82</v>
      </c>
      <c r="L20" s="58">
        <f t="shared" si="10"/>
        <v>4.2350000000000003</v>
      </c>
      <c r="M20" s="59">
        <f t="shared" si="11"/>
        <v>0</v>
      </c>
      <c r="N20" s="59">
        <f t="shared" si="12"/>
        <v>28661.46</v>
      </c>
      <c r="O20" s="54">
        <f t="shared" si="13"/>
        <v>28661.46</v>
      </c>
      <c r="P20" s="60">
        <v>4.2549999999999999</v>
      </c>
      <c r="Q20" s="58">
        <f t="shared" si="14"/>
        <v>4.2050000000000001</v>
      </c>
      <c r="R20" s="61">
        <f t="shared" si="17"/>
        <v>0</v>
      </c>
      <c r="S20" s="62">
        <f t="shared" si="15"/>
        <v>0.3450000000000002</v>
      </c>
      <c r="T20" s="59">
        <f t="shared" si="18"/>
        <v>0</v>
      </c>
      <c r="U20" s="63">
        <f t="shared" si="2"/>
        <v>91.77</v>
      </c>
      <c r="V20" s="64">
        <f t="shared" si="0"/>
        <v>7994</v>
      </c>
      <c r="W20" s="59">
        <f t="shared" si="0"/>
        <v>30457.14</v>
      </c>
      <c r="X20" s="51"/>
      <c r="Y20" s="51">
        <f t="shared" si="19"/>
        <v>0</v>
      </c>
      <c r="Z20" s="65">
        <f t="shared" si="16"/>
        <v>0</v>
      </c>
    </row>
    <row r="21" spans="1:26" x14ac:dyDescent="0.2">
      <c r="A21" s="35">
        <v>36743</v>
      </c>
      <c r="B21" s="51">
        <v>0</v>
      </c>
      <c r="C21" s="66">
        <f t="shared" si="3"/>
        <v>7930</v>
      </c>
      <c r="D21" s="52">
        <f t="shared" si="4"/>
        <v>8168</v>
      </c>
      <c r="E21" s="52">
        <f t="shared" si="5"/>
        <v>0</v>
      </c>
      <c r="F21" s="52">
        <f t="shared" si="6"/>
        <v>0</v>
      </c>
      <c r="G21" s="53"/>
      <c r="H21" s="54">
        <f t="shared" si="1"/>
        <v>7930</v>
      </c>
      <c r="I21" s="55">
        <f t="shared" si="7"/>
        <v>0</v>
      </c>
      <c r="J21" s="56">
        <f t="shared" si="8"/>
        <v>0</v>
      </c>
      <c r="K21" s="57">
        <f t="shared" si="9"/>
        <v>3.82</v>
      </c>
      <c r="L21" s="58">
        <f t="shared" si="10"/>
        <v>4.2700000000000005</v>
      </c>
      <c r="M21" s="59">
        <f t="shared" si="11"/>
        <v>0</v>
      </c>
      <c r="N21" s="59">
        <f t="shared" si="12"/>
        <v>0</v>
      </c>
      <c r="O21" s="54">
        <f t="shared" si="13"/>
        <v>0</v>
      </c>
      <c r="P21" s="60">
        <v>4.29</v>
      </c>
      <c r="Q21" s="58">
        <f t="shared" si="14"/>
        <v>4.24</v>
      </c>
      <c r="R21" s="61">
        <f t="shared" si="17"/>
        <v>0</v>
      </c>
      <c r="S21" s="62">
        <f t="shared" si="15"/>
        <v>0.38000000000000034</v>
      </c>
      <c r="T21" s="59">
        <f t="shared" si="18"/>
        <v>0</v>
      </c>
      <c r="U21" s="63">
        <f t="shared" si="2"/>
        <v>3013.4</v>
      </c>
      <c r="V21" s="64">
        <f t="shared" si="0"/>
        <v>7930</v>
      </c>
      <c r="W21" s="59">
        <f t="shared" si="0"/>
        <v>30213.3</v>
      </c>
      <c r="X21" s="51"/>
      <c r="Y21" s="51">
        <f t="shared" si="19"/>
        <v>0</v>
      </c>
      <c r="Z21" s="65">
        <f t="shared" si="16"/>
        <v>0</v>
      </c>
    </row>
    <row r="22" spans="1:26" x14ac:dyDescent="0.2">
      <c r="A22" s="35">
        <v>36744</v>
      </c>
      <c r="B22" s="51">
        <v>0</v>
      </c>
      <c r="C22" s="66">
        <f t="shared" si="3"/>
        <v>7721</v>
      </c>
      <c r="D22" s="52">
        <f t="shared" si="4"/>
        <v>7953</v>
      </c>
      <c r="E22" s="52">
        <f t="shared" si="5"/>
        <v>0</v>
      </c>
      <c r="F22" s="52">
        <f t="shared" si="6"/>
        <v>0</v>
      </c>
      <c r="G22" s="53"/>
      <c r="H22" s="54">
        <f t="shared" si="1"/>
        <v>7721</v>
      </c>
      <c r="I22" s="55">
        <f t="shared" si="7"/>
        <v>0</v>
      </c>
      <c r="J22" s="56">
        <f t="shared" si="8"/>
        <v>0</v>
      </c>
      <c r="K22" s="57">
        <f t="shared" si="9"/>
        <v>3.82</v>
      </c>
      <c r="L22" s="58">
        <f t="shared" si="10"/>
        <v>4.2700000000000005</v>
      </c>
      <c r="M22" s="59">
        <f t="shared" si="11"/>
        <v>0</v>
      </c>
      <c r="N22" s="59">
        <f t="shared" si="12"/>
        <v>0</v>
      </c>
      <c r="O22" s="54">
        <f t="shared" si="13"/>
        <v>0</v>
      </c>
      <c r="P22" s="60">
        <v>4.29</v>
      </c>
      <c r="Q22" s="58">
        <f t="shared" si="14"/>
        <v>4.24</v>
      </c>
      <c r="R22" s="61">
        <f t="shared" si="17"/>
        <v>0</v>
      </c>
      <c r="S22" s="62">
        <f t="shared" si="15"/>
        <v>0.38000000000000034</v>
      </c>
      <c r="T22" s="59">
        <f t="shared" si="18"/>
        <v>0</v>
      </c>
      <c r="U22" s="63">
        <f t="shared" si="2"/>
        <v>2933.98</v>
      </c>
      <c r="V22" s="64">
        <f t="shared" si="0"/>
        <v>7721</v>
      </c>
      <c r="W22" s="59">
        <f t="shared" si="0"/>
        <v>29417.010000000002</v>
      </c>
      <c r="X22" s="51"/>
      <c r="Y22" s="51">
        <f t="shared" si="19"/>
        <v>0</v>
      </c>
      <c r="Z22" s="65">
        <f t="shared" si="16"/>
        <v>0</v>
      </c>
    </row>
    <row r="23" spans="1:26" x14ac:dyDescent="0.2">
      <c r="A23" s="35">
        <v>36745</v>
      </c>
      <c r="B23" s="51">
        <v>22336</v>
      </c>
      <c r="C23" s="66">
        <f t="shared" si="3"/>
        <v>7132</v>
      </c>
      <c r="D23" s="52">
        <f t="shared" si="4"/>
        <v>7346</v>
      </c>
      <c r="E23" s="52">
        <f t="shared" si="5"/>
        <v>14990</v>
      </c>
      <c r="F23" s="52">
        <f t="shared" si="6"/>
        <v>23006</v>
      </c>
      <c r="G23" s="53"/>
      <c r="H23" s="54">
        <f t="shared" si="1"/>
        <v>0</v>
      </c>
      <c r="I23" s="55">
        <f t="shared" si="7"/>
        <v>7346</v>
      </c>
      <c r="J23" s="56">
        <f t="shared" si="8"/>
        <v>14990</v>
      </c>
      <c r="K23" s="57">
        <f t="shared" si="9"/>
        <v>3.82</v>
      </c>
      <c r="L23" s="58">
        <f t="shared" si="10"/>
        <v>4.2700000000000005</v>
      </c>
      <c r="M23" s="59">
        <f t="shared" si="11"/>
        <v>64007.3</v>
      </c>
      <c r="N23" s="59">
        <f t="shared" si="12"/>
        <v>28061.72</v>
      </c>
      <c r="O23" s="54">
        <f t="shared" si="13"/>
        <v>92069.02</v>
      </c>
      <c r="P23" s="60">
        <v>4.29</v>
      </c>
      <c r="Q23" s="58">
        <f t="shared" si="14"/>
        <v>4.24</v>
      </c>
      <c r="R23" s="61">
        <f t="shared" si="17"/>
        <v>0</v>
      </c>
      <c r="S23" s="62">
        <f t="shared" si="15"/>
        <v>0.38000000000000034</v>
      </c>
      <c r="T23" s="59">
        <f t="shared" si="18"/>
        <v>0</v>
      </c>
      <c r="U23" s="63">
        <f t="shared" si="2"/>
        <v>0</v>
      </c>
      <c r="V23" s="64">
        <f t="shared" si="0"/>
        <v>7132</v>
      </c>
      <c r="W23" s="59">
        <f t="shared" si="0"/>
        <v>27172.920000000002</v>
      </c>
      <c r="X23" s="51"/>
      <c r="Y23" s="51">
        <f t="shared" si="19"/>
        <v>0</v>
      </c>
      <c r="Z23" s="65">
        <f t="shared" si="16"/>
        <v>0</v>
      </c>
    </row>
    <row r="24" spans="1:26" x14ac:dyDescent="0.2">
      <c r="A24" s="35">
        <v>36746</v>
      </c>
      <c r="B24" s="51">
        <v>896</v>
      </c>
      <c r="C24" s="66">
        <f t="shared" si="3"/>
        <v>7665</v>
      </c>
      <c r="D24" s="52">
        <f t="shared" si="4"/>
        <v>7895</v>
      </c>
      <c r="E24" s="52">
        <f t="shared" si="5"/>
        <v>0</v>
      </c>
      <c r="F24" s="52">
        <f t="shared" si="6"/>
        <v>923</v>
      </c>
      <c r="G24" s="53"/>
      <c r="H24" s="54">
        <f t="shared" si="1"/>
        <v>6742</v>
      </c>
      <c r="I24" s="55">
        <f t="shared" si="7"/>
        <v>896</v>
      </c>
      <c r="J24" s="56">
        <f t="shared" si="8"/>
        <v>0</v>
      </c>
      <c r="K24" s="57">
        <f t="shared" si="9"/>
        <v>3.82</v>
      </c>
      <c r="L24" s="58">
        <f t="shared" si="10"/>
        <v>4.4050000000000002</v>
      </c>
      <c r="M24" s="59">
        <f t="shared" si="11"/>
        <v>0</v>
      </c>
      <c r="N24" s="59">
        <f t="shared" si="12"/>
        <v>3422.72</v>
      </c>
      <c r="O24" s="54">
        <f t="shared" si="13"/>
        <v>3422.72</v>
      </c>
      <c r="P24" s="60">
        <v>4.4249999999999998</v>
      </c>
      <c r="Q24" s="58">
        <f t="shared" si="14"/>
        <v>4.375</v>
      </c>
      <c r="R24" s="61">
        <f t="shared" si="17"/>
        <v>0</v>
      </c>
      <c r="S24" s="62">
        <f t="shared" si="15"/>
        <v>0.51500000000000012</v>
      </c>
      <c r="T24" s="59">
        <f t="shared" si="18"/>
        <v>0</v>
      </c>
      <c r="U24" s="63">
        <f t="shared" si="2"/>
        <v>3472.13</v>
      </c>
      <c r="V24" s="64">
        <f t="shared" si="0"/>
        <v>7665</v>
      </c>
      <c r="W24" s="59">
        <f t="shared" si="0"/>
        <v>29203.65</v>
      </c>
      <c r="X24" s="51"/>
      <c r="Y24" s="51">
        <f t="shared" si="19"/>
        <v>0</v>
      </c>
      <c r="Z24" s="65">
        <f t="shared" si="16"/>
        <v>0</v>
      </c>
    </row>
    <row r="25" spans="1:26" x14ac:dyDescent="0.2">
      <c r="A25" s="35">
        <v>36747</v>
      </c>
      <c r="B25" s="51">
        <v>0</v>
      </c>
      <c r="C25" s="66">
        <f t="shared" si="3"/>
        <v>7507</v>
      </c>
      <c r="D25" s="52">
        <f t="shared" si="4"/>
        <v>7732</v>
      </c>
      <c r="E25" s="52">
        <f t="shared" si="5"/>
        <v>0</v>
      </c>
      <c r="F25" s="52">
        <f t="shared" si="6"/>
        <v>0</v>
      </c>
      <c r="G25" s="53"/>
      <c r="H25" s="54">
        <f t="shared" si="1"/>
        <v>7507</v>
      </c>
      <c r="I25" s="55">
        <f t="shared" si="7"/>
        <v>0</v>
      </c>
      <c r="J25" s="56">
        <f t="shared" si="8"/>
        <v>0</v>
      </c>
      <c r="K25" s="57">
        <f t="shared" si="9"/>
        <v>3.82</v>
      </c>
      <c r="L25" s="58">
        <f t="shared" si="10"/>
        <v>4.4700000000000006</v>
      </c>
      <c r="M25" s="59">
        <f t="shared" si="11"/>
        <v>0</v>
      </c>
      <c r="N25" s="59">
        <f t="shared" si="12"/>
        <v>0</v>
      </c>
      <c r="O25" s="54">
        <f t="shared" si="13"/>
        <v>0</v>
      </c>
      <c r="P25" s="60">
        <v>4.49</v>
      </c>
      <c r="Q25" s="58">
        <f t="shared" si="14"/>
        <v>4.4400000000000004</v>
      </c>
      <c r="R25" s="61">
        <f t="shared" si="17"/>
        <v>0</v>
      </c>
      <c r="S25" s="62">
        <f t="shared" si="15"/>
        <v>0.58000000000000052</v>
      </c>
      <c r="T25" s="59">
        <f t="shared" si="18"/>
        <v>0</v>
      </c>
      <c r="U25" s="63">
        <f t="shared" si="2"/>
        <v>4354.0600000000004</v>
      </c>
      <c r="V25" s="64">
        <f t="shared" si="0"/>
        <v>7507</v>
      </c>
      <c r="W25" s="59">
        <f t="shared" si="0"/>
        <v>28601.670000000002</v>
      </c>
      <c r="X25" s="51"/>
      <c r="Y25" s="51">
        <f t="shared" si="19"/>
        <v>0</v>
      </c>
      <c r="Z25" s="65">
        <f t="shared" si="16"/>
        <v>0</v>
      </c>
    </row>
    <row r="26" spans="1:26" x14ac:dyDescent="0.2">
      <c r="A26" s="35">
        <v>36748</v>
      </c>
      <c r="B26" s="51">
        <v>0</v>
      </c>
      <c r="C26" s="66">
        <f t="shared" si="3"/>
        <v>7965</v>
      </c>
      <c r="D26" s="52">
        <f t="shared" si="4"/>
        <v>8204</v>
      </c>
      <c r="E26" s="52">
        <f t="shared" si="5"/>
        <v>0</v>
      </c>
      <c r="F26" s="52">
        <f t="shared" si="6"/>
        <v>0</v>
      </c>
      <c r="G26" s="53"/>
      <c r="H26" s="54">
        <f t="shared" si="1"/>
        <v>7965</v>
      </c>
      <c r="I26" s="55">
        <f t="shared" si="7"/>
        <v>0</v>
      </c>
      <c r="J26" s="56">
        <f t="shared" si="8"/>
        <v>0</v>
      </c>
      <c r="K26" s="57">
        <f t="shared" si="9"/>
        <v>3.82</v>
      </c>
      <c r="L26" s="58">
        <f t="shared" si="10"/>
        <v>4.4700000000000006</v>
      </c>
      <c r="M26" s="59">
        <f t="shared" si="11"/>
        <v>0</v>
      </c>
      <c r="N26" s="59">
        <f t="shared" si="12"/>
        <v>0</v>
      </c>
      <c r="O26" s="54">
        <f t="shared" si="13"/>
        <v>0</v>
      </c>
      <c r="P26" s="60">
        <v>4.49</v>
      </c>
      <c r="Q26" s="58">
        <f t="shared" si="14"/>
        <v>4.4400000000000004</v>
      </c>
      <c r="R26" s="61">
        <f t="shared" si="17"/>
        <v>0</v>
      </c>
      <c r="S26" s="62">
        <f t="shared" si="15"/>
        <v>0.58000000000000052</v>
      </c>
      <c r="T26" s="59">
        <f t="shared" si="18"/>
        <v>0</v>
      </c>
      <c r="U26" s="63">
        <f t="shared" si="2"/>
        <v>4619.7</v>
      </c>
      <c r="V26" s="64">
        <f t="shared" si="0"/>
        <v>7965</v>
      </c>
      <c r="W26" s="59">
        <f t="shared" si="0"/>
        <v>30346.65</v>
      </c>
      <c r="X26" s="51"/>
      <c r="Y26" s="51">
        <f t="shared" si="19"/>
        <v>0</v>
      </c>
      <c r="Z26" s="65">
        <f t="shared" si="16"/>
        <v>0</v>
      </c>
    </row>
    <row r="27" spans="1:26" x14ac:dyDescent="0.2">
      <c r="A27" s="35">
        <v>36749</v>
      </c>
      <c r="B27" s="51">
        <v>0</v>
      </c>
      <c r="C27" s="66">
        <f t="shared" si="3"/>
        <v>7813</v>
      </c>
      <c r="D27" s="52">
        <f t="shared" si="4"/>
        <v>8047</v>
      </c>
      <c r="E27" s="52">
        <f t="shared" si="5"/>
        <v>0</v>
      </c>
      <c r="F27" s="52">
        <f t="shared" si="6"/>
        <v>0</v>
      </c>
      <c r="G27" s="53"/>
      <c r="H27" s="54">
        <f t="shared" si="1"/>
        <v>7813</v>
      </c>
      <c r="I27" s="55">
        <f t="shared" si="7"/>
        <v>0</v>
      </c>
      <c r="J27" s="56">
        <f t="shared" si="8"/>
        <v>0</v>
      </c>
      <c r="K27" s="57">
        <f t="shared" si="9"/>
        <v>3.82</v>
      </c>
      <c r="L27" s="58">
        <f t="shared" si="10"/>
        <v>4.4300000000000006</v>
      </c>
      <c r="M27" s="59">
        <f t="shared" si="11"/>
        <v>0</v>
      </c>
      <c r="N27" s="59">
        <f t="shared" si="12"/>
        <v>0</v>
      </c>
      <c r="O27" s="54">
        <f t="shared" si="13"/>
        <v>0</v>
      </c>
      <c r="P27" s="60">
        <v>4.45</v>
      </c>
      <c r="Q27" s="58">
        <f t="shared" si="14"/>
        <v>4.4000000000000004</v>
      </c>
      <c r="R27" s="61">
        <f t="shared" si="17"/>
        <v>0</v>
      </c>
      <c r="S27" s="62">
        <f t="shared" si="15"/>
        <v>0.54000000000000048</v>
      </c>
      <c r="T27" s="59">
        <f t="shared" si="18"/>
        <v>0</v>
      </c>
      <c r="U27" s="63">
        <f t="shared" si="2"/>
        <v>4219.0200000000004</v>
      </c>
      <c r="V27" s="64">
        <f t="shared" si="0"/>
        <v>7813</v>
      </c>
      <c r="W27" s="59">
        <f t="shared" si="0"/>
        <v>29767.53</v>
      </c>
      <c r="X27" s="51"/>
      <c r="Y27" s="51">
        <f t="shared" si="19"/>
        <v>0</v>
      </c>
      <c r="Z27" s="65">
        <f t="shared" si="16"/>
        <v>0</v>
      </c>
    </row>
    <row r="28" spans="1:26" x14ac:dyDescent="0.2">
      <c r="A28" s="35">
        <v>36750</v>
      </c>
      <c r="B28" s="51">
        <v>0</v>
      </c>
      <c r="C28" s="66">
        <f t="shared" si="3"/>
        <v>7398</v>
      </c>
      <c r="D28" s="52">
        <f t="shared" si="4"/>
        <v>7620</v>
      </c>
      <c r="E28" s="52">
        <f t="shared" si="5"/>
        <v>0</v>
      </c>
      <c r="F28" s="52">
        <f t="shared" si="6"/>
        <v>0</v>
      </c>
      <c r="G28" s="53"/>
      <c r="H28" s="54">
        <f t="shared" si="1"/>
        <v>7398</v>
      </c>
      <c r="I28" s="55">
        <f t="shared" si="7"/>
        <v>0</v>
      </c>
      <c r="J28" s="56">
        <f t="shared" si="8"/>
        <v>0</v>
      </c>
      <c r="K28" s="57">
        <f t="shared" si="9"/>
        <v>3.82</v>
      </c>
      <c r="L28" s="58">
        <f t="shared" si="10"/>
        <v>4.4400000000000004</v>
      </c>
      <c r="M28" s="59">
        <f t="shared" si="11"/>
        <v>0</v>
      </c>
      <c r="N28" s="59">
        <f t="shared" si="12"/>
        <v>0</v>
      </c>
      <c r="O28" s="54">
        <f t="shared" si="13"/>
        <v>0</v>
      </c>
      <c r="P28" s="60">
        <v>4.46</v>
      </c>
      <c r="Q28" s="58">
        <f t="shared" si="14"/>
        <v>4.41</v>
      </c>
      <c r="R28" s="61">
        <f t="shared" si="17"/>
        <v>0</v>
      </c>
      <c r="S28" s="62">
        <f t="shared" si="15"/>
        <v>0.55000000000000027</v>
      </c>
      <c r="T28" s="59">
        <f t="shared" si="18"/>
        <v>0</v>
      </c>
      <c r="U28" s="63">
        <f t="shared" si="2"/>
        <v>4068.9</v>
      </c>
      <c r="V28" s="64">
        <f t="shared" si="0"/>
        <v>7398</v>
      </c>
      <c r="W28" s="59">
        <f t="shared" si="0"/>
        <v>28186.38</v>
      </c>
      <c r="X28" s="51"/>
      <c r="Y28" s="51">
        <f t="shared" si="19"/>
        <v>0</v>
      </c>
      <c r="Z28" s="65">
        <f t="shared" si="16"/>
        <v>0</v>
      </c>
    </row>
    <row r="29" spans="1:26" x14ac:dyDescent="0.2">
      <c r="A29" s="35">
        <v>36751</v>
      </c>
      <c r="B29" s="51">
        <v>0</v>
      </c>
      <c r="C29" s="66">
        <f t="shared" si="3"/>
        <v>7944</v>
      </c>
      <c r="D29" s="52">
        <f t="shared" si="4"/>
        <v>8182</v>
      </c>
      <c r="E29" s="52">
        <f t="shared" si="5"/>
        <v>0</v>
      </c>
      <c r="F29" s="52">
        <f t="shared" si="6"/>
        <v>0</v>
      </c>
      <c r="G29" s="53"/>
      <c r="H29" s="54">
        <f t="shared" si="1"/>
        <v>7944</v>
      </c>
      <c r="I29" s="55">
        <f t="shared" si="7"/>
        <v>0</v>
      </c>
      <c r="J29" s="56">
        <f t="shared" si="8"/>
        <v>0</v>
      </c>
      <c r="K29" s="57">
        <f t="shared" si="9"/>
        <v>3.82</v>
      </c>
      <c r="L29" s="58">
        <f t="shared" si="10"/>
        <v>4.4400000000000004</v>
      </c>
      <c r="M29" s="59">
        <f t="shared" si="11"/>
        <v>0</v>
      </c>
      <c r="N29" s="59">
        <f t="shared" si="12"/>
        <v>0</v>
      </c>
      <c r="O29" s="54">
        <f t="shared" si="13"/>
        <v>0</v>
      </c>
      <c r="P29" s="60">
        <v>4.46</v>
      </c>
      <c r="Q29" s="58">
        <f t="shared" si="14"/>
        <v>4.41</v>
      </c>
      <c r="R29" s="61">
        <f t="shared" si="17"/>
        <v>0</v>
      </c>
      <c r="S29" s="62">
        <f t="shared" si="15"/>
        <v>0.55000000000000027</v>
      </c>
      <c r="T29" s="59">
        <f t="shared" si="18"/>
        <v>0</v>
      </c>
      <c r="U29" s="63">
        <f t="shared" si="2"/>
        <v>4369.2</v>
      </c>
      <c r="V29" s="64">
        <f t="shared" si="0"/>
        <v>7944</v>
      </c>
      <c r="W29" s="59">
        <f t="shared" si="0"/>
        <v>30266.639999999999</v>
      </c>
      <c r="X29" s="51"/>
      <c r="Y29" s="51">
        <f t="shared" si="19"/>
        <v>0</v>
      </c>
      <c r="Z29" s="65">
        <f t="shared" si="16"/>
        <v>0</v>
      </c>
    </row>
    <row r="30" spans="1:26" x14ac:dyDescent="0.2">
      <c r="A30" s="35">
        <v>36752</v>
      </c>
      <c r="B30" s="51">
        <v>0</v>
      </c>
      <c r="C30" s="66">
        <f t="shared" si="3"/>
        <v>7717</v>
      </c>
      <c r="D30" s="52">
        <f t="shared" si="4"/>
        <v>7949</v>
      </c>
      <c r="E30" s="52">
        <f t="shared" si="5"/>
        <v>0</v>
      </c>
      <c r="F30" s="52">
        <f t="shared" si="6"/>
        <v>0</v>
      </c>
      <c r="G30" s="53"/>
      <c r="H30" s="54">
        <f t="shared" si="1"/>
        <v>7717</v>
      </c>
      <c r="I30" s="55">
        <f t="shared" si="7"/>
        <v>0</v>
      </c>
      <c r="J30" s="56">
        <f t="shared" si="8"/>
        <v>0</v>
      </c>
      <c r="K30" s="57">
        <f t="shared" si="9"/>
        <v>3.82</v>
      </c>
      <c r="L30" s="58">
        <f t="shared" si="10"/>
        <v>4.4400000000000004</v>
      </c>
      <c r="M30" s="59">
        <f t="shared" si="11"/>
        <v>0</v>
      </c>
      <c r="N30" s="59">
        <f t="shared" si="12"/>
        <v>0</v>
      </c>
      <c r="O30" s="54">
        <f t="shared" si="13"/>
        <v>0</v>
      </c>
      <c r="P30" s="60">
        <v>4.46</v>
      </c>
      <c r="Q30" s="58">
        <f t="shared" si="14"/>
        <v>4.41</v>
      </c>
      <c r="R30" s="61">
        <f t="shared" si="17"/>
        <v>0</v>
      </c>
      <c r="S30" s="62">
        <f t="shared" si="15"/>
        <v>0.55000000000000027</v>
      </c>
      <c r="T30" s="59">
        <f t="shared" si="18"/>
        <v>0</v>
      </c>
      <c r="U30" s="63">
        <f t="shared" si="2"/>
        <v>4244.3500000000004</v>
      </c>
      <c r="V30" s="64">
        <f t="shared" si="0"/>
        <v>7717</v>
      </c>
      <c r="W30" s="59">
        <f t="shared" si="0"/>
        <v>29401.77</v>
      </c>
      <c r="X30" s="51"/>
      <c r="Y30" s="51">
        <f t="shared" si="19"/>
        <v>0</v>
      </c>
      <c r="Z30" s="65">
        <f t="shared" si="16"/>
        <v>0</v>
      </c>
    </row>
    <row r="31" spans="1:26" x14ac:dyDescent="0.2">
      <c r="A31" s="35">
        <v>36753</v>
      </c>
      <c r="B31" s="51">
        <v>0</v>
      </c>
      <c r="C31" s="66">
        <f t="shared" si="3"/>
        <v>7700</v>
      </c>
      <c r="D31" s="52">
        <f t="shared" si="4"/>
        <v>7931</v>
      </c>
      <c r="E31" s="52">
        <f t="shared" si="5"/>
        <v>0</v>
      </c>
      <c r="F31" s="52">
        <f t="shared" si="6"/>
        <v>0</v>
      </c>
      <c r="G31" s="53"/>
      <c r="H31" s="54">
        <f t="shared" si="1"/>
        <v>7700</v>
      </c>
      <c r="I31" s="55">
        <f t="shared" si="7"/>
        <v>0</v>
      </c>
      <c r="J31" s="56">
        <f t="shared" si="8"/>
        <v>0</v>
      </c>
      <c r="K31" s="57">
        <f t="shared" si="9"/>
        <v>3.82</v>
      </c>
      <c r="L31" s="58">
        <f t="shared" si="10"/>
        <v>4.4200000000000008</v>
      </c>
      <c r="M31" s="59">
        <f t="shared" si="11"/>
        <v>0</v>
      </c>
      <c r="N31" s="59">
        <f t="shared" si="12"/>
        <v>0</v>
      </c>
      <c r="O31" s="54">
        <f t="shared" si="13"/>
        <v>0</v>
      </c>
      <c r="P31" s="60">
        <v>4.4400000000000004</v>
      </c>
      <c r="Q31" s="58">
        <f t="shared" si="14"/>
        <v>4.3900000000000006</v>
      </c>
      <c r="R31" s="61">
        <f t="shared" si="17"/>
        <v>0</v>
      </c>
      <c r="S31" s="62">
        <f t="shared" si="15"/>
        <v>0.53000000000000069</v>
      </c>
      <c r="T31" s="59">
        <f t="shared" si="18"/>
        <v>0</v>
      </c>
      <c r="U31" s="63">
        <f t="shared" si="2"/>
        <v>4081</v>
      </c>
      <c r="V31" s="64">
        <f t="shared" si="0"/>
        <v>7700</v>
      </c>
      <c r="W31" s="59">
        <f t="shared" si="0"/>
        <v>29337</v>
      </c>
      <c r="X31" s="51"/>
      <c r="Y31" s="51">
        <f t="shared" si="19"/>
        <v>0</v>
      </c>
      <c r="Z31" s="65">
        <f t="shared" si="16"/>
        <v>0</v>
      </c>
    </row>
    <row r="32" spans="1:26" x14ac:dyDescent="0.2">
      <c r="A32" s="35">
        <v>36754</v>
      </c>
      <c r="B32" s="51">
        <v>0</v>
      </c>
      <c r="C32" s="66">
        <f t="shared" si="3"/>
        <v>7800</v>
      </c>
      <c r="D32" s="52">
        <f t="shared" si="4"/>
        <v>8034</v>
      </c>
      <c r="E32" s="52">
        <f t="shared" si="5"/>
        <v>0</v>
      </c>
      <c r="F32" s="52">
        <f t="shared" si="6"/>
        <v>0</v>
      </c>
      <c r="G32" s="53"/>
      <c r="H32" s="54">
        <f t="shared" si="1"/>
        <v>7800</v>
      </c>
      <c r="I32" s="55">
        <f t="shared" si="7"/>
        <v>0</v>
      </c>
      <c r="J32" s="56">
        <f t="shared" si="8"/>
        <v>0</v>
      </c>
      <c r="K32" s="57">
        <f t="shared" si="9"/>
        <v>3.82</v>
      </c>
      <c r="L32" s="58">
        <f t="shared" si="10"/>
        <v>4.24</v>
      </c>
      <c r="M32" s="59">
        <f t="shared" si="11"/>
        <v>0</v>
      </c>
      <c r="N32" s="59">
        <f t="shared" si="12"/>
        <v>0</v>
      </c>
      <c r="O32" s="54">
        <f t="shared" si="13"/>
        <v>0</v>
      </c>
      <c r="P32" s="60">
        <v>4.26</v>
      </c>
      <c r="Q32" s="58">
        <f t="shared" si="14"/>
        <v>4.21</v>
      </c>
      <c r="R32" s="61">
        <f t="shared" si="17"/>
        <v>0</v>
      </c>
      <c r="S32" s="62">
        <f t="shared" si="15"/>
        <v>0.35000000000000009</v>
      </c>
      <c r="T32" s="59">
        <f t="shared" si="18"/>
        <v>0</v>
      </c>
      <c r="U32" s="63">
        <f t="shared" si="2"/>
        <v>2730</v>
      </c>
      <c r="V32" s="64">
        <f t="shared" si="0"/>
        <v>7800</v>
      </c>
      <c r="W32" s="59">
        <f t="shared" si="0"/>
        <v>29718</v>
      </c>
      <c r="X32" s="51"/>
      <c r="Y32" s="51">
        <f t="shared" si="19"/>
        <v>0</v>
      </c>
      <c r="Z32" s="65">
        <f t="shared" si="16"/>
        <v>0</v>
      </c>
    </row>
    <row r="33" spans="1:26" x14ac:dyDescent="0.2">
      <c r="A33" s="35">
        <v>36755</v>
      </c>
      <c r="B33" s="51">
        <v>0</v>
      </c>
      <c r="C33" s="66">
        <f t="shared" si="3"/>
        <v>8701</v>
      </c>
      <c r="D33" s="52">
        <f t="shared" si="4"/>
        <v>8962</v>
      </c>
      <c r="E33" s="52">
        <f t="shared" si="5"/>
        <v>0</v>
      </c>
      <c r="F33" s="52">
        <f t="shared" si="6"/>
        <v>0</v>
      </c>
      <c r="G33" s="53"/>
      <c r="H33" s="54">
        <f t="shared" si="1"/>
        <v>8701</v>
      </c>
      <c r="I33" s="55">
        <f t="shared" si="7"/>
        <v>0</v>
      </c>
      <c r="J33" s="56">
        <f t="shared" si="8"/>
        <v>0</v>
      </c>
      <c r="K33" s="57">
        <f t="shared" si="9"/>
        <v>3.82</v>
      </c>
      <c r="L33" s="58">
        <f t="shared" si="10"/>
        <v>4.2450000000000001</v>
      </c>
      <c r="M33" s="59">
        <f t="shared" si="11"/>
        <v>0</v>
      </c>
      <c r="N33" s="59">
        <f t="shared" si="12"/>
        <v>0</v>
      </c>
      <c r="O33" s="54">
        <f t="shared" si="13"/>
        <v>0</v>
      </c>
      <c r="P33" s="60">
        <v>4.2649999999999997</v>
      </c>
      <c r="Q33" s="58">
        <f t="shared" si="14"/>
        <v>4.2149999999999999</v>
      </c>
      <c r="R33" s="61">
        <f t="shared" si="17"/>
        <v>0</v>
      </c>
      <c r="S33" s="62">
        <f t="shared" si="15"/>
        <v>0.35499999999999998</v>
      </c>
      <c r="T33" s="59">
        <f t="shared" si="18"/>
        <v>0</v>
      </c>
      <c r="U33" s="63">
        <f t="shared" si="2"/>
        <v>3088.86</v>
      </c>
      <c r="V33" s="64">
        <f t="shared" si="0"/>
        <v>8701</v>
      </c>
      <c r="W33" s="59">
        <f t="shared" si="0"/>
        <v>33150.81</v>
      </c>
      <c r="X33" s="51"/>
      <c r="Y33" s="51">
        <f t="shared" si="19"/>
        <v>0</v>
      </c>
      <c r="Z33" s="65">
        <f t="shared" si="16"/>
        <v>0</v>
      </c>
    </row>
    <row r="34" spans="1:26" x14ac:dyDescent="0.2">
      <c r="A34" s="35">
        <v>36756</v>
      </c>
      <c r="B34" s="51">
        <v>0</v>
      </c>
      <c r="C34" s="66">
        <f t="shared" si="3"/>
        <v>8021</v>
      </c>
      <c r="D34" s="52">
        <f t="shared" si="4"/>
        <v>8262</v>
      </c>
      <c r="E34" s="52">
        <f t="shared" si="5"/>
        <v>0</v>
      </c>
      <c r="F34" s="52">
        <f t="shared" si="6"/>
        <v>0</v>
      </c>
      <c r="G34" s="53"/>
      <c r="H34" s="54">
        <f t="shared" si="1"/>
        <v>8021</v>
      </c>
      <c r="I34" s="55">
        <f t="shared" si="7"/>
        <v>0</v>
      </c>
      <c r="J34" s="56">
        <f t="shared" si="8"/>
        <v>0</v>
      </c>
      <c r="K34" s="57">
        <f t="shared" si="9"/>
        <v>3.82</v>
      </c>
      <c r="L34" s="58">
        <f t="shared" si="10"/>
        <v>4.3600000000000003</v>
      </c>
      <c r="M34" s="59">
        <f t="shared" si="11"/>
        <v>0</v>
      </c>
      <c r="N34" s="59">
        <f t="shared" si="12"/>
        <v>0</v>
      </c>
      <c r="O34" s="54">
        <f t="shared" si="13"/>
        <v>0</v>
      </c>
      <c r="P34" s="60">
        <v>4.38</v>
      </c>
      <c r="Q34" s="58">
        <f t="shared" si="14"/>
        <v>4.33</v>
      </c>
      <c r="R34" s="61">
        <f t="shared" si="17"/>
        <v>0</v>
      </c>
      <c r="S34" s="62">
        <f t="shared" si="15"/>
        <v>0.4700000000000002</v>
      </c>
      <c r="T34" s="59">
        <f t="shared" si="18"/>
        <v>0</v>
      </c>
      <c r="U34" s="63">
        <f t="shared" si="2"/>
        <v>3769.87</v>
      </c>
      <c r="V34" s="64">
        <f t="shared" si="0"/>
        <v>8021</v>
      </c>
      <c r="W34" s="59">
        <f t="shared" si="0"/>
        <v>30560.010000000002</v>
      </c>
      <c r="X34" s="51"/>
      <c r="Y34" s="51">
        <f t="shared" si="19"/>
        <v>0</v>
      </c>
      <c r="Z34" s="65">
        <f t="shared" si="16"/>
        <v>0</v>
      </c>
    </row>
    <row r="35" spans="1:26" x14ac:dyDescent="0.2">
      <c r="A35" s="35">
        <v>36757</v>
      </c>
      <c r="B35" s="51">
        <v>0</v>
      </c>
      <c r="C35" s="66">
        <f t="shared" si="3"/>
        <v>7557</v>
      </c>
      <c r="D35" s="52">
        <f t="shared" si="4"/>
        <v>7784</v>
      </c>
      <c r="E35" s="52">
        <f t="shared" si="5"/>
        <v>0</v>
      </c>
      <c r="F35" s="52">
        <f t="shared" si="6"/>
        <v>0</v>
      </c>
      <c r="G35" s="53"/>
      <c r="H35" s="54">
        <f t="shared" si="1"/>
        <v>7557</v>
      </c>
      <c r="I35" s="55">
        <f t="shared" si="7"/>
        <v>0</v>
      </c>
      <c r="J35" s="56">
        <f t="shared" si="8"/>
        <v>0</v>
      </c>
      <c r="K35" s="57">
        <f t="shared" si="9"/>
        <v>3.82</v>
      </c>
      <c r="L35" s="58">
        <f t="shared" si="10"/>
        <v>4.3850000000000007</v>
      </c>
      <c r="M35" s="59">
        <f t="shared" si="11"/>
        <v>0</v>
      </c>
      <c r="N35" s="59">
        <f t="shared" si="12"/>
        <v>0</v>
      </c>
      <c r="O35" s="54">
        <f t="shared" si="13"/>
        <v>0</v>
      </c>
      <c r="P35" s="60">
        <v>4.4050000000000002</v>
      </c>
      <c r="Q35" s="58">
        <f t="shared" si="14"/>
        <v>4.3550000000000004</v>
      </c>
      <c r="R35" s="61">
        <f t="shared" si="17"/>
        <v>0</v>
      </c>
      <c r="S35" s="62">
        <f t="shared" si="15"/>
        <v>0.49500000000000055</v>
      </c>
      <c r="T35" s="59">
        <f t="shared" si="18"/>
        <v>0</v>
      </c>
      <c r="U35" s="63">
        <f t="shared" si="2"/>
        <v>3740.72</v>
      </c>
      <c r="V35" s="64">
        <f t="shared" si="0"/>
        <v>7557</v>
      </c>
      <c r="W35" s="59">
        <f t="shared" si="0"/>
        <v>28792.170000000002</v>
      </c>
      <c r="X35" s="51"/>
      <c r="Y35" s="51">
        <f t="shared" si="19"/>
        <v>0</v>
      </c>
      <c r="Z35" s="65">
        <f t="shared" si="16"/>
        <v>0</v>
      </c>
    </row>
    <row r="36" spans="1:26" x14ac:dyDescent="0.2">
      <c r="A36" s="35">
        <v>36758</v>
      </c>
      <c r="B36" s="51">
        <v>0</v>
      </c>
      <c r="C36" s="66">
        <f t="shared" si="3"/>
        <v>7718</v>
      </c>
      <c r="D36" s="52">
        <f t="shared" si="4"/>
        <v>7950</v>
      </c>
      <c r="E36" s="52">
        <f t="shared" si="5"/>
        <v>0</v>
      </c>
      <c r="F36" s="52">
        <f t="shared" si="6"/>
        <v>0</v>
      </c>
      <c r="G36" s="53"/>
      <c r="H36" s="54">
        <f t="shared" si="1"/>
        <v>7718</v>
      </c>
      <c r="I36" s="55">
        <f t="shared" si="7"/>
        <v>0</v>
      </c>
      <c r="J36" s="56">
        <f t="shared" si="8"/>
        <v>0</v>
      </c>
      <c r="K36" s="57">
        <f t="shared" si="9"/>
        <v>3.82</v>
      </c>
      <c r="L36" s="58">
        <f t="shared" si="10"/>
        <v>4.3850000000000007</v>
      </c>
      <c r="M36" s="59">
        <f t="shared" si="11"/>
        <v>0</v>
      </c>
      <c r="N36" s="59">
        <f t="shared" si="12"/>
        <v>0</v>
      </c>
      <c r="O36" s="54">
        <f t="shared" si="13"/>
        <v>0</v>
      </c>
      <c r="P36" s="60">
        <v>4.4050000000000002</v>
      </c>
      <c r="Q36" s="58">
        <f t="shared" si="14"/>
        <v>4.3550000000000004</v>
      </c>
      <c r="R36" s="61">
        <f t="shared" si="17"/>
        <v>0</v>
      </c>
      <c r="S36" s="62">
        <f t="shared" si="15"/>
        <v>0.49500000000000055</v>
      </c>
      <c r="T36" s="59">
        <f t="shared" si="18"/>
        <v>0</v>
      </c>
      <c r="U36" s="63">
        <f t="shared" si="2"/>
        <v>3820.41</v>
      </c>
      <c r="V36" s="64">
        <f t="shared" si="0"/>
        <v>7718</v>
      </c>
      <c r="W36" s="59">
        <f t="shared" si="0"/>
        <v>29405.58</v>
      </c>
      <c r="X36" s="51"/>
      <c r="Y36" s="51">
        <f t="shared" si="19"/>
        <v>0</v>
      </c>
      <c r="Z36" s="65">
        <f t="shared" si="16"/>
        <v>0</v>
      </c>
    </row>
    <row r="37" spans="1:26" x14ac:dyDescent="0.2">
      <c r="A37" s="35">
        <v>36759</v>
      </c>
      <c r="B37" s="51">
        <v>0</v>
      </c>
      <c r="C37" s="66">
        <f t="shared" si="3"/>
        <v>7454</v>
      </c>
      <c r="D37" s="52">
        <f t="shared" si="4"/>
        <v>7678</v>
      </c>
      <c r="E37" s="52">
        <f t="shared" si="5"/>
        <v>0</v>
      </c>
      <c r="F37" s="52">
        <f t="shared" si="6"/>
        <v>0</v>
      </c>
      <c r="G37" s="53"/>
      <c r="H37" s="54">
        <f t="shared" si="1"/>
        <v>7454</v>
      </c>
      <c r="I37" s="55">
        <f t="shared" si="7"/>
        <v>0</v>
      </c>
      <c r="J37" s="56">
        <f t="shared" si="8"/>
        <v>0</v>
      </c>
      <c r="K37" s="57">
        <f t="shared" si="9"/>
        <v>3.82</v>
      </c>
      <c r="L37" s="58">
        <f t="shared" si="10"/>
        <v>4.3850000000000007</v>
      </c>
      <c r="M37" s="59">
        <f t="shared" si="11"/>
        <v>0</v>
      </c>
      <c r="N37" s="59">
        <f t="shared" si="12"/>
        <v>0</v>
      </c>
      <c r="O37" s="54">
        <f t="shared" si="13"/>
        <v>0</v>
      </c>
      <c r="P37" s="60">
        <v>4.4050000000000002</v>
      </c>
      <c r="Q37" s="58">
        <f t="shared" si="14"/>
        <v>4.3550000000000004</v>
      </c>
      <c r="R37" s="61">
        <f t="shared" si="17"/>
        <v>0</v>
      </c>
      <c r="S37" s="62">
        <f t="shared" si="15"/>
        <v>0.49500000000000055</v>
      </c>
      <c r="T37" s="59">
        <f t="shared" si="18"/>
        <v>0</v>
      </c>
      <c r="U37" s="63">
        <f t="shared" si="2"/>
        <v>3689.73</v>
      </c>
      <c r="V37" s="64">
        <f t="shared" si="0"/>
        <v>7454</v>
      </c>
      <c r="W37" s="59">
        <f t="shared" si="0"/>
        <v>28399.74</v>
      </c>
      <c r="X37" s="51"/>
      <c r="Y37" s="51">
        <f t="shared" si="19"/>
        <v>0</v>
      </c>
      <c r="Z37" s="65">
        <f t="shared" si="16"/>
        <v>0</v>
      </c>
    </row>
    <row r="38" spans="1:26" x14ac:dyDescent="0.2">
      <c r="A38" s="35">
        <v>36760</v>
      </c>
      <c r="B38" s="51">
        <v>0</v>
      </c>
      <c r="C38" s="66">
        <f t="shared" si="3"/>
        <v>8210</v>
      </c>
      <c r="D38" s="52">
        <f t="shared" si="4"/>
        <v>8456</v>
      </c>
      <c r="E38" s="52">
        <f t="shared" si="5"/>
        <v>0</v>
      </c>
      <c r="F38" s="52">
        <f t="shared" si="6"/>
        <v>0</v>
      </c>
      <c r="G38" s="53"/>
      <c r="H38" s="54">
        <f t="shared" si="1"/>
        <v>8210</v>
      </c>
      <c r="I38" s="55">
        <f t="shared" si="7"/>
        <v>0</v>
      </c>
      <c r="J38" s="56">
        <f t="shared" si="8"/>
        <v>0</v>
      </c>
      <c r="K38" s="57">
        <f t="shared" si="9"/>
        <v>3.82</v>
      </c>
      <c r="L38" s="58">
        <f t="shared" si="10"/>
        <v>4.625</v>
      </c>
      <c r="M38" s="59">
        <f t="shared" si="11"/>
        <v>0</v>
      </c>
      <c r="N38" s="59">
        <f t="shared" si="12"/>
        <v>0</v>
      </c>
      <c r="O38" s="54">
        <f t="shared" si="13"/>
        <v>0</v>
      </c>
      <c r="P38" s="60">
        <v>4.6449999999999996</v>
      </c>
      <c r="Q38" s="58">
        <f t="shared" si="14"/>
        <v>4.5949999999999998</v>
      </c>
      <c r="R38" s="61">
        <f t="shared" si="17"/>
        <v>0</v>
      </c>
      <c r="S38" s="62">
        <f t="shared" si="15"/>
        <v>0.73499999999999988</v>
      </c>
      <c r="T38" s="59">
        <f t="shared" si="18"/>
        <v>0</v>
      </c>
      <c r="U38" s="63">
        <f t="shared" si="2"/>
        <v>6034.35</v>
      </c>
      <c r="V38" s="64">
        <f t="shared" si="0"/>
        <v>8210</v>
      </c>
      <c r="W38" s="59">
        <f t="shared" si="0"/>
        <v>31280.100000000002</v>
      </c>
      <c r="X38" s="51"/>
      <c r="Y38" s="51">
        <f t="shared" si="19"/>
        <v>0</v>
      </c>
      <c r="Z38" s="65">
        <f t="shared" si="16"/>
        <v>0</v>
      </c>
    </row>
    <row r="39" spans="1:26" x14ac:dyDescent="0.2">
      <c r="A39" s="35">
        <v>36761</v>
      </c>
      <c r="B39" s="51">
        <v>0</v>
      </c>
      <c r="C39" s="66">
        <f t="shared" si="3"/>
        <v>7546</v>
      </c>
      <c r="D39" s="52">
        <f t="shared" si="4"/>
        <v>7772</v>
      </c>
      <c r="E39" s="52">
        <f t="shared" si="5"/>
        <v>0</v>
      </c>
      <c r="F39" s="52">
        <f t="shared" si="6"/>
        <v>0</v>
      </c>
      <c r="G39" s="53"/>
      <c r="H39" s="54">
        <f t="shared" si="1"/>
        <v>7546</v>
      </c>
      <c r="I39" s="55">
        <f t="shared" si="7"/>
        <v>0</v>
      </c>
      <c r="J39" s="56">
        <f t="shared" si="8"/>
        <v>0</v>
      </c>
      <c r="K39" s="57">
        <f t="shared" si="9"/>
        <v>3.82</v>
      </c>
      <c r="L39" s="58">
        <f t="shared" si="10"/>
        <v>4.8100000000000005</v>
      </c>
      <c r="M39" s="59">
        <f t="shared" si="11"/>
        <v>0</v>
      </c>
      <c r="N39" s="59">
        <f t="shared" si="12"/>
        <v>0</v>
      </c>
      <c r="O39" s="54">
        <f t="shared" si="13"/>
        <v>0</v>
      </c>
      <c r="P39" s="60">
        <v>4.83</v>
      </c>
      <c r="Q39" s="58">
        <f t="shared" si="14"/>
        <v>4.78</v>
      </c>
      <c r="R39" s="61">
        <f t="shared" si="17"/>
        <v>0</v>
      </c>
      <c r="S39" s="62">
        <f t="shared" si="15"/>
        <v>0.92000000000000037</v>
      </c>
      <c r="T39" s="59">
        <f t="shared" si="18"/>
        <v>0</v>
      </c>
      <c r="U39" s="63">
        <f t="shared" si="2"/>
        <v>6942.32</v>
      </c>
      <c r="V39" s="64">
        <f t="shared" si="0"/>
        <v>7546</v>
      </c>
      <c r="W39" s="59">
        <f t="shared" si="0"/>
        <v>28750.260000000002</v>
      </c>
      <c r="X39" s="51"/>
      <c r="Y39" s="51">
        <f t="shared" si="19"/>
        <v>0</v>
      </c>
      <c r="Z39" s="65">
        <f t="shared" si="16"/>
        <v>0</v>
      </c>
    </row>
    <row r="40" spans="1:26" x14ac:dyDescent="0.2">
      <c r="A40" s="35">
        <v>36762</v>
      </c>
      <c r="B40" s="51">
        <v>0</v>
      </c>
      <c r="C40" s="66">
        <f t="shared" si="3"/>
        <v>7940</v>
      </c>
      <c r="D40" s="52">
        <f t="shared" si="4"/>
        <v>8178</v>
      </c>
      <c r="E40" s="52">
        <f t="shared" si="5"/>
        <v>0</v>
      </c>
      <c r="F40" s="52">
        <f t="shared" si="6"/>
        <v>0</v>
      </c>
      <c r="G40" s="53"/>
      <c r="H40" s="54">
        <f t="shared" si="1"/>
        <v>7940</v>
      </c>
      <c r="I40" s="55">
        <f t="shared" si="7"/>
        <v>0</v>
      </c>
      <c r="J40" s="56">
        <f t="shared" si="8"/>
        <v>0</v>
      </c>
      <c r="K40" s="57">
        <f t="shared" si="9"/>
        <v>3.82</v>
      </c>
      <c r="L40" s="58">
        <f t="shared" si="10"/>
        <v>4.6700000000000008</v>
      </c>
      <c r="M40" s="59">
        <f t="shared" si="11"/>
        <v>0</v>
      </c>
      <c r="N40" s="59">
        <f t="shared" si="12"/>
        <v>0</v>
      </c>
      <c r="O40" s="54">
        <f t="shared" si="13"/>
        <v>0</v>
      </c>
      <c r="P40" s="60">
        <v>4.6900000000000004</v>
      </c>
      <c r="Q40" s="58">
        <f t="shared" si="14"/>
        <v>4.6400000000000006</v>
      </c>
      <c r="R40" s="61">
        <f t="shared" si="17"/>
        <v>0</v>
      </c>
      <c r="S40" s="62">
        <f t="shared" si="15"/>
        <v>0.78000000000000069</v>
      </c>
      <c r="T40" s="59">
        <f t="shared" si="18"/>
        <v>0</v>
      </c>
      <c r="U40" s="63">
        <f t="shared" si="2"/>
        <v>6193.2</v>
      </c>
      <c r="V40" s="64">
        <f t="shared" si="0"/>
        <v>7940</v>
      </c>
      <c r="W40" s="59">
        <f t="shared" si="0"/>
        <v>30251.4</v>
      </c>
      <c r="X40" s="51"/>
      <c r="Y40" s="51">
        <f t="shared" si="19"/>
        <v>0</v>
      </c>
      <c r="Z40" s="65">
        <f t="shared" si="16"/>
        <v>0</v>
      </c>
    </row>
    <row r="41" spans="1:26" x14ac:dyDescent="0.2">
      <c r="A41" s="35">
        <v>36763</v>
      </c>
      <c r="B41" s="51">
        <v>0</v>
      </c>
      <c r="C41" s="66">
        <f t="shared" si="3"/>
        <v>7828</v>
      </c>
      <c r="D41" s="52">
        <f t="shared" si="4"/>
        <v>8063</v>
      </c>
      <c r="E41" s="52">
        <f t="shared" si="5"/>
        <v>0</v>
      </c>
      <c r="F41" s="52">
        <f t="shared" si="6"/>
        <v>0</v>
      </c>
      <c r="G41" s="53"/>
      <c r="H41" s="54">
        <f t="shared" si="1"/>
        <v>7828</v>
      </c>
      <c r="I41" s="55">
        <f t="shared" si="7"/>
        <v>0</v>
      </c>
      <c r="J41" s="56">
        <f t="shared" si="8"/>
        <v>0</v>
      </c>
      <c r="K41" s="57">
        <f t="shared" si="9"/>
        <v>3.82</v>
      </c>
      <c r="L41" s="58">
        <f t="shared" si="10"/>
        <v>4.4450000000000003</v>
      </c>
      <c r="M41" s="59">
        <f t="shared" si="11"/>
        <v>0</v>
      </c>
      <c r="N41" s="59">
        <f t="shared" si="12"/>
        <v>0</v>
      </c>
      <c r="O41" s="54">
        <f t="shared" si="13"/>
        <v>0</v>
      </c>
      <c r="P41" s="60">
        <v>4.4649999999999999</v>
      </c>
      <c r="Q41" s="58">
        <f t="shared" si="14"/>
        <v>4.415</v>
      </c>
      <c r="R41" s="61">
        <f t="shared" si="17"/>
        <v>0</v>
      </c>
      <c r="S41" s="62">
        <f t="shared" si="15"/>
        <v>0.55500000000000016</v>
      </c>
      <c r="T41" s="59">
        <f t="shared" si="18"/>
        <v>0</v>
      </c>
      <c r="U41" s="63">
        <f t="shared" si="2"/>
        <v>4344.54</v>
      </c>
      <c r="V41" s="64">
        <f t="shared" si="0"/>
        <v>7828</v>
      </c>
      <c r="W41" s="59">
        <f t="shared" si="0"/>
        <v>29824.68</v>
      </c>
      <c r="X41" s="51"/>
      <c r="Y41" s="51">
        <f t="shared" si="19"/>
        <v>0</v>
      </c>
      <c r="Z41" s="65">
        <f t="shared" si="16"/>
        <v>0</v>
      </c>
    </row>
    <row r="42" spans="1:26" x14ac:dyDescent="0.2">
      <c r="A42" s="35">
        <v>36764</v>
      </c>
      <c r="B42" s="51">
        <v>0</v>
      </c>
      <c r="C42" s="66">
        <f t="shared" si="3"/>
        <v>7526</v>
      </c>
      <c r="D42" s="52">
        <f t="shared" si="4"/>
        <v>7752</v>
      </c>
      <c r="E42" s="52">
        <f t="shared" si="5"/>
        <v>0</v>
      </c>
      <c r="F42" s="52">
        <f t="shared" si="6"/>
        <v>0</v>
      </c>
      <c r="G42" s="53"/>
      <c r="H42" s="54">
        <f t="shared" si="1"/>
        <v>7526</v>
      </c>
      <c r="I42" s="55">
        <f t="shared" si="7"/>
        <v>0</v>
      </c>
      <c r="J42" s="56">
        <f t="shared" si="8"/>
        <v>0</v>
      </c>
      <c r="K42" s="57">
        <f t="shared" si="9"/>
        <v>3.82</v>
      </c>
      <c r="L42" s="58">
        <f t="shared" si="10"/>
        <v>4.5250000000000004</v>
      </c>
      <c r="M42" s="59">
        <f t="shared" si="11"/>
        <v>0</v>
      </c>
      <c r="N42" s="59">
        <f t="shared" si="12"/>
        <v>0</v>
      </c>
      <c r="O42" s="54">
        <f t="shared" si="13"/>
        <v>0</v>
      </c>
      <c r="P42" s="60">
        <v>4.5449999999999999</v>
      </c>
      <c r="Q42" s="58">
        <f t="shared" si="14"/>
        <v>4.4950000000000001</v>
      </c>
      <c r="R42" s="61">
        <f t="shared" si="17"/>
        <v>0</v>
      </c>
      <c r="S42" s="62">
        <f t="shared" si="15"/>
        <v>0.63500000000000023</v>
      </c>
      <c r="T42" s="59">
        <f t="shared" si="18"/>
        <v>0</v>
      </c>
      <c r="U42" s="63">
        <f t="shared" si="2"/>
        <v>4779.01</v>
      </c>
      <c r="V42" s="64">
        <f t="shared" si="0"/>
        <v>7526</v>
      </c>
      <c r="W42" s="59">
        <f t="shared" si="0"/>
        <v>28674.06</v>
      </c>
      <c r="X42" s="51"/>
      <c r="Y42" s="51">
        <f t="shared" si="19"/>
        <v>0</v>
      </c>
      <c r="Z42" s="65">
        <f t="shared" si="16"/>
        <v>0</v>
      </c>
    </row>
    <row r="43" spans="1:26" x14ac:dyDescent="0.2">
      <c r="A43" s="35">
        <v>36765</v>
      </c>
      <c r="B43" s="51">
        <v>0</v>
      </c>
      <c r="C43" s="66">
        <f t="shared" si="3"/>
        <v>7851</v>
      </c>
      <c r="D43" s="52">
        <f t="shared" si="4"/>
        <v>8087</v>
      </c>
      <c r="E43" s="52">
        <f t="shared" si="5"/>
        <v>0</v>
      </c>
      <c r="F43" s="52">
        <f t="shared" si="6"/>
        <v>0</v>
      </c>
      <c r="G43" s="53"/>
      <c r="H43" s="54">
        <f t="shared" si="1"/>
        <v>7851</v>
      </c>
      <c r="I43" s="55">
        <f t="shared" si="7"/>
        <v>0</v>
      </c>
      <c r="J43" s="56">
        <f t="shared" si="8"/>
        <v>0</v>
      </c>
      <c r="K43" s="57">
        <f t="shared" si="9"/>
        <v>3.82</v>
      </c>
      <c r="L43" s="58">
        <f t="shared" si="10"/>
        <v>4.5250000000000004</v>
      </c>
      <c r="M43" s="59">
        <f t="shared" si="11"/>
        <v>0</v>
      </c>
      <c r="N43" s="59">
        <f t="shared" si="12"/>
        <v>0</v>
      </c>
      <c r="O43" s="54">
        <f t="shared" si="13"/>
        <v>0</v>
      </c>
      <c r="P43" s="60">
        <v>4.5449999999999999</v>
      </c>
      <c r="Q43" s="58">
        <f t="shared" si="14"/>
        <v>4.4950000000000001</v>
      </c>
      <c r="R43" s="61">
        <f t="shared" si="17"/>
        <v>0</v>
      </c>
      <c r="S43" s="62">
        <f t="shared" si="15"/>
        <v>0.63500000000000023</v>
      </c>
      <c r="T43" s="59">
        <f t="shared" si="18"/>
        <v>0</v>
      </c>
      <c r="U43" s="63">
        <f t="shared" si="2"/>
        <v>4985.3900000000003</v>
      </c>
      <c r="V43" s="64">
        <f t="shared" si="0"/>
        <v>7851</v>
      </c>
      <c r="W43" s="59">
        <f t="shared" si="0"/>
        <v>29912.31</v>
      </c>
      <c r="X43" s="51"/>
      <c r="Y43" s="51">
        <f t="shared" si="19"/>
        <v>0</v>
      </c>
      <c r="Z43" s="65">
        <f t="shared" si="16"/>
        <v>0</v>
      </c>
    </row>
    <row r="44" spans="1:26" x14ac:dyDescent="0.2">
      <c r="A44" s="35">
        <v>36766</v>
      </c>
      <c r="B44" s="51">
        <v>0</v>
      </c>
      <c r="C44" s="66">
        <f t="shared" si="3"/>
        <v>7608</v>
      </c>
      <c r="D44" s="52">
        <f t="shared" si="4"/>
        <v>7836</v>
      </c>
      <c r="E44" s="52">
        <f t="shared" si="5"/>
        <v>0</v>
      </c>
      <c r="F44" s="52">
        <f t="shared" si="6"/>
        <v>0</v>
      </c>
      <c r="G44" s="53"/>
      <c r="H44" s="54">
        <f t="shared" si="1"/>
        <v>7608</v>
      </c>
      <c r="I44" s="55">
        <f t="shared" si="7"/>
        <v>0</v>
      </c>
      <c r="J44" s="56">
        <f t="shared" si="8"/>
        <v>0</v>
      </c>
      <c r="K44" s="57">
        <f t="shared" si="9"/>
        <v>3.82</v>
      </c>
      <c r="L44" s="58">
        <f t="shared" si="10"/>
        <v>4.5250000000000004</v>
      </c>
      <c r="M44" s="59">
        <f t="shared" si="11"/>
        <v>0</v>
      </c>
      <c r="N44" s="59">
        <f t="shared" si="12"/>
        <v>0</v>
      </c>
      <c r="O44" s="54">
        <f t="shared" si="13"/>
        <v>0</v>
      </c>
      <c r="P44" s="60">
        <v>4.5449999999999999</v>
      </c>
      <c r="Q44" s="58">
        <f t="shared" si="14"/>
        <v>4.4950000000000001</v>
      </c>
      <c r="R44" s="61">
        <f t="shared" si="17"/>
        <v>0</v>
      </c>
      <c r="S44" s="62">
        <f t="shared" si="15"/>
        <v>0.63500000000000023</v>
      </c>
      <c r="T44" s="59">
        <f t="shared" si="18"/>
        <v>0</v>
      </c>
      <c r="U44" s="63">
        <f t="shared" si="2"/>
        <v>4831.08</v>
      </c>
      <c r="V44" s="64">
        <f t="shared" si="0"/>
        <v>7608</v>
      </c>
      <c r="W44" s="59">
        <f t="shared" si="0"/>
        <v>28986.48</v>
      </c>
      <c r="X44" s="51"/>
      <c r="Y44" s="51">
        <f t="shared" si="19"/>
        <v>0</v>
      </c>
      <c r="Z44" s="65">
        <f t="shared" si="16"/>
        <v>0</v>
      </c>
    </row>
    <row r="45" spans="1:26" x14ac:dyDescent="0.2">
      <c r="A45" s="35">
        <v>36767</v>
      </c>
      <c r="B45" s="51">
        <v>0</v>
      </c>
      <c r="C45" s="66">
        <f t="shared" si="3"/>
        <v>9233</v>
      </c>
      <c r="D45" s="52">
        <f t="shared" si="4"/>
        <v>9510</v>
      </c>
      <c r="E45" s="52">
        <f t="shared" si="5"/>
        <v>0</v>
      </c>
      <c r="F45" s="52">
        <f t="shared" si="6"/>
        <v>0</v>
      </c>
      <c r="G45" s="53"/>
      <c r="H45" s="54">
        <f t="shared" si="1"/>
        <v>9233</v>
      </c>
      <c r="I45" s="55">
        <f t="shared" si="7"/>
        <v>0</v>
      </c>
      <c r="J45" s="56">
        <f t="shared" si="8"/>
        <v>0</v>
      </c>
      <c r="K45" s="57">
        <f t="shared" si="9"/>
        <v>3.82</v>
      </c>
      <c r="L45" s="58">
        <f t="shared" si="10"/>
        <v>4.6100000000000003</v>
      </c>
      <c r="M45" s="59">
        <f t="shared" si="11"/>
        <v>0</v>
      </c>
      <c r="N45" s="59">
        <f t="shared" si="12"/>
        <v>0</v>
      </c>
      <c r="O45" s="54">
        <f t="shared" si="13"/>
        <v>0</v>
      </c>
      <c r="P45" s="60">
        <v>4.63</v>
      </c>
      <c r="Q45" s="58">
        <f t="shared" si="14"/>
        <v>4.58</v>
      </c>
      <c r="R45" s="61">
        <f t="shared" si="17"/>
        <v>0</v>
      </c>
      <c r="S45" s="62">
        <f t="shared" si="15"/>
        <v>0.7200000000000002</v>
      </c>
      <c r="T45" s="59">
        <f t="shared" si="18"/>
        <v>0</v>
      </c>
      <c r="U45" s="63">
        <f t="shared" si="2"/>
        <v>6647.76</v>
      </c>
      <c r="V45" s="64">
        <f t="shared" si="0"/>
        <v>9233</v>
      </c>
      <c r="W45" s="59">
        <f t="shared" si="0"/>
        <v>35177.730000000003</v>
      </c>
      <c r="X45" s="51"/>
      <c r="Y45" s="51">
        <f t="shared" si="19"/>
        <v>0</v>
      </c>
      <c r="Z45" s="65">
        <f t="shared" si="16"/>
        <v>0</v>
      </c>
    </row>
    <row r="46" spans="1:26" x14ac:dyDescent="0.2">
      <c r="A46" s="35">
        <v>36768</v>
      </c>
      <c r="B46" s="51">
        <v>0</v>
      </c>
      <c r="C46" s="66">
        <f t="shared" si="3"/>
        <v>8855</v>
      </c>
      <c r="D46" s="52">
        <f t="shared" si="4"/>
        <v>9121</v>
      </c>
      <c r="E46" s="52">
        <f t="shared" si="5"/>
        <v>0</v>
      </c>
      <c r="F46" s="52">
        <f t="shared" si="6"/>
        <v>0</v>
      </c>
      <c r="G46" s="53"/>
      <c r="H46" s="54">
        <f t="shared" si="1"/>
        <v>8855</v>
      </c>
      <c r="I46" s="55">
        <f t="shared" si="7"/>
        <v>0</v>
      </c>
      <c r="J46" s="56">
        <f t="shared" si="8"/>
        <v>0</v>
      </c>
      <c r="K46" s="57">
        <f t="shared" si="9"/>
        <v>3.82</v>
      </c>
      <c r="L46" s="58">
        <f t="shared" si="10"/>
        <v>4.625</v>
      </c>
      <c r="M46" s="59">
        <f t="shared" si="11"/>
        <v>0</v>
      </c>
      <c r="N46" s="59">
        <f t="shared" si="12"/>
        <v>0</v>
      </c>
      <c r="O46" s="54">
        <f t="shared" si="13"/>
        <v>0</v>
      </c>
      <c r="P46" s="60">
        <v>4.6449999999999996</v>
      </c>
      <c r="Q46" s="58">
        <f t="shared" si="14"/>
        <v>4.5949999999999998</v>
      </c>
      <c r="R46" s="52">
        <f t="shared" si="17"/>
        <v>0</v>
      </c>
      <c r="S46" s="62">
        <f t="shared" si="15"/>
        <v>0.73499999999999988</v>
      </c>
      <c r="T46" s="59">
        <f t="shared" si="18"/>
        <v>0</v>
      </c>
      <c r="U46" s="63">
        <f t="shared" si="2"/>
        <v>6508.43</v>
      </c>
      <c r="V46" s="64">
        <f t="shared" si="0"/>
        <v>8855</v>
      </c>
      <c r="W46" s="59">
        <f t="shared" si="0"/>
        <v>33737.550000000003</v>
      </c>
      <c r="X46" s="51"/>
      <c r="Y46" s="51">
        <f t="shared" si="19"/>
        <v>0</v>
      </c>
      <c r="Z46" s="65">
        <f t="shared" si="16"/>
        <v>0</v>
      </c>
    </row>
    <row r="47" spans="1:26" x14ac:dyDescent="0.2">
      <c r="A47" s="35">
        <v>36769</v>
      </c>
      <c r="B47" s="51">
        <v>0</v>
      </c>
      <c r="C47" s="66">
        <f t="shared" si="3"/>
        <v>8981</v>
      </c>
      <c r="D47" s="52">
        <f t="shared" si="4"/>
        <v>9250</v>
      </c>
      <c r="E47" s="52">
        <f t="shared" si="5"/>
        <v>0</v>
      </c>
      <c r="F47" s="52">
        <f t="shared" si="6"/>
        <v>0</v>
      </c>
      <c r="G47" s="53"/>
      <c r="H47" s="54">
        <f t="shared" si="1"/>
        <v>8981</v>
      </c>
      <c r="I47" s="55">
        <f t="shared" si="7"/>
        <v>0</v>
      </c>
      <c r="J47" s="56">
        <f t="shared" si="8"/>
        <v>0</v>
      </c>
      <c r="K47" s="57">
        <f t="shared" si="9"/>
        <v>3.82</v>
      </c>
      <c r="L47" s="58">
        <f t="shared" si="10"/>
        <v>4.6100000000000003</v>
      </c>
      <c r="M47" s="59">
        <f t="shared" si="11"/>
        <v>0</v>
      </c>
      <c r="N47" s="59">
        <f t="shared" si="12"/>
        <v>0</v>
      </c>
      <c r="O47" s="54">
        <f t="shared" si="13"/>
        <v>0</v>
      </c>
      <c r="P47" s="60">
        <v>4.63</v>
      </c>
      <c r="Q47" s="58">
        <f t="shared" si="14"/>
        <v>4.58</v>
      </c>
      <c r="R47" s="52">
        <f t="shared" si="17"/>
        <v>0</v>
      </c>
      <c r="S47" s="62">
        <f t="shared" si="15"/>
        <v>0.7200000000000002</v>
      </c>
      <c r="T47" s="59">
        <f t="shared" si="18"/>
        <v>0</v>
      </c>
      <c r="U47" s="63">
        <f t="shared" si="2"/>
        <v>6466.32</v>
      </c>
      <c r="V47" s="64">
        <f t="shared" si="0"/>
        <v>8981</v>
      </c>
      <c r="W47" s="59">
        <f t="shared" si="0"/>
        <v>34217.61</v>
      </c>
      <c r="X47" s="51"/>
      <c r="Y47" s="51">
        <f t="shared" si="19"/>
        <v>0</v>
      </c>
      <c r="Z47" s="65">
        <f t="shared" si="16"/>
        <v>0</v>
      </c>
    </row>
    <row r="48" spans="1:26" ht="13.5" thickBot="1" x14ac:dyDescent="0.25">
      <c r="B48" s="67">
        <f>SUM(B17:B47)</f>
        <v>62624</v>
      </c>
      <c r="C48" s="68">
        <f>SUM(C17:C47)</f>
        <v>255476</v>
      </c>
      <c r="D48" s="68"/>
      <c r="E48" s="68"/>
      <c r="F48" s="68"/>
      <c r="G48" s="69"/>
      <c r="H48" s="70">
        <f>SUM(H17:H47)</f>
        <v>206847</v>
      </c>
      <c r="I48" s="71">
        <f>SUM(I17:I47)</f>
        <v>47634</v>
      </c>
      <c r="J48" s="72">
        <f>SUM(J17:J47)</f>
        <v>14990</v>
      </c>
      <c r="K48" s="68"/>
      <c r="L48" s="68"/>
      <c r="M48" s="73">
        <f>SUM(M17:M47)</f>
        <v>64007.3</v>
      </c>
      <c r="N48" s="74">
        <f>SUM(N17:N47)</f>
        <v>181961.88</v>
      </c>
      <c r="O48" s="75">
        <f>SUM(O17:O47)</f>
        <v>245969.18000000002</v>
      </c>
      <c r="P48" s="76"/>
      <c r="Q48" s="68"/>
      <c r="R48" s="68"/>
      <c r="S48" s="68"/>
      <c r="T48" s="73">
        <f>SUM(T17:T47)</f>
        <v>90.18</v>
      </c>
      <c r="U48" s="75">
        <f>SUM(U17:U47)</f>
        <v>118103.66999999998</v>
      </c>
      <c r="V48" s="67">
        <f>Q91</f>
        <v>255476</v>
      </c>
      <c r="W48" s="73">
        <f>R91</f>
        <v>973193.59000000032</v>
      </c>
      <c r="X48" s="67">
        <f>SUM(X17:X47)</f>
        <v>72</v>
      </c>
      <c r="Y48" s="67">
        <f>SUM(Y17:Y47)</f>
        <v>72</v>
      </c>
      <c r="Z48" s="77">
        <f>SUM(Z17:Z47)</f>
        <v>273.59999999999997</v>
      </c>
    </row>
    <row r="49" spans="1:26" ht="13.5" thickTop="1" x14ac:dyDescent="0.2">
      <c r="B49" s="17"/>
      <c r="C49" s="17"/>
      <c r="D49" s="17"/>
      <c r="E49" s="17"/>
      <c r="F49" s="78">
        <f>SUM(F17:F48)</f>
        <v>64503</v>
      </c>
      <c r="G49" s="17"/>
      <c r="H49" s="17"/>
      <c r="I49" s="7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80"/>
    </row>
    <row r="50" spans="1:26" x14ac:dyDescent="0.2">
      <c r="B50" s="17"/>
      <c r="C50" s="17"/>
      <c r="D50" s="17"/>
      <c r="E50" s="17"/>
      <c r="F50" s="17"/>
      <c r="G50" s="17"/>
      <c r="H50" s="17"/>
      <c r="I50" t="s">
        <v>54</v>
      </c>
      <c r="J50" s="78">
        <f>I48</f>
        <v>47634</v>
      </c>
      <c r="K50" s="81">
        <f>N48</f>
        <v>181961.88</v>
      </c>
      <c r="L50" s="17" t="s">
        <v>55</v>
      </c>
      <c r="M50" s="82">
        <f>C48-H48</f>
        <v>48629</v>
      </c>
      <c r="N50" s="81">
        <f>W48</f>
        <v>973193.59000000032</v>
      </c>
      <c r="O50" s="17"/>
      <c r="P50" s="17"/>
      <c r="Q50" s="17" t="s">
        <v>53</v>
      </c>
      <c r="R50" s="17" t="s">
        <v>56</v>
      </c>
      <c r="S50" s="17"/>
      <c r="T50" s="17"/>
      <c r="U50" s="80"/>
      <c r="V50" t="str">
        <f>Q93</f>
        <v>Avg. Price</v>
      </c>
      <c r="W50" s="83">
        <f>R93</f>
        <v>3.8093346928870044</v>
      </c>
    </row>
    <row r="51" spans="1:26" x14ac:dyDescent="0.2">
      <c r="B51" s="17"/>
      <c r="C51" s="17"/>
      <c r="D51" s="17"/>
      <c r="E51" s="17"/>
      <c r="F51" s="17"/>
      <c r="G51" s="17"/>
      <c r="H51" s="17"/>
      <c r="I51" s="17" t="s">
        <v>57</v>
      </c>
      <c r="J51" s="84">
        <f>J48</f>
        <v>14990</v>
      </c>
      <c r="K51" s="81">
        <f>M48</f>
        <v>64007.3</v>
      </c>
      <c r="L51" s="17" t="s">
        <v>58</v>
      </c>
      <c r="M51" s="85">
        <f>H48</f>
        <v>206847</v>
      </c>
      <c r="N51" s="81">
        <f>U48</f>
        <v>118103.66999999998</v>
      </c>
      <c r="O51" s="17"/>
      <c r="P51" s="17"/>
      <c r="Q51" s="17" t="s">
        <v>59</v>
      </c>
      <c r="R51" s="17" t="s">
        <v>60</v>
      </c>
      <c r="S51" s="17"/>
      <c r="T51" s="17"/>
      <c r="U51" s="17"/>
    </row>
    <row r="52" spans="1:26" ht="13.5" thickBot="1" x14ac:dyDescent="0.25">
      <c r="B52" s="17"/>
      <c r="C52" s="17"/>
      <c r="D52" s="17"/>
      <c r="E52" s="17"/>
      <c r="F52" s="17"/>
      <c r="G52" s="17"/>
      <c r="H52" s="17"/>
      <c r="I52" t="s">
        <v>61</v>
      </c>
      <c r="K52" s="83">
        <f>T48</f>
        <v>90.18</v>
      </c>
      <c r="L52" s="17" t="s">
        <v>83</v>
      </c>
      <c r="M52" s="86">
        <f>SUM(M50:M51)</f>
        <v>255476</v>
      </c>
      <c r="N52" s="87">
        <f>SUM(N50:N51)</f>
        <v>1091297.2600000002</v>
      </c>
      <c r="O52" s="17"/>
      <c r="P52" s="17" t="s">
        <v>59</v>
      </c>
      <c r="Q52" s="88">
        <f>J53-M54</f>
        <v>-192780</v>
      </c>
      <c r="R52" s="87">
        <f>K53-N54</f>
        <v>-844964.30000000016</v>
      </c>
      <c r="S52" s="17"/>
      <c r="T52" s="17"/>
      <c r="U52" s="17"/>
    </row>
    <row r="53" spans="1:26" ht="14.25" thickTop="1" thickBot="1" x14ac:dyDescent="0.25">
      <c r="B53" s="17"/>
      <c r="C53" s="17"/>
      <c r="D53" s="17"/>
      <c r="E53" s="17"/>
      <c r="F53" s="17"/>
      <c r="G53" s="17"/>
      <c r="H53" s="17"/>
      <c r="I53" s="17" t="s">
        <v>63</v>
      </c>
      <c r="J53" s="89">
        <f>SUM(I48:J48)</f>
        <v>62624</v>
      </c>
      <c r="K53" s="87">
        <f>SUM(K50:K52)</f>
        <v>246059.36</v>
      </c>
      <c r="L53" s="17" t="s">
        <v>82</v>
      </c>
      <c r="M53" s="78">
        <f>-Y48</f>
        <v>-72</v>
      </c>
      <c r="N53" s="109">
        <f>-Z48</f>
        <v>-273.59999999999997</v>
      </c>
      <c r="O53" s="17"/>
      <c r="P53" s="17"/>
      <c r="Q53" s="17"/>
      <c r="R53" s="17"/>
      <c r="S53" s="17"/>
      <c r="T53" s="17"/>
      <c r="U53" s="17"/>
    </row>
    <row r="54" spans="1:26" ht="13.5" thickTop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 t="s">
        <v>62</v>
      </c>
      <c r="M54" s="84">
        <f>SUM(M52:M53)</f>
        <v>255404</v>
      </c>
      <c r="N54" s="81">
        <f>SUM(N52:N53)</f>
        <v>1091023.6600000001</v>
      </c>
      <c r="O54" s="17"/>
      <c r="P54" s="17"/>
      <c r="Q54" s="84">
        <f>J53-M54-Q52</f>
        <v>0</v>
      </c>
      <c r="R54" s="17"/>
      <c r="S54" s="17"/>
      <c r="T54" s="17"/>
      <c r="U54" s="17"/>
    </row>
    <row r="55" spans="1:26" x14ac:dyDescent="0.2">
      <c r="B55" s="108" t="s">
        <v>64</v>
      </c>
    </row>
    <row r="56" spans="1:26" ht="13.5" thickBot="1" x14ac:dyDescent="0.25"/>
    <row r="57" spans="1:26" ht="13.5" thickTop="1" x14ac:dyDescent="0.2">
      <c r="B57" s="26"/>
      <c r="C57" s="26" t="s">
        <v>65</v>
      </c>
      <c r="D57" s="26"/>
      <c r="E57" s="26" t="s">
        <v>65</v>
      </c>
      <c r="F57" s="26"/>
      <c r="G57" s="90" t="s">
        <v>66</v>
      </c>
      <c r="H57" s="26" t="s">
        <v>65</v>
      </c>
      <c r="I57" s="26"/>
      <c r="J57" s="26" t="s">
        <v>65</v>
      </c>
      <c r="K57" s="26"/>
      <c r="L57" s="26" t="s">
        <v>65</v>
      </c>
      <c r="M57" s="26"/>
      <c r="N57" s="26" t="s">
        <v>65</v>
      </c>
      <c r="O57" s="26"/>
      <c r="P57" s="26" t="s">
        <v>65</v>
      </c>
      <c r="Q57" s="26" t="s">
        <v>14</v>
      </c>
      <c r="R57" s="26" t="s">
        <v>14</v>
      </c>
    </row>
    <row r="58" spans="1:26" x14ac:dyDescent="0.2">
      <c r="B58" s="91" t="s">
        <v>46</v>
      </c>
      <c r="C58" s="92" t="s">
        <v>29</v>
      </c>
      <c r="D58" s="91" t="s">
        <v>67</v>
      </c>
      <c r="E58" s="92" t="s">
        <v>30</v>
      </c>
      <c r="F58" s="91" t="s">
        <v>68</v>
      </c>
      <c r="G58" s="93" t="s">
        <v>69</v>
      </c>
      <c r="H58" s="92" t="s">
        <v>30</v>
      </c>
      <c r="I58" s="91" t="s">
        <v>70</v>
      </c>
      <c r="J58" s="92" t="s">
        <v>30</v>
      </c>
      <c r="K58" s="91" t="s">
        <v>71</v>
      </c>
      <c r="L58" s="92" t="s">
        <v>30</v>
      </c>
      <c r="M58" s="91" t="s">
        <v>72</v>
      </c>
      <c r="N58" s="92" t="s">
        <v>30</v>
      </c>
      <c r="O58" s="91" t="s">
        <v>73</v>
      </c>
      <c r="P58" s="94" t="s">
        <v>30</v>
      </c>
      <c r="Q58" s="29" t="s">
        <v>45</v>
      </c>
      <c r="R58" s="29" t="s">
        <v>28</v>
      </c>
    </row>
    <row r="59" spans="1:26" ht="13.5" thickBot="1" x14ac:dyDescent="0.25">
      <c r="B59" s="95" t="s">
        <v>74</v>
      </c>
      <c r="C59" s="33">
        <v>-0.05</v>
      </c>
      <c r="D59" s="95"/>
      <c r="E59" s="33">
        <v>-0.05</v>
      </c>
      <c r="F59" s="95" t="s">
        <v>75</v>
      </c>
      <c r="G59" s="96"/>
      <c r="H59" s="33">
        <v>-0.06</v>
      </c>
      <c r="I59" s="95" t="s">
        <v>76</v>
      </c>
      <c r="J59" s="33">
        <v>-0.05</v>
      </c>
      <c r="K59" s="95" t="s">
        <v>77</v>
      </c>
      <c r="L59" s="33">
        <v>-0.05</v>
      </c>
      <c r="M59" s="95" t="s">
        <v>78</v>
      </c>
      <c r="N59" s="97">
        <v>-3.7499999999999999E-2</v>
      </c>
      <c r="O59" s="95"/>
      <c r="P59" s="97">
        <v>-8.2500000000000004E-2</v>
      </c>
      <c r="Q59" s="33" t="s">
        <v>79</v>
      </c>
      <c r="R59" s="33"/>
    </row>
    <row r="60" spans="1:26" ht="13.5" thickTop="1" x14ac:dyDescent="0.2">
      <c r="A60" s="35">
        <v>36739</v>
      </c>
      <c r="B60" s="113">
        <v>0</v>
      </c>
      <c r="C60" s="45">
        <f>($E$7+$C$59)*B60</f>
        <v>0</v>
      </c>
      <c r="D60" s="38"/>
      <c r="E60" s="38"/>
      <c r="F60" s="110">
        <v>0</v>
      </c>
      <c r="G60" s="37">
        <f>X17</f>
        <v>0</v>
      </c>
      <c r="H60" s="59">
        <f t="shared" ref="H60:H91" si="20">($E$7+$H$59)*F60</f>
        <v>0</v>
      </c>
      <c r="I60" s="38"/>
      <c r="J60" s="38"/>
      <c r="K60" s="38">
        <v>0</v>
      </c>
      <c r="L60" s="38"/>
      <c r="M60" s="110">
        <v>0</v>
      </c>
      <c r="N60" s="45">
        <f>($E$7+$N$59)*M60</f>
        <v>0</v>
      </c>
      <c r="O60" s="110">
        <v>0</v>
      </c>
      <c r="P60" s="98">
        <f>($E$7+$P$59)*O60</f>
        <v>0</v>
      </c>
      <c r="Q60" s="38">
        <f>B60+D60+F60+I60+K60+M60+O60</f>
        <v>0</v>
      </c>
      <c r="R60" s="45">
        <f>C60+E60+H60+J60+L60+N60+P60</f>
        <v>0</v>
      </c>
      <c r="U60" s="19"/>
      <c r="V60" s="19"/>
      <c r="W60" s="19"/>
      <c r="X60" s="19"/>
      <c r="Y60" s="19"/>
    </row>
    <row r="61" spans="1:26" x14ac:dyDescent="0.2">
      <c r="A61" s="35">
        <v>36740</v>
      </c>
      <c r="B61" s="113">
        <v>8574</v>
      </c>
      <c r="C61" s="59">
        <f t="shared" ref="C61:C91" si="21">($E$7+$C$59)*B61</f>
        <v>32666.94</v>
      </c>
      <c r="D61" s="52"/>
      <c r="E61" s="52"/>
      <c r="F61" s="112">
        <v>16997</v>
      </c>
      <c r="G61" s="66">
        <f>X18</f>
        <v>72</v>
      </c>
      <c r="H61" s="59">
        <f t="shared" si="20"/>
        <v>64588.6</v>
      </c>
      <c r="I61" s="52"/>
      <c r="J61" s="52"/>
      <c r="K61" s="52">
        <v>0</v>
      </c>
      <c r="L61" s="52"/>
      <c r="M61" s="112">
        <v>0</v>
      </c>
      <c r="N61" s="99">
        <f>($E$7+$N$59)*M61</f>
        <v>0</v>
      </c>
      <c r="O61" s="112">
        <v>0</v>
      </c>
      <c r="P61" s="100">
        <f>($E$7+$P$59)*O61</f>
        <v>0</v>
      </c>
      <c r="Q61" s="52">
        <f t="shared" ref="Q61:Q90" si="22">B61+D61+F61+I61+K61+M61+O61</f>
        <v>25571</v>
      </c>
      <c r="R61" s="59">
        <f t="shared" ref="R61:R90" si="23">C61+E61+H61+J61+L61+N61+P61</f>
        <v>97255.54</v>
      </c>
      <c r="T61" s="80"/>
      <c r="U61" s="116">
        <v>36739</v>
      </c>
      <c r="V61" s="117" t="s">
        <v>84</v>
      </c>
      <c r="W61" s="117"/>
      <c r="X61" s="117" t="s">
        <v>45</v>
      </c>
      <c r="Y61" s="117" t="s">
        <v>85</v>
      </c>
      <c r="Z61" s="118"/>
    </row>
    <row r="62" spans="1:26" x14ac:dyDescent="0.2">
      <c r="A62" s="35">
        <v>36741</v>
      </c>
      <c r="B62" s="113">
        <v>8590</v>
      </c>
      <c r="C62" s="59">
        <f t="shared" si="21"/>
        <v>32727.9</v>
      </c>
      <c r="D62" s="52"/>
      <c r="E62" s="52"/>
      <c r="F62" s="112">
        <v>0</v>
      </c>
      <c r="G62" s="66">
        <f t="shared" ref="G62:G90" si="24">X19</f>
        <v>0</v>
      </c>
      <c r="H62" s="59">
        <f t="shared" si="20"/>
        <v>0</v>
      </c>
      <c r="I62" s="52"/>
      <c r="J62" s="52"/>
      <c r="K62" s="52">
        <v>0</v>
      </c>
      <c r="L62" s="52"/>
      <c r="M62" s="112">
        <v>0</v>
      </c>
      <c r="N62" s="99">
        <f t="shared" ref="N62:N90" si="25">($E$7+$N$59)*M62</f>
        <v>0</v>
      </c>
      <c r="O62" s="112">
        <v>0</v>
      </c>
      <c r="P62" s="100">
        <f t="shared" ref="P62:P90" si="26">($E$7+$P$59)*O62</f>
        <v>0</v>
      </c>
      <c r="Q62" s="52">
        <f t="shared" si="22"/>
        <v>8590</v>
      </c>
      <c r="R62" s="59">
        <f t="shared" si="23"/>
        <v>32727.9</v>
      </c>
      <c r="T62" s="80"/>
      <c r="U62" t="s">
        <v>86</v>
      </c>
      <c r="V62" s="119">
        <v>246059.36</v>
      </c>
      <c r="W62" s="119"/>
      <c r="X62" s="119">
        <v>1091023.6599999999</v>
      </c>
      <c r="Y62" s="120">
        <f>V62-X62</f>
        <v>-844964.29999999993</v>
      </c>
      <c r="Z62" s="80"/>
    </row>
    <row r="63" spans="1:26" x14ac:dyDescent="0.2">
      <c r="A63" s="35">
        <v>36742</v>
      </c>
      <c r="B63" s="113">
        <v>7994</v>
      </c>
      <c r="C63" s="59">
        <f t="shared" si="21"/>
        <v>30457.14</v>
      </c>
      <c r="D63" s="52"/>
      <c r="E63" s="52"/>
      <c r="F63" s="112">
        <v>0</v>
      </c>
      <c r="G63" s="66">
        <f t="shared" si="24"/>
        <v>0</v>
      </c>
      <c r="H63" s="59">
        <f t="shared" si="20"/>
        <v>0</v>
      </c>
      <c r="I63" s="52"/>
      <c r="J63" s="52"/>
      <c r="K63" s="52">
        <v>0</v>
      </c>
      <c r="L63" s="52"/>
      <c r="M63" s="112">
        <v>0</v>
      </c>
      <c r="N63" s="99">
        <f t="shared" si="25"/>
        <v>0</v>
      </c>
      <c r="O63" s="112">
        <v>0</v>
      </c>
      <c r="P63" s="100">
        <f t="shared" si="26"/>
        <v>0</v>
      </c>
      <c r="Q63" s="52">
        <f t="shared" si="22"/>
        <v>7994</v>
      </c>
      <c r="R63" s="59">
        <f t="shared" si="23"/>
        <v>30457.14</v>
      </c>
      <c r="T63" s="80"/>
      <c r="V63" s="119"/>
      <c r="W63" s="119"/>
      <c r="X63" s="119"/>
      <c r="Y63" s="119"/>
      <c r="Z63" s="80"/>
    </row>
    <row r="64" spans="1:26" x14ac:dyDescent="0.2">
      <c r="A64" s="35">
        <v>36743</v>
      </c>
      <c r="B64" s="113">
        <v>7930</v>
      </c>
      <c r="C64" s="59">
        <f t="shared" si="21"/>
        <v>30213.3</v>
      </c>
      <c r="D64" s="52"/>
      <c r="E64" s="52"/>
      <c r="F64" s="112">
        <v>0</v>
      </c>
      <c r="G64" s="66">
        <f t="shared" si="24"/>
        <v>0</v>
      </c>
      <c r="H64" s="99">
        <f t="shared" si="20"/>
        <v>0</v>
      </c>
      <c r="I64" s="52"/>
      <c r="J64" s="52"/>
      <c r="K64" s="52">
        <v>0</v>
      </c>
      <c r="L64" s="52"/>
      <c r="M64" s="112">
        <v>0</v>
      </c>
      <c r="N64" s="99">
        <f t="shared" si="25"/>
        <v>0</v>
      </c>
      <c r="O64" s="112">
        <v>0</v>
      </c>
      <c r="P64" s="100">
        <f t="shared" si="26"/>
        <v>0</v>
      </c>
      <c r="Q64" s="52">
        <f>B64+D64+F64+I64+K64+M64+O64</f>
        <v>7930</v>
      </c>
      <c r="R64" s="59">
        <f t="shared" si="23"/>
        <v>30213.3</v>
      </c>
      <c r="T64" s="80"/>
      <c r="U64" t="s">
        <v>87</v>
      </c>
      <c r="V64" s="119">
        <v>0</v>
      </c>
      <c r="W64" s="119"/>
      <c r="X64" s="119">
        <v>105800.86</v>
      </c>
      <c r="Y64" s="120">
        <f>V64-X64</f>
        <v>-105800.86</v>
      </c>
      <c r="Z64" s="80"/>
    </row>
    <row r="65" spans="1:26" x14ac:dyDescent="0.2">
      <c r="A65" s="35">
        <v>36744</v>
      </c>
      <c r="B65" s="113">
        <v>7721</v>
      </c>
      <c r="C65" s="59">
        <f t="shared" si="21"/>
        <v>29417.010000000002</v>
      </c>
      <c r="D65" s="52"/>
      <c r="E65" s="52"/>
      <c r="F65" s="113">
        <v>0</v>
      </c>
      <c r="G65" s="66">
        <f t="shared" si="24"/>
        <v>0</v>
      </c>
      <c r="H65" s="59">
        <f t="shared" si="20"/>
        <v>0</v>
      </c>
      <c r="I65" s="52"/>
      <c r="J65" s="52"/>
      <c r="K65" s="52">
        <v>0</v>
      </c>
      <c r="L65" s="52"/>
      <c r="M65" s="112">
        <v>0</v>
      </c>
      <c r="N65" s="99">
        <f t="shared" si="25"/>
        <v>0</v>
      </c>
      <c r="O65" s="112">
        <v>0</v>
      </c>
      <c r="P65" s="100">
        <f t="shared" si="26"/>
        <v>0</v>
      </c>
      <c r="Q65" s="52">
        <f t="shared" si="22"/>
        <v>7721</v>
      </c>
      <c r="R65" s="59">
        <f t="shared" si="23"/>
        <v>29417.010000000002</v>
      </c>
      <c r="T65" s="80"/>
      <c r="Z65" s="80"/>
    </row>
    <row r="66" spans="1:26" ht="13.5" thickBot="1" x14ac:dyDescent="0.25">
      <c r="A66" s="35">
        <v>36745</v>
      </c>
      <c r="B66" s="113">
        <v>7132</v>
      </c>
      <c r="C66" s="59">
        <f t="shared" si="21"/>
        <v>27172.920000000002</v>
      </c>
      <c r="D66" s="52"/>
      <c r="E66" s="52"/>
      <c r="F66" s="114">
        <v>0</v>
      </c>
      <c r="G66" s="66">
        <f t="shared" si="24"/>
        <v>0</v>
      </c>
      <c r="H66" s="59">
        <f t="shared" si="20"/>
        <v>0</v>
      </c>
      <c r="I66" s="52"/>
      <c r="J66" s="52"/>
      <c r="K66" s="52">
        <v>0</v>
      </c>
      <c r="L66" s="52"/>
      <c r="M66" s="112">
        <v>0</v>
      </c>
      <c r="N66" s="99">
        <f t="shared" si="25"/>
        <v>0</v>
      </c>
      <c r="O66" s="112">
        <v>0</v>
      </c>
      <c r="P66" s="100">
        <f t="shared" si="26"/>
        <v>0</v>
      </c>
      <c r="Q66" s="52">
        <f t="shared" si="22"/>
        <v>7132</v>
      </c>
      <c r="R66" s="59">
        <f t="shared" si="23"/>
        <v>27172.920000000002</v>
      </c>
      <c r="U66" s="24"/>
      <c r="V66" s="23"/>
      <c r="W66" s="23"/>
      <c r="X66" s="23"/>
      <c r="Y66" s="122">
        <f>SUM(Y62:Y65)</f>
        <v>-950765.15999999992</v>
      </c>
      <c r="Z66" s="121" t="s">
        <v>88</v>
      </c>
    </row>
    <row r="67" spans="1:26" ht="13.5" thickTop="1" x14ac:dyDescent="0.2">
      <c r="A67" s="35">
        <v>36746</v>
      </c>
      <c r="B67" s="113">
        <v>7665</v>
      </c>
      <c r="C67" s="59">
        <f t="shared" si="21"/>
        <v>29203.65</v>
      </c>
      <c r="D67" s="52"/>
      <c r="E67" s="52"/>
      <c r="F67" s="115">
        <v>0</v>
      </c>
      <c r="G67" s="111">
        <f t="shared" si="24"/>
        <v>0</v>
      </c>
      <c r="H67" s="59">
        <f t="shared" si="20"/>
        <v>0</v>
      </c>
      <c r="I67" s="52"/>
      <c r="J67" s="52"/>
      <c r="K67" s="52">
        <v>0</v>
      </c>
      <c r="L67" s="52"/>
      <c r="M67" s="112">
        <v>0</v>
      </c>
      <c r="N67" s="99">
        <f t="shared" si="25"/>
        <v>0</v>
      </c>
      <c r="O67" s="112">
        <v>0</v>
      </c>
      <c r="P67" s="100">
        <f t="shared" si="26"/>
        <v>0</v>
      </c>
      <c r="Q67" s="52">
        <f t="shared" si="22"/>
        <v>7665</v>
      </c>
      <c r="R67" s="59">
        <f t="shared" si="23"/>
        <v>29203.65</v>
      </c>
    </row>
    <row r="68" spans="1:26" x14ac:dyDescent="0.2">
      <c r="A68" s="35">
        <v>36747</v>
      </c>
      <c r="B68" s="113">
        <v>7507</v>
      </c>
      <c r="C68" s="59">
        <f t="shared" si="21"/>
        <v>28601.670000000002</v>
      </c>
      <c r="D68" s="52"/>
      <c r="E68" s="52"/>
      <c r="F68" s="113">
        <v>0</v>
      </c>
      <c r="G68" s="66">
        <f t="shared" si="24"/>
        <v>0</v>
      </c>
      <c r="H68" s="59">
        <f t="shared" si="20"/>
        <v>0</v>
      </c>
      <c r="I68" s="52"/>
      <c r="J68" s="52"/>
      <c r="K68" s="52">
        <v>0</v>
      </c>
      <c r="L68" s="52"/>
      <c r="M68" s="112">
        <v>0</v>
      </c>
      <c r="N68" s="99">
        <f t="shared" si="25"/>
        <v>0</v>
      </c>
      <c r="O68" s="112">
        <v>0</v>
      </c>
      <c r="P68" s="100">
        <f t="shared" si="26"/>
        <v>0</v>
      </c>
      <c r="Q68" s="52">
        <f t="shared" si="22"/>
        <v>7507</v>
      </c>
      <c r="R68" s="59">
        <f t="shared" si="23"/>
        <v>28601.670000000002</v>
      </c>
    </row>
    <row r="69" spans="1:26" x14ac:dyDescent="0.2">
      <c r="A69" s="35">
        <v>36748</v>
      </c>
      <c r="B69" s="113">
        <v>7965</v>
      </c>
      <c r="C69" s="59">
        <f t="shared" si="21"/>
        <v>30346.65</v>
      </c>
      <c r="D69" s="52"/>
      <c r="E69" s="52"/>
      <c r="F69" s="113">
        <v>0</v>
      </c>
      <c r="G69" s="66">
        <f t="shared" si="24"/>
        <v>0</v>
      </c>
      <c r="H69" s="59">
        <f t="shared" si="20"/>
        <v>0</v>
      </c>
      <c r="I69" s="52"/>
      <c r="J69" s="52"/>
      <c r="K69" s="52">
        <v>0</v>
      </c>
      <c r="L69" s="52"/>
      <c r="M69" s="112">
        <v>0</v>
      </c>
      <c r="N69" s="99">
        <f t="shared" si="25"/>
        <v>0</v>
      </c>
      <c r="O69" s="112">
        <v>0</v>
      </c>
      <c r="P69" s="100">
        <f t="shared" si="26"/>
        <v>0</v>
      </c>
      <c r="Q69" s="52">
        <f t="shared" si="22"/>
        <v>7965</v>
      </c>
      <c r="R69" s="59">
        <f t="shared" si="23"/>
        <v>30346.65</v>
      </c>
    </row>
    <row r="70" spans="1:26" x14ac:dyDescent="0.2">
      <c r="A70" s="35">
        <v>36749</v>
      </c>
      <c r="B70" s="113">
        <v>7813</v>
      </c>
      <c r="C70" s="59">
        <f t="shared" si="21"/>
        <v>29767.53</v>
      </c>
      <c r="D70" s="52"/>
      <c r="E70" s="52"/>
      <c r="F70" s="113">
        <v>0</v>
      </c>
      <c r="G70" s="66">
        <f t="shared" si="24"/>
        <v>0</v>
      </c>
      <c r="H70" s="59">
        <f t="shared" si="20"/>
        <v>0</v>
      </c>
      <c r="I70" s="52"/>
      <c r="J70" s="52"/>
      <c r="K70" s="52">
        <v>0</v>
      </c>
      <c r="L70" s="52"/>
      <c r="M70" s="112">
        <v>0</v>
      </c>
      <c r="N70" s="99">
        <f t="shared" si="25"/>
        <v>0</v>
      </c>
      <c r="O70" s="112">
        <v>0</v>
      </c>
      <c r="P70" s="100">
        <f t="shared" si="26"/>
        <v>0</v>
      </c>
      <c r="Q70" s="52">
        <f t="shared" si="22"/>
        <v>7813</v>
      </c>
      <c r="R70" s="59">
        <f t="shared" si="23"/>
        <v>29767.53</v>
      </c>
    </row>
    <row r="71" spans="1:26" x14ac:dyDescent="0.2">
      <c r="A71" s="35">
        <v>36750</v>
      </c>
      <c r="B71" s="113">
        <v>7398</v>
      </c>
      <c r="C71" s="59">
        <f t="shared" si="21"/>
        <v>28186.38</v>
      </c>
      <c r="D71" s="52"/>
      <c r="E71" s="52"/>
      <c r="F71" s="113">
        <v>0</v>
      </c>
      <c r="G71" s="66">
        <f t="shared" si="24"/>
        <v>0</v>
      </c>
      <c r="H71" s="59">
        <f t="shared" si="20"/>
        <v>0</v>
      </c>
      <c r="I71" s="52"/>
      <c r="J71" s="52"/>
      <c r="K71" s="52">
        <v>0</v>
      </c>
      <c r="L71" s="52"/>
      <c r="M71" s="112">
        <v>0</v>
      </c>
      <c r="N71" s="99">
        <f t="shared" si="25"/>
        <v>0</v>
      </c>
      <c r="O71" s="112">
        <v>0</v>
      </c>
      <c r="P71" s="100">
        <f t="shared" si="26"/>
        <v>0</v>
      </c>
      <c r="Q71" s="52">
        <f t="shared" si="22"/>
        <v>7398</v>
      </c>
      <c r="R71" s="59">
        <f t="shared" si="23"/>
        <v>28186.38</v>
      </c>
    </row>
    <row r="72" spans="1:26" x14ac:dyDescent="0.2">
      <c r="A72" s="35">
        <v>36751</v>
      </c>
      <c r="B72" s="113">
        <v>7944</v>
      </c>
      <c r="C72" s="59">
        <f t="shared" si="21"/>
        <v>30266.639999999999</v>
      </c>
      <c r="D72" s="52"/>
      <c r="E72" s="52"/>
      <c r="F72" s="113">
        <v>0</v>
      </c>
      <c r="G72" s="66">
        <f t="shared" si="24"/>
        <v>0</v>
      </c>
      <c r="H72" s="59">
        <f t="shared" si="20"/>
        <v>0</v>
      </c>
      <c r="I72" s="52"/>
      <c r="J72" s="52"/>
      <c r="K72" s="52">
        <v>0</v>
      </c>
      <c r="L72" s="52"/>
      <c r="M72" s="112">
        <v>0</v>
      </c>
      <c r="N72" s="99">
        <f t="shared" si="25"/>
        <v>0</v>
      </c>
      <c r="O72" s="112">
        <v>0</v>
      </c>
      <c r="P72" s="100">
        <f t="shared" si="26"/>
        <v>0</v>
      </c>
      <c r="Q72" s="52">
        <f t="shared" si="22"/>
        <v>7944</v>
      </c>
      <c r="R72" s="59">
        <f t="shared" si="23"/>
        <v>30266.639999999999</v>
      </c>
    </row>
    <row r="73" spans="1:26" x14ac:dyDescent="0.2">
      <c r="A73" s="35">
        <v>36752</v>
      </c>
      <c r="B73" s="113">
        <v>7717</v>
      </c>
      <c r="C73" s="59">
        <f t="shared" si="21"/>
        <v>29401.77</v>
      </c>
      <c r="D73" s="52"/>
      <c r="E73" s="52"/>
      <c r="F73" s="113">
        <v>0</v>
      </c>
      <c r="G73" s="66">
        <f t="shared" si="24"/>
        <v>0</v>
      </c>
      <c r="H73" s="59">
        <f t="shared" si="20"/>
        <v>0</v>
      </c>
      <c r="I73" s="52"/>
      <c r="J73" s="52"/>
      <c r="K73" s="52">
        <v>0</v>
      </c>
      <c r="L73" s="52"/>
      <c r="M73" s="112">
        <v>0</v>
      </c>
      <c r="N73" s="99">
        <f t="shared" si="25"/>
        <v>0</v>
      </c>
      <c r="O73" s="112">
        <v>0</v>
      </c>
      <c r="P73" s="100">
        <f t="shared" si="26"/>
        <v>0</v>
      </c>
      <c r="Q73" s="52">
        <f t="shared" si="22"/>
        <v>7717</v>
      </c>
      <c r="R73" s="59">
        <f t="shared" si="23"/>
        <v>29401.77</v>
      </c>
    </row>
    <row r="74" spans="1:26" x14ac:dyDescent="0.2">
      <c r="A74" s="35">
        <v>36753</v>
      </c>
      <c r="B74" s="113">
        <v>7700</v>
      </c>
      <c r="C74" s="59">
        <f t="shared" si="21"/>
        <v>29337</v>
      </c>
      <c r="D74" s="52"/>
      <c r="E74" s="52"/>
      <c r="F74" s="113">
        <v>0</v>
      </c>
      <c r="G74" s="66">
        <f t="shared" si="24"/>
        <v>0</v>
      </c>
      <c r="H74" s="59">
        <f t="shared" si="20"/>
        <v>0</v>
      </c>
      <c r="I74" s="52"/>
      <c r="J74" s="52"/>
      <c r="K74" s="52">
        <v>0</v>
      </c>
      <c r="L74" s="52"/>
      <c r="M74" s="112">
        <v>0</v>
      </c>
      <c r="N74" s="99">
        <f t="shared" si="25"/>
        <v>0</v>
      </c>
      <c r="O74" s="112">
        <v>0</v>
      </c>
      <c r="P74" s="100">
        <f t="shared" si="26"/>
        <v>0</v>
      </c>
      <c r="Q74" s="52">
        <f t="shared" si="22"/>
        <v>7700</v>
      </c>
      <c r="R74" s="59">
        <f t="shared" si="23"/>
        <v>29337</v>
      </c>
    </row>
    <row r="75" spans="1:26" x14ac:dyDescent="0.2">
      <c r="A75" s="35">
        <v>36754</v>
      </c>
      <c r="B75" s="113">
        <v>7800</v>
      </c>
      <c r="C75" s="59">
        <f t="shared" si="21"/>
        <v>29718</v>
      </c>
      <c r="D75" s="52"/>
      <c r="E75" s="52"/>
      <c r="F75" s="113">
        <v>0</v>
      </c>
      <c r="G75" s="66">
        <f t="shared" si="24"/>
        <v>0</v>
      </c>
      <c r="H75" s="59">
        <f t="shared" si="20"/>
        <v>0</v>
      </c>
      <c r="I75" s="52"/>
      <c r="J75" s="52"/>
      <c r="K75" s="52">
        <v>0</v>
      </c>
      <c r="L75" s="52"/>
      <c r="M75" s="112">
        <v>0</v>
      </c>
      <c r="N75" s="99">
        <f t="shared" si="25"/>
        <v>0</v>
      </c>
      <c r="O75" s="112">
        <v>0</v>
      </c>
      <c r="P75" s="100">
        <f t="shared" si="26"/>
        <v>0</v>
      </c>
      <c r="Q75" s="52">
        <f t="shared" si="22"/>
        <v>7800</v>
      </c>
      <c r="R75" s="59">
        <f t="shared" si="23"/>
        <v>29718</v>
      </c>
    </row>
    <row r="76" spans="1:26" x14ac:dyDescent="0.2">
      <c r="A76" s="35">
        <v>36755</v>
      </c>
      <c r="B76" s="113">
        <v>8701</v>
      </c>
      <c r="C76" s="59">
        <f t="shared" si="21"/>
        <v>33150.81</v>
      </c>
      <c r="D76" s="52"/>
      <c r="E76" s="52"/>
      <c r="F76" s="113">
        <v>0</v>
      </c>
      <c r="G76" s="66">
        <f t="shared" si="24"/>
        <v>0</v>
      </c>
      <c r="H76" s="59">
        <f t="shared" si="20"/>
        <v>0</v>
      </c>
      <c r="I76" s="52"/>
      <c r="J76" s="52"/>
      <c r="K76" s="52">
        <v>0</v>
      </c>
      <c r="L76" s="52"/>
      <c r="M76" s="112">
        <v>0</v>
      </c>
      <c r="N76" s="99">
        <f t="shared" si="25"/>
        <v>0</v>
      </c>
      <c r="O76" s="112">
        <v>0</v>
      </c>
      <c r="P76" s="100">
        <f t="shared" si="26"/>
        <v>0</v>
      </c>
      <c r="Q76" s="52">
        <f t="shared" si="22"/>
        <v>8701</v>
      </c>
      <c r="R76" s="59">
        <f t="shared" si="23"/>
        <v>33150.81</v>
      </c>
    </row>
    <row r="77" spans="1:26" x14ac:dyDescent="0.2">
      <c r="A77" s="35">
        <v>36756</v>
      </c>
      <c r="B77" s="113">
        <v>8021</v>
      </c>
      <c r="C77" s="59">
        <f t="shared" si="21"/>
        <v>30560.010000000002</v>
      </c>
      <c r="D77" s="52"/>
      <c r="E77" s="52"/>
      <c r="F77" s="113">
        <v>0</v>
      </c>
      <c r="G77" s="66">
        <f t="shared" si="24"/>
        <v>0</v>
      </c>
      <c r="H77" s="59">
        <f t="shared" si="20"/>
        <v>0</v>
      </c>
      <c r="I77" s="52"/>
      <c r="J77" s="52"/>
      <c r="K77" s="52">
        <v>0</v>
      </c>
      <c r="L77" s="52"/>
      <c r="M77" s="112">
        <v>0</v>
      </c>
      <c r="N77" s="99">
        <f t="shared" si="25"/>
        <v>0</v>
      </c>
      <c r="O77" s="112">
        <v>0</v>
      </c>
      <c r="P77" s="100">
        <f t="shared" si="26"/>
        <v>0</v>
      </c>
      <c r="Q77" s="52">
        <f t="shared" si="22"/>
        <v>8021</v>
      </c>
      <c r="R77" s="59">
        <f t="shared" si="23"/>
        <v>30560.010000000002</v>
      </c>
    </row>
    <row r="78" spans="1:26" x14ac:dyDescent="0.2">
      <c r="A78" s="35">
        <v>36757</v>
      </c>
      <c r="B78" s="113">
        <v>7557</v>
      </c>
      <c r="C78" s="59">
        <f t="shared" si="21"/>
        <v>28792.170000000002</v>
      </c>
      <c r="D78" s="52"/>
      <c r="E78" s="52"/>
      <c r="F78" s="113">
        <v>0</v>
      </c>
      <c r="G78" s="66">
        <f t="shared" si="24"/>
        <v>0</v>
      </c>
      <c r="H78" s="59">
        <f t="shared" si="20"/>
        <v>0</v>
      </c>
      <c r="I78" s="52"/>
      <c r="J78" s="52"/>
      <c r="K78" s="52">
        <v>0</v>
      </c>
      <c r="L78" s="52"/>
      <c r="M78" s="112">
        <v>0</v>
      </c>
      <c r="N78" s="99">
        <f t="shared" si="25"/>
        <v>0</v>
      </c>
      <c r="O78" s="112">
        <v>0</v>
      </c>
      <c r="P78" s="100">
        <f t="shared" si="26"/>
        <v>0</v>
      </c>
      <c r="Q78" s="52">
        <f t="shared" si="22"/>
        <v>7557</v>
      </c>
      <c r="R78" s="59">
        <f t="shared" si="23"/>
        <v>28792.170000000002</v>
      </c>
    </row>
    <row r="79" spans="1:26" x14ac:dyDescent="0.2">
      <c r="A79" s="35">
        <v>36758</v>
      </c>
      <c r="B79" s="113">
        <v>7718</v>
      </c>
      <c r="C79" s="59">
        <f t="shared" si="21"/>
        <v>29405.58</v>
      </c>
      <c r="D79" s="52"/>
      <c r="E79" s="52"/>
      <c r="F79" s="113">
        <v>0</v>
      </c>
      <c r="G79" s="66">
        <f t="shared" si="24"/>
        <v>0</v>
      </c>
      <c r="H79" s="59">
        <f t="shared" si="20"/>
        <v>0</v>
      </c>
      <c r="I79" s="52"/>
      <c r="J79" s="52"/>
      <c r="K79" s="52">
        <v>0</v>
      </c>
      <c r="L79" s="52"/>
      <c r="M79" s="112">
        <v>0</v>
      </c>
      <c r="N79" s="99">
        <f t="shared" si="25"/>
        <v>0</v>
      </c>
      <c r="O79" s="112">
        <v>0</v>
      </c>
      <c r="P79" s="100">
        <f t="shared" si="26"/>
        <v>0</v>
      </c>
      <c r="Q79" s="52">
        <f t="shared" si="22"/>
        <v>7718</v>
      </c>
      <c r="R79" s="59">
        <f t="shared" si="23"/>
        <v>29405.58</v>
      </c>
    </row>
    <row r="80" spans="1:26" x14ac:dyDescent="0.2">
      <c r="A80" s="35">
        <v>36759</v>
      </c>
      <c r="B80" s="113">
        <v>7454</v>
      </c>
      <c r="C80" s="59">
        <f t="shared" si="21"/>
        <v>28399.74</v>
      </c>
      <c r="D80" s="52"/>
      <c r="E80" s="52"/>
      <c r="F80" s="113">
        <v>0</v>
      </c>
      <c r="G80" s="66">
        <f t="shared" si="24"/>
        <v>0</v>
      </c>
      <c r="H80" s="59">
        <f t="shared" si="20"/>
        <v>0</v>
      </c>
      <c r="I80" s="52"/>
      <c r="J80" s="52"/>
      <c r="K80" s="52">
        <v>0</v>
      </c>
      <c r="L80" s="52"/>
      <c r="M80" s="112">
        <v>0</v>
      </c>
      <c r="N80" s="99">
        <f t="shared" si="25"/>
        <v>0</v>
      </c>
      <c r="O80" s="112">
        <v>0</v>
      </c>
      <c r="P80" s="100">
        <f t="shared" si="26"/>
        <v>0</v>
      </c>
      <c r="Q80" s="52">
        <f t="shared" si="22"/>
        <v>7454</v>
      </c>
      <c r="R80" s="59">
        <f t="shared" si="23"/>
        <v>28399.74</v>
      </c>
    </row>
    <row r="81" spans="1:18" x14ac:dyDescent="0.2">
      <c r="A81" s="35">
        <v>36760</v>
      </c>
      <c r="B81" s="113">
        <v>8210</v>
      </c>
      <c r="C81" s="59">
        <f t="shared" si="21"/>
        <v>31280.100000000002</v>
      </c>
      <c r="D81" s="52"/>
      <c r="E81" s="52"/>
      <c r="F81" s="113">
        <v>0</v>
      </c>
      <c r="G81" s="66">
        <f t="shared" si="24"/>
        <v>0</v>
      </c>
      <c r="H81" s="59">
        <f t="shared" si="20"/>
        <v>0</v>
      </c>
      <c r="I81" s="52"/>
      <c r="J81" s="52"/>
      <c r="K81" s="52">
        <v>0</v>
      </c>
      <c r="L81" s="52"/>
      <c r="M81" s="112">
        <v>0</v>
      </c>
      <c r="N81" s="99">
        <f t="shared" si="25"/>
        <v>0</v>
      </c>
      <c r="O81" s="112">
        <v>0</v>
      </c>
      <c r="P81" s="100">
        <f t="shared" si="26"/>
        <v>0</v>
      </c>
      <c r="Q81" s="52">
        <f t="shared" si="22"/>
        <v>8210</v>
      </c>
      <c r="R81" s="59">
        <f t="shared" si="23"/>
        <v>31280.100000000002</v>
      </c>
    </row>
    <row r="82" spans="1:18" x14ac:dyDescent="0.2">
      <c r="A82" s="35">
        <v>36761</v>
      </c>
      <c r="B82" s="113">
        <v>7546</v>
      </c>
      <c r="C82" s="59">
        <f t="shared" si="21"/>
        <v>28750.260000000002</v>
      </c>
      <c r="D82" s="52"/>
      <c r="E82" s="52"/>
      <c r="F82" s="113">
        <v>0</v>
      </c>
      <c r="G82" s="66">
        <f t="shared" si="24"/>
        <v>0</v>
      </c>
      <c r="H82" s="59">
        <f t="shared" si="20"/>
        <v>0</v>
      </c>
      <c r="I82" s="52"/>
      <c r="J82" s="52"/>
      <c r="K82" s="52">
        <v>0</v>
      </c>
      <c r="L82" s="52"/>
      <c r="M82" s="112">
        <v>0</v>
      </c>
      <c r="N82" s="99">
        <f t="shared" si="25"/>
        <v>0</v>
      </c>
      <c r="O82" s="112">
        <v>0</v>
      </c>
      <c r="P82" s="100">
        <f t="shared" si="26"/>
        <v>0</v>
      </c>
      <c r="Q82" s="52">
        <f t="shared" si="22"/>
        <v>7546</v>
      </c>
      <c r="R82" s="59">
        <f t="shared" si="23"/>
        <v>28750.260000000002</v>
      </c>
    </row>
    <row r="83" spans="1:18" x14ac:dyDescent="0.2">
      <c r="A83" s="35">
        <v>36762</v>
      </c>
      <c r="B83" s="113">
        <v>7940</v>
      </c>
      <c r="C83" s="59">
        <f t="shared" si="21"/>
        <v>30251.4</v>
      </c>
      <c r="D83" s="52"/>
      <c r="E83" s="52"/>
      <c r="F83" s="113">
        <v>0</v>
      </c>
      <c r="G83" s="66">
        <f t="shared" si="24"/>
        <v>0</v>
      </c>
      <c r="H83" s="59">
        <f t="shared" si="20"/>
        <v>0</v>
      </c>
      <c r="I83" s="52"/>
      <c r="J83" s="52"/>
      <c r="K83" s="52">
        <v>0</v>
      </c>
      <c r="L83" s="52"/>
      <c r="M83" s="112">
        <v>0</v>
      </c>
      <c r="N83" s="99">
        <f t="shared" si="25"/>
        <v>0</v>
      </c>
      <c r="O83" s="112">
        <v>0</v>
      </c>
      <c r="P83" s="100">
        <f t="shared" si="26"/>
        <v>0</v>
      </c>
      <c r="Q83" s="52">
        <f t="shared" si="22"/>
        <v>7940</v>
      </c>
      <c r="R83" s="59">
        <f t="shared" si="23"/>
        <v>30251.4</v>
      </c>
    </row>
    <row r="84" spans="1:18" x14ac:dyDescent="0.2">
      <c r="A84" s="35">
        <v>36763</v>
      </c>
      <c r="B84" s="113">
        <v>7828</v>
      </c>
      <c r="C84" s="59">
        <f t="shared" si="21"/>
        <v>29824.68</v>
      </c>
      <c r="D84" s="52"/>
      <c r="E84" s="52"/>
      <c r="F84" s="113">
        <v>0</v>
      </c>
      <c r="G84" s="66">
        <f t="shared" si="24"/>
        <v>0</v>
      </c>
      <c r="H84" s="59">
        <f t="shared" si="20"/>
        <v>0</v>
      </c>
      <c r="I84" s="52"/>
      <c r="J84" s="52"/>
      <c r="K84" s="52">
        <v>0</v>
      </c>
      <c r="L84" s="59">
        <f>($E$7+$L$59)*K84</f>
        <v>0</v>
      </c>
      <c r="M84" s="112">
        <v>0</v>
      </c>
      <c r="N84" s="99">
        <f t="shared" si="25"/>
        <v>0</v>
      </c>
      <c r="O84" s="112">
        <v>0</v>
      </c>
      <c r="P84" s="100">
        <f t="shared" si="26"/>
        <v>0</v>
      </c>
      <c r="Q84" s="52">
        <f t="shared" si="22"/>
        <v>7828</v>
      </c>
      <c r="R84" s="59">
        <f t="shared" si="23"/>
        <v>29824.68</v>
      </c>
    </row>
    <row r="85" spans="1:18" x14ac:dyDescent="0.2">
      <c r="A85" s="35">
        <v>36764</v>
      </c>
      <c r="B85" s="113">
        <v>7526</v>
      </c>
      <c r="C85" s="59">
        <f t="shared" si="21"/>
        <v>28674.06</v>
      </c>
      <c r="D85" s="52"/>
      <c r="E85" s="52"/>
      <c r="F85" s="113">
        <v>0</v>
      </c>
      <c r="G85" s="66">
        <f t="shared" si="24"/>
        <v>0</v>
      </c>
      <c r="H85" s="59">
        <f t="shared" si="20"/>
        <v>0</v>
      </c>
      <c r="I85" s="52"/>
      <c r="J85" s="52"/>
      <c r="K85" s="52">
        <v>0</v>
      </c>
      <c r="L85" s="52"/>
      <c r="M85" s="112">
        <v>0</v>
      </c>
      <c r="N85" s="99">
        <f t="shared" si="25"/>
        <v>0</v>
      </c>
      <c r="O85" s="112">
        <v>0</v>
      </c>
      <c r="P85" s="100">
        <f t="shared" si="26"/>
        <v>0</v>
      </c>
      <c r="Q85" s="52">
        <f t="shared" si="22"/>
        <v>7526</v>
      </c>
      <c r="R85" s="59">
        <f t="shared" si="23"/>
        <v>28674.06</v>
      </c>
    </row>
    <row r="86" spans="1:18" x14ac:dyDescent="0.2">
      <c r="A86" s="35">
        <v>36765</v>
      </c>
      <c r="B86" s="113">
        <v>7851</v>
      </c>
      <c r="C86" s="59">
        <f t="shared" si="21"/>
        <v>29912.31</v>
      </c>
      <c r="D86" s="52"/>
      <c r="E86" s="52"/>
      <c r="F86" s="113">
        <v>0</v>
      </c>
      <c r="G86" s="66">
        <f t="shared" si="24"/>
        <v>0</v>
      </c>
      <c r="H86" s="59">
        <f t="shared" si="20"/>
        <v>0</v>
      </c>
      <c r="I86" s="52"/>
      <c r="J86" s="52"/>
      <c r="K86" s="52">
        <v>0</v>
      </c>
      <c r="L86" s="52"/>
      <c r="M86" s="112">
        <v>0</v>
      </c>
      <c r="N86" s="99">
        <f t="shared" si="25"/>
        <v>0</v>
      </c>
      <c r="O86" s="112">
        <v>0</v>
      </c>
      <c r="P86" s="100">
        <f t="shared" si="26"/>
        <v>0</v>
      </c>
      <c r="Q86" s="52">
        <f t="shared" si="22"/>
        <v>7851</v>
      </c>
      <c r="R86" s="59">
        <f t="shared" si="23"/>
        <v>29912.31</v>
      </c>
    </row>
    <row r="87" spans="1:18" x14ac:dyDescent="0.2">
      <c r="A87" s="35">
        <v>36766</v>
      </c>
      <c r="B87" s="113">
        <v>7608</v>
      </c>
      <c r="C87" s="59">
        <f t="shared" si="21"/>
        <v>28986.48</v>
      </c>
      <c r="D87" s="52"/>
      <c r="E87" s="52"/>
      <c r="F87" s="113">
        <v>0</v>
      </c>
      <c r="G87" s="66">
        <f t="shared" si="24"/>
        <v>0</v>
      </c>
      <c r="H87" s="59">
        <f t="shared" si="20"/>
        <v>0</v>
      </c>
      <c r="I87" s="52"/>
      <c r="J87" s="52"/>
      <c r="K87" s="52">
        <v>0</v>
      </c>
      <c r="L87" s="52"/>
      <c r="M87" s="112">
        <v>0</v>
      </c>
      <c r="N87" s="99">
        <f t="shared" si="25"/>
        <v>0</v>
      </c>
      <c r="O87" s="112">
        <v>0</v>
      </c>
      <c r="P87" s="100">
        <f t="shared" si="26"/>
        <v>0</v>
      </c>
      <c r="Q87" s="52">
        <f t="shared" si="22"/>
        <v>7608</v>
      </c>
      <c r="R87" s="59">
        <f t="shared" si="23"/>
        <v>28986.48</v>
      </c>
    </row>
    <row r="88" spans="1:18" x14ac:dyDescent="0.2">
      <c r="A88" s="35">
        <v>36767</v>
      </c>
      <c r="B88" s="113">
        <v>9233</v>
      </c>
      <c r="C88" s="59">
        <f t="shared" si="21"/>
        <v>35177.730000000003</v>
      </c>
      <c r="D88" s="52"/>
      <c r="E88" s="52"/>
      <c r="F88" s="113">
        <v>0</v>
      </c>
      <c r="G88" s="66">
        <f t="shared" si="24"/>
        <v>0</v>
      </c>
      <c r="H88" s="59">
        <f t="shared" si="20"/>
        <v>0</v>
      </c>
      <c r="I88" s="52"/>
      <c r="J88" s="52"/>
      <c r="K88" s="52">
        <v>0</v>
      </c>
      <c r="L88" s="52"/>
      <c r="M88" s="112">
        <v>0</v>
      </c>
      <c r="N88" s="99">
        <f t="shared" si="25"/>
        <v>0</v>
      </c>
      <c r="O88" s="112">
        <v>0</v>
      </c>
      <c r="P88" s="100">
        <f t="shared" si="26"/>
        <v>0</v>
      </c>
      <c r="Q88" s="52">
        <f t="shared" si="22"/>
        <v>9233</v>
      </c>
      <c r="R88" s="59">
        <f t="shared" si="23"/>
        <v>35177.730000000003</v>
      </c>
    </row>
    <row r="89" spans="1:18" x14ac:dyDescent="0.2">
      <c r="A89" s="35">
        <v>36768</v>
      </c>
      <c r="B89" s="113">
        <v>8855</v>
      </c>
      <c r="C89" s="59">
        <f t="shared" si="21"/>
        <v>33737.550000000003</v>
      </c>
      <c r="D89" s="52"/>
      <c r="E89" s="52"/>
      <c r="F89" s="113">
        <v>0</v>
      </c>
      <c r="G89" s="66">
        <f t="shared" si="24"/>
        <v>0</v>
      </c>
      <c r="H89" s="59">
        <f t="shared" si="20"/>
        <v>0</v>
      </c>
      <c r="I89" s="52"/>
      <c r="J89" s="52"/>
      <c r="K89" s="52">
        <v>0</v>
      </c>
      <c r="L89" s="52"/>
      <c r="M89" s="112">
        <v>0</v>
      </c>
      <c r="N89" s="99">
        <f t="shared" si="25"/>
        <v>0</v>
      </c>
      <c r="O89" s="112">
        <v>0</v>
      </c>
      <c r="P89" s="100">
        <f t="shared" si="26"/>
        <v>0</v>
      </c>
      <c r="Q89" s="52">
        <f t="shared" si="22"/>
        <v>8855</v>
      </c>
      <c r="R89" s="59">
        <f t="shared" si="23"/>
        <v>33737.550000000003</v>
      </c>
    </row>
    <row r="90" spans="1:18" x14ac:dyDescent="0.2">
      <c r="A90" s="35">
        <v>36769</v>
      </c>
      <c r="B90" s="112">
        <v>8981</v>
      </c>
      <c r="C90" s="59">
        <f t="shared" si="21"/>
        <v>34217.61</v>
      </c>
      <c r="D90" s="52"/>
      <c r="E90" s="52"/>
      <c r="F90" s="113">
        <v>0</v>
      </c>
      <c r="G90" s="66">
        <f t="shared" si="24"/>
        <v>0</v>
      </c>
      <c r="H90" s="59">
        <f t="shared" si="20"/>
        <v>0</v>
      </c>
      <c r="I90" s="52"/>
      <c r="J90" s="52"/>
      <c r="K90" s="52">
        <v>0</v>
      </c>
      <c r="L90" s="52"/>
      <c r="M90" s="112">
        <v>0</v>
      </c>
      <c r="N90" s="99">
        <f t="shared" si="25"/>
        <v>0</v>
      </c>
      <c r="O90" s="112">
        <v>0</v>
      </c>
      <c r="P90" s="100">
        <f t="shared" si="26"/>
        <v>0</v>
      </c>
      <c r="Q90" s="52">
        <f t="shared" si="22"/>
        <v>8981</v>
      </c>
      <c r="R90" s="59">
        <f t="shared" si="23"/>
        <v>34217.61</v>
      </c>
    </row>
    <row r="91" spans="1:18" ht="13.5" thickBot="1" x14ac:dyDescent="0.25">
      <c r="B91" s="68">
        <f>SUM(B60:B90)</f>
        <v>238479</v>
      </c>
      <c r="C91" s="73">
        <f t="shared" si="21"/>
        <v>908604.99</v>
      </c>
      <c r="D91" s="101">
        <f>SUM(D60:D90)</f>
        <v>0</v>
      </c>
      <c r="E91" s="73">
        <f>SUM(E60:E90)</f>
        <v>0</v>
      </c>
      <c r="F91" s="68">
        <f>SUM(F60:F90)</f>
        <v>16997</v>
      </c>
      <c r="G91" s="102">
        <f>SUM(G60:G90)</f>
        <v>72</v>
      </c>
      <c r="H91" s="73">
        <f t="shared" si="20"/>
        <v>64588.6</v>
      </c>
      <c r="I91" s="101">
        <f>SUM(I60:I89)</f>
        <v>0</v>
      </c>
      <c r="J91" s="73">
        <f>SUM(J60:J90)</f>
        <v>0</v>
      </c>
      <c r="K91" s="101">
        <f>SUM(K60:K89)</f>
        <v>0</v>
      </c>
      <c r="L91" s="73">
        <f t="shared" ref="L91:R91" si="27">SUM(L60:L90)</f>
        <v>0</v>
      </c>
      <c r="M91" s="103">
        <f t="shared" si="27"/>
        <v>0</v>
      </c>
      <c r="N91" s="73">
        <f t="shared" si="27"/>
        <v>0</v>
      </c>
      <c r="O91" s="104">
        <f t="shared" si="27"/>
        <v>0</v>
      </c>
      <c r="P91" s="73">
        <f t="shared" si="27"/>
        <v>0</v>
      </c>
      <c r="Q91" s="68">
        <f t="shared" si="27"/>
        <v>255476</v>
      </c>
      <c r="R91" s="73">
        <f t="shared" si="27"/>
        <v>973193.59000000032</v>
      </c>
    </row>
    <row r="92" spans="1:18" ht="13.5" thickTop="1" x14ac:dyDescent="0.2">
      <c r="B92" s="105"/>
    </row>
    <row r="93" spans="1:18" x14ac:dyDescent="0.2">
      <c r="B93" s="106"/>
      <c r="Q93" t="s">
        <v>80</v>
      </c>
      <c r="R93" s="107">
        <f>R91/Q91</f>
        <v>3.8093346928870044</v>
      </c>
    </row>
  </sheetData>
  <pageMargins left="0.28999999999999998" right="0.27" top="0.5" bottom="0.61" header="0.5" footer="0.5"/>
  <pageSetup paperSize="5" scale="43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kherrer</dc:creator>
  <cp:lastModifiedBy>Jan Havlíček</cp:lastModifiedBy>
  <cp:lastPrinted>2000-10-05T14:20:43Z</cp:lastPrinted>
  <dcterms:created xsi:type="dcterms:W3CDTF">2000-07-19T15:59:36Z</dcterms:created>
  <dcterms:modified xsi:type="dcterms:W3CDTF">2023-09-16T19:12:32Z</dcterms:modified>
</cp:coreProperties>
</file>