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3AEDB6F-0002-430A-B128-E99890C44853}" xr6:coauthVersionLast="47" xr6:coauthVersionMax="47" xr10:uidLastSave="{00000000-0000-0000-0000-000000000000}"/>
  <bookViews>
    <workbookView xWindow="-120" yWindow="-120" windowWidth="38640" windowHeight="15720" firstSheet="2" activeTab="6"/>
  </bookViews>
  <sheets>
    <sheet name="Jan 01 trial" sheetId="2" state="hidden" r:id="rId1"/>
    <sheet name="Jan 01 Est" sheetId="4" r:id="rId2"/>
    <sheet name="Feb 01 Est" sheetId="5" r:id="rId3"/>
    <sheet name="Mar 01 Est" sheetId="6" r:id="rId4"/>
    <sheet name="Apr 01 Est" sheetId="7" r:id="rId5"/>
    <sheet name="May 01 Est" sheetId="8" r:id="rId6"/>
    <sheet name="June 01 Est" sheetId="9" r:id="rId7"/>
    <sheet name="July 01 Est " sheetId="10" r:id="rId8"/>
  </sheets>
  <definedNames>
    <definedName name="_xlnm.Print_Area" localSheetId="4">'Apr 01 Est'!$A$1:$AQ$123</definedName>
    <definedName name="_xlnm.Print_Area" localSheetId="2">'Feb 01 Est'!$A$1:$AQ$122</definedName>
    <definedName name="_xlnm.Print_Area" localSheetId="1">'Jan 01 Est'!$A$1:$AQ$104</definedName>
    <definedName name="_xlnm.Print_Area" localSheetId="0">'Jan 01 trial'!$A$1:$BS$150</definedName>
    <definedName name="_xlnm.Print_Area" localSheetId="7">'July 01 Est '!$A$1:$AQ$130</definedName>
    <definedName name="_xlnm.Print_Area" localSheetId="6">'June 01 Est'!$A$1:$AQ$130</definedName>
    <definedName name="_xlnm.Print_Area" localSheetId="3">'Mar 01 Est'!$A$1:$AQ$123</definedName>
    <definedName name="_xlnm.Print_Area" localSheetId="5">'May 01 Est'!$A$1:$AQ$129</definedName>
    <definedName name="_xlnm.Print_Titles" localSheetId="0">'Jan 01 trial'!$A:$B,'Jan 01 trial'!$1:$4</definedName>
    <definedName name="Summary" localSheetId="4">'Apr 01 Est'!$AK$105:$AP$122</definedName>
    <definedName name="Summary" localSheetId="7">'July 01 Est '!$AK$112:$AP$129</definedName>
    <definedName name="Summary" localSheetId="6">'June 01 Est'!$AK$112:$AP$129</definedName>
    <definedName name="Summary" localSheetId="3">'Mar 01 Est'!$AK$105:$AP$122</definedName>
    <definedName name="Summary" localSheetId="5">'May 01 Est'!$AK$111:$AP$128</definedName>
    <definedName name="Summary">'Feb 01 Est'!$AK$105:$AP$121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K7" i="7"/>
  <c r="AL7" i="7"/>
  <c r="AO10" i="7"/>
  <c r="AP10" i="7"/>
  <c r="AO11" i="7"/>
  <c r="AP11" i="7"/>
  <c r="AO12" i="7"/>
  <c r="AP12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O13" i="7"/>
  <c r="AP13" i="7"/>
  <c r="AO14" i="7"/>
  <c r="AP14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O15" i="7"/>
  <c r="AP15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O16" i="7"/>
  <c r="AP16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O17" i="7"/>
  <c r="AP17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O20" i="7"/>
  <c r="AP20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O21" i="7"/>
  <c r="AP21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O22" i="7"/>
  <c r="AP22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O23" i="7"/>
  <c r="AP23" i="7"/>
  <c r="AO24" i="7"/>
  <c r="AP24" i="7"/>
  <c r="AO25" i="7"/>
  <c r="AP25" i="7"/>
  <c r="AO26" i="7"/>
  <c r="AP26" i="7"/>
  <c r="AO27" i="7"/>
  <c r="AP27" i="7"/>
  <c r="AO28" i="7"/>
  <c r="AP28" i="7"/>
  <c r="AO29" i="7"/>
  <c r="AP29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O30" i="7"/>
  <c r="AP30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O31" i="7"/>
  <c r="AP31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O32" i="7"/>
  <c r="AP32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O33" i="7"/>
  <c r="AP33" i="7"/>
  <c r="AO36" i="7"/>
  <c r="AP36" i="7"/>
  <c r="AO39" i="7"/>
  <c r="AP39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O45" i="7"/>
  <c r="AP45" i="7"/>
  <c r="AQ45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O46" i="7"/>
  <c r="AP46" i="7"/>
  <c r="AQ46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O47" i="7"/>
  <c r="AP47" i="7"/>
  <c r="AQ47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O48" i="7"/>
  <c r="AP48" i="7"/>
  <c r="AQ48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O49" i="7"/>
  <c r="AP49" i="7"/>
  <c r="AQ49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O50" i="7"/>
  <c r="AP50" i="7"/>
  <c r="AQ50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O51" i="7"/>
  <c r="AP51" i="7"/>
  <c r="AQ51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O52" i="7"/>
  <c r="AP52" i="7"/>
  <c r="AQ52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O53" i="7"/>
  <c r="AP53" i="7"/>
  <c r="AQ53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O54" i="7"/>
  <c r="AP54" i="7"/>
  <c r="AQ54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O55" i="7"/>
  <c r="AP55" i="7"/>
  <c r="AQ55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O56" i="7"/>
  <c r="AP56" i="7"/>
  <c r="AQ56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O57" i="7"/>
  <c r="AP57" i="7"/>
  <c r="AQ57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O58" i="7"/>
  <c r="AP58" i="7"/>
  <c r="AQ58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O59" i="7"/>
  <c r="AP59" i="7"/>
  <c r="AQ59" i="7"/>
  <c r="AO60" i="7"/>
  <c r="AP60" i="7"/>
  <c r="AQ60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O61" i="7"/>
  <c r="AP61" i="7"/>
  <c r="AQ61" i="7"/>
  <c r="AO64" i="7"/>
  <c r="AP64" i="7"/>
  <c r="AO67" i="7"/>
  <c r="AP67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O73" i="7"/>
  <c r="AP73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O76" i="7"/>
  <c r="AP76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O77" i="7"/>
  <c r="AP77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O78" i="7"/>
  <c r="AP78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O79" i="7"/>
  <c r="AP79" i="7"/>
  <c r="J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O80" i="7"/>
  <c r="AP80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O81" i="7"/>
  <c r="AP81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O82" i="7"/>
  <c r="AP82" i="7"/>
  <c r="J83" i="7"/>
  <c r="K83" i="7"/>
  <c r="L83" i="7"/>
  <c r="N83" i="7"/>
  <c r="R83" i="7"/>
  <c r="AF83" i="7"/>
  <c r="AH83" i="7"/>
  <c r="AO83" i="7"/>
  <c r="AP83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O84" i="7"/>
  <c r="AP84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O85" i="7"/>
  <c r="AP85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O86" i="7"/>
  <c r="AP86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O87" i="7"/>
  <c r="AP87" i="7"/>
  <c r="J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O88" i="7"/>
  <c r="AP88" i="7"/>
  <c r="J89" i="7"/>
  <c r="K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O89" i="7"/>
  <c r="AP89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O90" i="7"/>
  <c r="AP90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O91" i="7"/>
  <c r="AP91" i="7"/>
  <c r="AO94" i="7"/>
  <c r="AP94" i="7"/>
  <c r="AO97" i="7"/>
  <c r="AP97" i="7"/>
  <c r="AO100" i="7"/>
  <c r="AP100" i="7"/>
  <c r="AO103" i="7"/>
  <c r="AP103" i="7"/>
  <c r="AO107" i="7"/>
  <c r="AP107" i="7"/>
  <c r="AO108" i="7"/>
  <c r="AP108" i="7"/>
  <c r="AO109" i="7"/>
  <c r="AP109" i="7"/>
  <c r="AO111" i="7"/>
  <c r="AP111" i="7"/>
  <c r="AO112" i="7"/>
  <c r="AP112" i="7"/>
  <c r="AO114" i="7"/>
  <c r="AP114" i="7"/>
  <c r="AO115" i="7"/>
  <c r="AP115" i="7"/>
  <c r="AO116" i="7"/>
  <c r="AP116" i="7"/>
  <c r="AP117" i="7"/>
  <c r="AO119" i="7"/>
  <c r="AO120" i="7"/>
  <c r="AO121" i="7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L10" i="5"/>
  <c r="AM10" i="5"/>
  <c r="AO10" i="5"/>
  <c r="AP10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L11" i="5"/>
  <c r="AM11" i="5"/>
  <c r="AO11" i="5"/>
  <c r="AP11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O12" i="5"/>
  <c r="AP12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O13" i="5"/>
  <c r="AP13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O14" i="5"/>
  <c r="AP14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O15" i="5"/>
  <c r="AP15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O16" i="5"/>
  <c r="AP16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O17" i="5"/>
  <c r="AP17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O20" i="5"/>
  <c r="AP20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O21" i="5"/>
  <c r="AP21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O22" i="5"/>
  <c r="AP22" i="5"/>
  <c r="J23" i="5"/>
  <c r="K23" i="5"/>
  <c r="L23" i="5"/>
  <c r="M23" i="5"/>
  <c r="N23" i="5"/>
  <c r="O23" i="5"/>
  <c r="P23" i="5"/>
  <c r="Q23" i="5"/>
  <c r="R23" i="5"/>
  <c r="S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O23" i="5"/>
  <c r="AP23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L24" i="5"/>
  <c r="AM24" i="5"/>
  <c r="AO24" i="5"/>
  <c r="AP24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O25" i="5"/>
  <c r="AP25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O26" i="5"/>
  <c r="AP26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O27" i="5"/>
  <c r="AP27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O28" i="5"/>
  <c r="AP28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O29" i="5"/>
  <c r="AP29" i="5"/>
  <c r="J30" i="5"/>
  <c r="K30" i="5"/>
  <c r="L30" i="5"/>
  <c r="M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L30" i="5"/>
  <c r="AM30" i="5"/>
  <c r="AO30" i="5"/>
  <c r="AP30" i="5"/>
  <c r="J31" i="5"/>
  <c r="K31" i="5"/>
  <c r="L31" i="5"/>
  <c r="M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L31" i="5"/>
  <c r="AM31" i="5"/>
  <c r="AO31" i="5"/>
  <c r="AP31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O32" i="5"/>
  <c r="AP32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O33" i="5"/>
  <c r="AP33" i="5"/>
  <c r="AO36" i="5"/>
  <c r="AP36" i="5"/>
  <c r="AO39" i="5"/>
  <c r="AP39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O45" i="5"/>
  <c r="AP45" i="5"/>
  <c r="AQ45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O46" i="5"/>
  <c r="AP46" i="5"/>
  <c r="AQ46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O47" i="5"/>
  <c r="AP47" i="5"/>
  <c r="AQ47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O48" i="5"/>
  <c r="AP48" i="5"/>
  <c r="AQ48" i="5"/>
  <c r="I49" i="5"/>
  <c r="J49" i="5"/>
  <c r="K49" i="5"/>
  <c r="L49" i="5"/>
  <c r="M49" i="5"/>
  <c r="N49" i="5"/>
  <c r="O49" i="5"/>
  <c r="P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O49" i="5"/>
  <c r="AP49" i="5"/>
  <c r="AQ49" i="5"/>
  <c r="I50" i="5"/>
  <c r="J50" i="5"/>
  <c r="K50" i="5"/>
  <c r="L50" i="5"/>
  <c r="M50" i="5"/>
  <c r="N50" i="5"/>
  <c r="O50" i="5"/>
  <c r="P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O50" i="5"/>
  <c r="AP50" i="5"/>
  <c r="AQ50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O51" i="5"/>
  <c r="AP51" i="5"/>
  <c r="AQ51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O52" i="5"/>
  <c r="AP52" i="5"/>
  <c r="AQ52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O53" i="5"/>
  <c r="AP53" i="5"/>
  <c r="AQ53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O54" i="5"/>
  <c r="AP54" i="5"/>
  <c r="AQ54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O55" i="5"/>
  <c r="AP55" i="5"/>
  <c r="AQ55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O56" i="5"/>
  <c r="AP56" i="5"/>
  <c r="AQ56" i="5"/>
  <c r="I57" i="5"/>
  <c r="J57" i="5"/>
  <c r="K57" i="5"/>
  <c r="L57" i="5"/>
  <c r="M57" i="5"/>
  <c r="N57" i="5"/>
  <c r="O57" i="5"/>
  <c r="P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O57" i="5"/>
  <c r="AP57" i="5"/>
  <c r="AQ57" i="5"/>
  <c r="I58" i="5"/>
  <c r="J58" i="5"/>
  <c r="K58" i="5"/>
  <c r="L58" i="5"/>
  <c r="M58" i="5"/>
  <c r="N58" i="5"/>
  <c r="O58" i="5"/>
  <c r="P58" i="5"/>
  <c r="R58" i="5"/>
  <c r="S58" i="5"/>
  <c r="T58" i="5"/>
  <c r="U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O58" i="5"/>
  <c r="AP58" i="5"/>
  <c r="AQ58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O59" i="5"/>
  <c r="AP59" i="5"/>
  <c r="AQ59" i="5"/>
  <c r="AO60" i="5"/>
  <c r="AP60" i="5"/>
  <c r="AQ60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O61" i="5"/>
  <c r="AP61" i="5"/>
  <c r="AQ61" i="5"/>
  <c r="AO64" i="5"/>
  <c r="AP64" i="5"/>
  <c r="AO67" i="5"/>
  <c r="AP67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O73" i="5"/>
  <c r="AP73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O76" i="5"/>
  <c r="AP76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O77" i="5"/>
  <c r="AP77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O78" i="5"/>
  <c r="AP78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O79" i="5"/>
  <c r="AP79" i="5"/>
  <c r="J80" i="5"/>
  <c r="K80" i="5"/>
  <c r="M80" i="5"/>
  <c r="N80" i="5"/>
  <c r="O80" i="5"/>
  <c r="P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M80" i="5"/>
  <c r="AO80" i="5"/>
  <c r="AP80" i="5"/>
  <c r="N81" i="5"/>
  <c r="O81" i="5"/>
  <c r="P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L81" i="5"/>
  <c r="AM81" i="5"/>
  <c r="AO81" i="5"/>
  <c r="AP81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O82" i="5"/>
  <c r="AP82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O83" i="5"/>
  <c r="AP83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O84" i="5"/>
  <c r="AP84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O85" i="5"/>
  <c r="AP85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O86" i="5"/>
  <c r="AP86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O87" i="5"/>
  <c r="AP87" i="5"/>
  <c r="J88" i="5"/>
  <c r="K88" i="5"/>
  <c r="M88" i="5"/>
  <c r="O88" i="5"/>
  <c r="P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L88" i="5"/>
  <c r="AM88" i="5"/>
  <c r="AO88" i="5"/>
  <c r="AP88" i="5"/>
  <c r="J89" i="5"/>
  <c r="K89" i="5"/>
  <c r="M89" i="5"/>
  <c r="O89" i="5"/>
  <c r="P89" i="5"/>
  <c r="S89" i="5"/>
  <c r="T89" i="5"/>
  <c r="U89" i="5"/>
  <c r="Z89" i="5"/>
  <c r="AB89" i="5"/>
  <c r="AC89" i="5"/>
  <c r="AD89" i="5"/>
  <c r="AE89" i="5"/>
  <c r="AF89" i="5"/>
  <c r="AI89" i="5"/>
  <c r="AL89" i="5"/>
  <c r="AM89" i="5"/>
  <c r="AO89" i="5"/>
  <c r="AP89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O90" i="5"/>
  <c r="AP90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O91" i="5"/>
  <c r="AP91" i="5"/>
  <c r="AO94" i="5"/>
  <c r="AP94" i="5"/>
  <c r="AO97" i="5"/>
  <c r="AP97" i="5"/>
  <c r="AO100" i="5"/>
  <c r="AP100" i="5"/>
  <c r="AO103" i="5"/>
  <c r="AP103" i="5"/>
  <c r="AO107" i="5"/>
  <c r="AP107" i="5"/>
  <c r="AO108" i="5"/>
  <c r="AP108" i="5"/>
  <c r="AO109" i="5"/>
  <c r="AP109" i="5"/>
  <c r="AO111" i="5"/>
  <c r="AP111" i="5"/>
  <c r="AO112" i="5"/>
  <c r="AP112" i="5"/>
  <c r="AO114" i="5"/>
  <c r="AP114" i="5"/>
  <c r="AO115" i="5"/>
  <c r="AP115" i="5"/>
  <c r="AO116" i="5"/>
  <c r="AP116" i="5"/>
  <c r="AP117" i="5"/>
  <c r="AO119" i="5"/>
  <c r="AO120" i="5"/>
  <c r="AO121" i="5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O10" i="4"/>
  <c r="AP10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O11" i="4"/>
  <c r="AP11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O12" i="4"/>
  <c r="AP12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O13" i="4"/>
  <c r="AP13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O14" i="4"/>
  <c r="AP14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O15" i="4"/>
  <c r="AP15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O16" i="4"/>
  <c r="AP16" i="4"/>
  <c r="J19" i="4"/>
  <c r="K19" i="4"/>
  <c r="L19" i="4"/>
  <c r="M19" i="4"/>
  <c r="N19" i="4"/>
  <c r="O19" i="4"/>
  <c r="P19" i="4"/>
  <c r="Q19" i="4"/>
  <c r="R19" i="4"/>
  <c r="S19" i="4"/>
  <c r="V19" i="4"/>
  <c r="W19" i="4"/>
  <c r="X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O19" i="4"/>
  <c r="AP19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O20" i="4"/>
  <c r="AP20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O21" i="4"/>
  <c r="AP21" i="4"/>
  <c r="J22" i="4"/>
  <c r="K22" i="4"/>
  <c r="L22" i="4"/>
  <c r="M22" i="4"/>
  <c r="N22" i="4"/>
  <c r="O22" i="4"/>
  <c r="P22" i="4"/>
  <c r="Q22" i="4"/>
  <c r="R22" i="4"/>
  <c r="S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O22" i="4"/>
  <c r="AP22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O23" i="4"/>
  <c r="AP23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O24" i="4"/>
  <c r="AP24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O25" i="4"/>
  <c r="AP25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O26" i="4"/>
  <c r="AP26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O27" i="4"/>
  <c r="AP27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O28" i="4"/>
  <c r="AP28" i="4"/>
  <c r="J29" i="4"/>
  <c r="K29" i="4"/>
  <c r="L29" i="4"/>
  <c r="M29" i="4"/>
  <c r="N29" i="4"/>
  <c r="O29" i="4"/>
  <c r="P29" i="4"/>
  <c r="Q29" i="4"/>
  <c r="R29" i="4"/>
  <c r="S29" i="4"/>
  <c r="T29" i="4"/>
  <c r="V29" i="4"/>
  <c r="W29" i="4"/>
  <c r="X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O29" i="4"/>
  <c r="AP29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O30" i="4"/>
  <c r="AP30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O31" i="4"/>
  <c r="AP31" i="4"/>
  <c r="AO34" i="4"/>
  <c r="AP34" i="4"/>
  <c r="AO37" i="4"/>
  <c r="AP37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O43" i="4"/>
  <c r="AP43" i="4"/>
  <c r="AQ43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O44" i="4"/>
  <c r="AP44" i="4"/>
  <c r="AQ44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O45" i="4"/>
  <c r="AP45" i="4"/>
  <c r="AQ45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O46" i="4"/>
  <c r="AP46" i="4"/>
  <c r="AQ46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O47" i="4"/>
  <c r="AP47" i="4"/>
  <c r="AQ47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O48" i="4"/>
  <c r="AP48" i="4"/>
  <c r="AQ48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O49" i="4"/>
  <c r="AP49" i="4"/>
  <c r="AQ49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O50" i="4"/>
  <c r="AP50" i="4"/>
  <c r="AQ50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O51" i="4"/>
  <c r="AP51" i="4"/>
  <c r="AQ51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O52" i="4"/>
  <c r="AP52" i="4"/>
  <c r="AQ52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O53" i="4"/>
  <c r="AP53" i="4"/>
  <c r="AQ53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O54" i="4"/>
  <c r="AP54" i="4"/>
  <c r="AQ54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O55" i="4"/>
  <c r="AP55" i="4"/>
  <c r="AQ55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O56" i="4"/>
  <c r="AP56" i="4"/>
  <c r="AQ56" i="4"/>
  <c r="AO57" i="4"/>
  <c r="AP57" i="4"/>
  <c r="AQ57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O58" i="4"/>
  <c r="AP58" i="4"/>
  <c r="AQ58" i="4"/>
  <c r="AO61" i="4"/>
  <c r="AP61" i="4"/>
  <c r="AO64" i="4"/>
  <c r="AP64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O70" i="4"/>
  <c r="AP70" i="4"/>
  <c r="AO73" i="4"/>
  <c r="AP73" i="4"/>
  <c r="AO76" i="4"/>
  <c r="AP76" i="4"/>
  <c r="AO79" i="4"/>
  <c r="AP79" i="4"/>
  <c r="AO82" i="4"/>
  <c r="AP82" i="4"/>
  <c r="AO85" i="4"/>
  <c r="AP85" i="4"/>
  <c r="AO89" i="4"/>
  <c r="AP89" i="4"/>
  <c r="AO90" i="4"/>
  <c r="AP90" i="4"/>
  <c r="AO91" i="4"/>
  <c r="AP91" i="4"/>
  <c r="AO93" i="4"/>
  <c r="AP93" i="4"/>
  <c r="AO94" i="4"/>
  <c r="AP94" i="4"/>
  <c r="AO96" i="4"/>
  <c r="AP96" i="4"/>
  <c r="AO97" i="4"/>
  <c r="AP97" i="4"/>
  <c r="AO98" i="4"/>
  <c r="AP98" i="4"/>
  <c r="AP99" i="4"/>
  <c r="AO101" i="4"/>
  <c r="AO102" i="4"/>
  <c r="AO103" i="4"/>
  <c r="BR14" i="2"/>
  <c r="BS14" i="2"/>
  <c r="BU14" i="2"/>
  <c r="BW14" i="2"/>
  <c r="BY14" i="2"/>
  <c r="BZ14" i="2"/>
  <c r="CB14" i="2"/>
  <c r="CC14" i="2"/>
  <c r="CD14" i="2"/>
  <c r="CE14" i="2"/>
  <c r="CF14" i="2"/>
  <c r="CH14" i="2"/>
  <c r="CI14" i="2"/>
  <c r="Y15" i="2"/>
  <c r="Z15" i="2"/>
  <c r="AB15" i="2"/>
  <c r="AC15" i="2"/>
  <c r="AK15" i="2"/>
  <c r="AL15" i="2"/>
  <c r="AN15" i="2"/>
  <c r="AO15" i="2"/>
  <c r="AT15" i="2"/>
  <c r="AU15" i="2"/>
  <c r="AW15" i="2"/>
  <c r="AX15" i="2"/>
  <c r="BC15" i="2"/>
  <c r="BD15" i="2"/>
  <c r="BR15" i="2"/>
  <c r="BS15" i="2"/>
  <c r="BY15" i="2"/>
  <c r="BZ15" i="2"/>
  <c r="CB15" i="2"/>
  <c r="CC15" i="2"/>
  <c r="CD15" i="2"/>
  <c r="CE15" i="2"/>
  <c r="CF15" i="2"/>
  <c r="CH15" i="2"/>
  <c r="CI15" i="2"/>
  <c r="Y16" i="2"/>
  <c r="Z16" i="2"/>
  <c r="AB16" i="2"/>
  <c r="AC16" i="2"/>
  <c r="AK16" i="2"/>
  <c r="AL16" i="2"/>
  <c r="AN16" i="2"/>
  <c r="AO16" i="2"/>
  <c r="AT16" i="2"/>
  <c r="AU16" i="2"/>
  <c r="AW16" i="2"/>
  <c r="AX16" i="2"/>
  <c r="BC16" i="2"/>
  <c r="BD16" i="2"/>
  <c r="BR16" i="2"/>
  <c r="BS16" i="2"/>
  <c r="BY16" i="2"/>
  <c r="BZ16" i="2"/>
  <c r="CB16" i="2"/>
  <c r="CC16" i="2"/>
  <c r="CD16" i="2"/>
  <c r="CE16" i="2"/>
  <c r="CF16" i="2"/>
  <c r="CH16" i="2"/>
  <c r="CI16" i="2"/>
  <c r="Y17" i="2"/>
  <c r="Z17" i="2"/>
  <c r="AB17" i="2"/>
  <c r="AC17" i="2"/>
  <c r="AK17" i="2"/>
  <c r="AL17" i="2"/>
  <c r="AN17" i="2"/>
  <c r="AO17" i="2"/>
  <c r="AT17" i="2"/>
  <c r="AU17" i="2"/>
  <c r="AW17" i="2"/>
  <c r="AX17" i="2"/>
  <c r="BC17" i="2"/>
  <c r="BD17" i="2"/>
  <c r="BR17" i="2"/>
  <c r="BS17" i="2"/>
  <c r="BY17" i="2"/>
  <c r="BZ17" i="2"/>
  <c r="CB17" i="2"/>
  <c r="CC17" i="2"/>
  <c r="CD17" i="2"/>
  <c r="CE17" i="2"/>
  <c r="CF17" i="2"/>
  <c r="CH17" i="2"/>
  <c r="CI17" i="2"/>
  <c r="Y18" i="2"/>
  <c r="Z18" i="2"/>
  <c r="AB18" i="2"/>
  <c r="AC18" i="2"/>
  <c r="AK18" i="2"/>
  <c r="AL18" i="2"/>
  <c r="AN18" i="2"/>
  <c r="AO18" i="2"/>
  <c r="AT18" i="2"/>
  <c r="AU18" i="2"/>
  <c r="AW18" i="2"/>
  <c r="AX18" i="2"/>
  <c r="BC18" i="2"/>
  <c r="BD18" i="2"/>
  <c r="BR18" i="2"/>
  <c r="BS18" i="2"/>
  <c r="BY18" i="2"/>
  <c r="BZ18" i="2"/>
  <c r="CB18" i="2"/>
  <c r="CC18" i="2"/>
  <c r="CD18" i="2"/>
  <c r="CE18" i="2"/>
  <c r="CF18" i="2"/>
  <c r="CH18" i="2"/>
  <c r="CI18" i="2"/>
  <c r="Y19" i="2"/>
  <c r="Z19" i="2"/>
  <c r="AB19" i="2"/>
  <c r="AC19" i="2"/>
  <c r="AK19" i="2"/>
  <c r="AL19" i="2"/>
  <c r="AN19" i="2"/>
  <c r="AO19" i="2"/>
  <c r="AT19" i="2"/>
  <c r="AU19" i="2"/>
  <c r="AW19" i="2"/>
  <c r="AX19" i="2"/>
  <c r="BC19" i="2"/>
  <c r="BD19" i="2"/>
  <c r="BR19" i="2"/>
  <c r="BS19" i="2"/>
  <c r="BY19" i="2"/>
  <c r="BZ19" i="2"/>
  <c r="CB19" i="2"/>
  <c r="CC19" i="2"/>
  <c r="CD19" i="2"/>
  <c r="CE19" i="2"/>
  <c r="CF19" i="2"/>
  <c r="CH19" i="2"/>
  <c r="CI19" i="2"/>
  <c r="Y20" i="2"/>
  <c r="Z20" i="2"/>
  <c r="AB20" i="2"/>
  <c r="AC20" i="2"/>
  <c r="AK20" i="2"/>
  <c r="AL20" i="2"/>
  <c r="AN20" i="2"/>
  <c r="AO20" i="2"/>
  <c r="AT20" i="2"/>
  <c r="AU20" i="2"/>
  <c r="AW20" i="2"/>
  <c r="AX20" i="2"/>
  <c r="BC20" i="2"/>
  <c r="BD20" i="2"/>
  <c r="BR20" i="2"/>
  <c r="BS20" i="2"/>
  <c r="BY20" i="2"/>
  <c r="BZ20" i="2"/>
  <c r="CB20" i="2"/>
  <c r="CC20" i="2"/>
  <c r="CD20" i="2"/>
  <c r="CE20" i="2"/>
  <c r="CF20" i="2"/>
  <c r="CH20" i="2"/>
  <c r="CI20" i="2"/>
  <c r="Y21" i="2"/>
  <c r="Z21" i="2"/>
  <c r="AB21" i="2"/>
  <c r="AC21" i="2"/>
  <c r="AK21" i="2"/>
  <c r="AL21" i="2"/>
  <c r="AN21" i="2"/>
  <c r="AO21" i="2"/>
  <c r="AT21" i="2"/>
  <c r="AU21" i="2"/>
  <c r="AW21" i="2"/>
  <c r="AX21" i="2"/>
  <c r="BC21" i="2"/>
  <c r="BD21" i="2"/>
  <c r="BR21" i="2"/>
  <c r="BS21" i="2"/>
  <c r="BY21" i="2"/>
  <c r="BZ21" i="2"/>
  <c r="CB21" i="2"/>
  <c r="CC21" i="2"/>
  <c r="CD21" i="2"/>
  <c r="CE21" i="2"/>
  <c r="CF21" i="2"/>
  <c r="CH21" i="2"/>
  <c r="CI21" i="2"/>
  <c r="Y22" i="2"/>
  <c r="Z22" i="2"/>
  <c r="AB22" i="2"/>
  <c r="AC22" i="2"/>
  <c r="AK22" i="2"/>
  <c r="AL22" i="2"/>
  <c r="AN22" i="2"/>
  <c r="AO22" i="2"/>
  <c r="AT22" i="2"/>
  <c r="AU22" i="2"/>
  <c r="AW22" i="2"/>
  <c r="AX22" i="2"/>
  <c r="BC22" i="2"/>
  <c r="BD22" i="2"/>
  <c r="BR22" i="2"/>
  <c r="BS22" i="2"/>
  <c r="BY22" i="2"/>
  <c r="BZ22" i="2"/>
  <c r="CB22" i="2"/>
  <c r="CC22" i="2"/>
  <c r="CD22" i="2"/>
  <c r="CE22" i="2"/>
  <c r="CF22" i="2"/>
  <c r="CH22" i="2"/>
  <c r="CI22" i="2"/>
  <c r="Y23" i="2"/>
  <c r="Z23" i="2"/>
  <c r="AB23" i="2"/>
  <c r="AC23" i="2"/>
  <c r="AK23" i="2"/>
  <c r="AL23" i="2"/>
  <c r="AN23" i="2"/>
  <c r="AO23" i="2"/>
  <c r="AT23" i="2"/>
  <c r="AU23" i="2"/>
  <c r="AW23" i="2"/>
  <c r="AX23" i="2"/>
  <c r="BC23" i="2"/>
  <c r="BD23" i="2"/>
  <c r="BR23" i="2"/>
  <c r="BS23" i="2"/>
  <c r="BY23" i="2"/>
  <c r="BZ23" i="2"/>
  <c r="CB23" i="2"/>
  <c r="CC23" i="2"/>
  <c r="CD23" i="2"/>
  <c r="CE23" i="2"/>
  <c r="CF23" i="2"/>
  <c r="CH23" i="2"/>
  <c r="CI23" i="2"/>
  <c r="Y24" i="2"/>
  <c r="Z24" i="2"/>
  <c r="AB24" i="2"/>
  <c r="AC24" i="2"/>
  <c r="AK24" i="2"/>
  <c r="AL24" i="2"/>
  <c r="AN24" i="2"/>
  <c r="AO24" i="2"/>
  <c r="AT24" i="2"/>
  <c r="AU24" i="2"/>
  <c r="AW24" i="2"/>
  <c r="AX24" i="2"/>
  <c r="BC24" i="2"/>
  <c r="BD24" i="2"/>
  <c r="BR24" i="2"/>
  <c r="BS24" i="2"/>
  <c r="BY24" i="2"/>
  <c r="BZ24" i="2"/>
  <c r="CB24" i="2"/>
  <c r="CC24" i="2"/>
  <c r="CD24" i="2"/>
  <c r="CE24" i="2"/>
  <c r="CF24" i="2"/>
  <c r="CH24" i="2"/>
  <c r="CI24" i="2"/>
  <c r="Y25" i="2"/>
  <c r="Z25" i="2"/>
  <c r="AB25" i="2"/>
  <c r="AC25" i="2"/>
  <c r="AK25" i="2"/>
  <c r="AL25" i="2"/>
  <c r="AN25" i="2"/>
  <c r="AO25" i="2"/>
  <c r="AT25" i="2"/>
  <c r="AU25" i="2"/>
  <c r="AW25" i="2"/>
  <c r="AX25" i="2"/>
  <c r="BC25" i="2"/>
  <c r="BD25" i="2"/>
  <c r="BR25" i="2"/>
  <c r="BS25" i="2"/>
  <c r="BY25" i="2"/>
  <c r="BZ25" i="2"/>
  <c r="CB25" i="2"/>
  <c r="CC25" i="2"/>
  <c r="CD25" i="2"/>
  <c r="CE25" i="2"/>
  <c r="CF25" i="2"/>
  <c r="CH25" i="2"/>
  <c r="CI25" i="2"/>
  <c r="Y26" i="2"/>
  <c r="Z26" i="2"/>
  <c r="AB26" i="2"/>
  <c r="AC26" i="2"/>
  <c r="AK26" i="2"/>
  <c r="AL26" i="2"/>
  <c r="AN26" i="2"/>
  <c r="AO26" i="2"/>
  <c r="AT26" i="2"/>
  <c r="AU26" i="2"/>
  <c r="AW26" i="2"/>
  <c r="AX26" i="2"/>
  <c r="BC26" i="2"/>
  <c r="BD26" i="2"/>
  <c r="BR26" i="2"/>
  <c r="BS26" i="2"/>
  <c r="BY26" i="2"/>
  <c r="BZ26" i="2"/>
  <c r="CB26" i="2"/>
  <c r="CC26" i="2"/>
  <c r="CD26" i="2"/>
  <c r="CE26" i="2"/>
  <c r="CF26" i="2"/>
  <c r="CH26" i="2"/>
  <c r="CI26" i="2"/>
  <c r="Y27" i="2"/>
  <c r="Z27" i="2"/>
  <c r="AB27" i="2"/>
  <c r="AC27" i="2"/>
  <c r="AK27" i="2"/>
  <c r="AL27" i="2"/>
  <c r="AN27" i="2"/>
  <c r="AO27" i="2"/>
  <c r="AT27" i="2"/>
  <c r="AU27" i="2"/>
  <c r="AW27" i="2"/>
  <c r="AX27" i="2"/>
  <c r="BC27" i="2"/>
  <c r="BD27" i="2"/>
  <c r="BR27" i="2"/>
  <c r="BS27" i="2"/>
  <c r="BY27" i="2"/>
  <c r="BZ27" i="2"/>
  <c r="CB27" i="2"/>
  <c r="CC27" i="2"/>
  <c r="CD27" i="2"/>
  <c r="CE27" i="2"/>
  <c r="CF27" i="2"/>
  <c r="CH27" i="2"/>
  <c r="CI27" i="2"/>
  <c r="Y28" i="2"/>
  <c r="Z28" i="2"/>
  <c r="AB28" i="2"/>
  <c r="AC28" i="2"/>
  <c r="AK28" i="2"/>
  <c r="AL28" i="2"/>
  <c r="AN28" i="2"/>
  <c r="AO28" i="2"/>
  <c r="AT28" i="2"/>
  <c r="AU28" i="2"/>
  <c r="AW28" i="2"/>
  <c r="AX28" i="2"/>
  <c r="BC28" i="2"/>
  <c r="BD28" i="2"/>
  <c r="BR28" i="2"/>
  <c r="BS28" i="2"/>
  <c r="BY28" i="2"/>
  <c r="BZ28" i="2"/>
  <c r="CB28" i="2"/>
  <c r="CC28" i="2"/>
  <c r="CD28" i="2"/>
  <c r="CE28" i="2"/>
  <c r="CF28" i="2"/>
  <c r="CH28" i="2"/>
  <c r="CI28" i="2"/>
  <c r="Y29" i="2"/>
  <c r="Z29" i="2"/>
  <c r="AB29" i="2"/>
  <c r="AC29" i="2"/>
  <c r="AK29" i="2"/>
  <c r="AL29" i="2"/>
  <c r="AN29" i="2"/>
  <c r="AO29" i="2"/>
  <c r="AT29" i="2"/>
  <c r="AU29" i="2"/>
  <c r="AW29" i="2"/>
  <c r="AX29" i="2"/>
  <c r="BC29" i="2"/>
  <c r="BD29" i="2"/>
  <c r="BR29" i="2"/>
  <c r="BS29" i="2"/>
  <c r="BY29" i="2"/>
  <c r="BZ29" i="2"/>
  <c r="CB29" i="2"/>
  <c r="CC29" i="2"/>
  <c r="CD29" i="2"/>
  <c r="CE29" i="2"/>
  <c r="CF29" i="2"/>
  <c r="CH29" i="2"/>
  <c r="CI29" i="2"/>
  <c r="Y30" i="2"/>
  <c r="Z30" i="2"/>
  <c r="AB30" i="2"/>
  <c r="AC30" i="2"/>
  <c r="AK30" i="2"/>
  <c r="AL30" i="2"/>
  <c r="AN30" i="2"/>
  <c r="AO30" i="2"/>
  <c r="AT30" i="2"/>
  <c r="AU30" i="2"/>
  <c r="AW30" i="2"/>
  <c r="AX30" i="2"/>
  <c r="BC30" i="2"/>
  <c r="BD30" i="2"/>
  <c r="BR30" i="2"/>
  <c r="BS30" i="2"/>
  <c r="BY30" i="2"/>
  <c r="BZ30" i="2"/>
  <c r="CB30" i="2"/>
  <c r="CC30" i="2"/>
  <c r="CD30" i="2"/>
  <c r="CE30" i="2"/>
  <c r="CF30" i="2"/>
  <c r="CH30" i="2"/>
  <c r="CI30" i="2"/>
  <c r="Y31" i="2"/>
  <c r="Z31" i="2"/>
  <c r="AB31" i="2"/>
  <c r="AC31" i="2"/>
  <c r="AK31" i="2"/>
  <c r="AL31" i="2"/>
  <c r="AN31" i="2"/>
  <c r="AO31" i="2"/>
  <c r="AT31" i="2"/>
  <c r="AU31" i="2"/>
  <c r="AW31" i="2"/>
  <c r="AX31" i="2"/>
  <c r="BC31" i="2"/>
  <c r="BD31" i="2"/>
  <c r="BR31" i="2"/>
  <c r="BS31" i="2"/>
  <c r="BY31" i="2"/>
  <c r="BZ31" i="2"/>
  <c r="CB31" i="2"/>
  <c r="CC31" i="2"/>
  <c r="CD31" i="2"/>
  <c r="CE31" i="2"/>
  <c r="CF31" i="2"/>
  <c r="CH31" i="2"/>
  <c r="CI31" i="2"/>
  <c r="Y32" i="2"/>
  <c r="Z32" i="2"/>
  <c r="AB32" i="2"/>
  <c r="AC32" i="2"/>
  <c r="AK32" i="2"/>
  <c r="AL32" i="2"/>
  <c r="AN32" i="2"/>
  <c r="AO32" i="2"/>
  <c r="AT32" i="2"/>
  <c r="AU32" i="2"/>
  <c r="AW32" i="2"/>
  <c r="AX32" i="2"/>
  <c r="BC32" i="2"/>
  <c r="BD32" i="2"/>
  <c r="BR32" i="2"/>
  <c r="BS32" i="2"/>
  <c r="BY32" i="2"/>
  <c r="BZ32" i="2"/>
  <c r="CB32" i="2"/>
  <c r="CC32" i="2"/>
  <c r="CD32" i="2"/>
  <c r="CE32" i="2"/>
  <c r="CF32" i="2"/>
  <c r="CH32" i="2"/>
  <c r="CI32" i="2"/>
  <c r="Y33" i="2"/>
  <c r="Z33" i="2"/>
  <c r="AB33" i="2"/>
  <c r="AC33" i="2"/>
  <c r="AH33" i="2"/>
  <c r="AK33" i="2"/>
  <c r="AL33" i="2"/>
  <c r="AN33" i="2"/>
  <c r="AO33" i="2"/>
  <c r="AQ33" i="2"/>
  <c r="AT33" i="2"/>
  <c r="AU33" i="2"/>
  <c r="AW33" i="2"/>
  <c r="AX33" i="2"/>
  <c r="BC33" i="2"/>
  <c r="BD33" i="2"/>
  <c r="BR33" i="2"/>
  <c r="BS33" i="2"/>
  <c r="BY33" i="2"/>
  <c r="BZ33" i="2"/>
  <c r="CB33" i="2"/>
  <c r="CC33" i="2"/>
  <c r="CD33" i="2"/>
  <c r="CE33" i="2"/>
  <c r="CF33" i="2"/>
  <c r="CH33" i="2"/>
  <c r="CI33" i="2"/>
  <c r="Y34" i="2"/>
  <c r="Z34" i="2"/>
  <c r="AB34" i="2"/>
  <c r="AC34" i="2"/>
  <c r="AH34" i="2"/>
  <c r="AK34" i="2"/>
  <c r="AL34" i="2"/>
  <c r="AN34" i="2"/>
  <c r="AO34" i="2"/>
  <c r="AQ34" i="2"/>
  <c r="AT34" i="2"/>
  <c r="AU34" i="2"/>
  <c r="AW34" i="2"/>
  <c r="AX34" i="2"/>
  <c r="BC34" i="2"/>
  <c r="BD34" i="2"/>
  <c r="BR34" i="2"/>
  <c r="BS34" i="2"/>
  <c r="BY34" i="2"/>
  <c r="BZ34" i="2"/>
  <c r="CB34" i="2"/>
  <c r="CC34" i="2"/>
  <c r="CD34" i="2"/>
  <c r="CE34" i="2"/>
  <c r="CF34" i="2"/>
  <c r="CH34" i="2"/>
  <c r="CI34" i="2"/>
  <c r="Y35" i="2"/>
  <c r="Z35" i="2"/>
  <c r="AB35" i="2"/>
  <c r="AC35" i="2"/>
  <c r="AH35" i="2"/>
  <c r="AK35" i="2"/>
  <c r="AL35" i="2"/>
  <c r="AN35" i="2"/>
  <c r="AO35" i="2"/>
  <c r="AQ35" i="2"/>
  <c r="AT35" i="2"/>
  <c r="AU35" i="2"/>
  <c r="AW35" i="2"/>
  <c r="AX35" i="2"/>
  <c r="BC35" i="2"/>
  <c r="BD35" i="2"/>
  <c r="BR35" i="2"/>
  <c r="BS35" i="2"/>
  <c r="BY35" i="2"/>
  <c r="BZ35" i="2"/>
  <c r="CB35" i="2"/>
  <c r="CC35" i="2"/>
  <c r="CD35" i="2"/>
  <c r="CE35" i="2"/>
  <c r="CF35" i="2"/>
  <c r="CH35" i="2"/>
  <c r="CI35" i="2"/>
  <c r="Y36" i="2"/>
  <c r="Z36" i="2"/>
  <c r="AB36" i="2"/>
  <c r="AC36" i="2"/>
  <c r="AH36" i="2"/>
  <c r="AK36" i="2"/>
  <c r="AL36" i="2"/>
  <c r="AN36" i="2"/>
  <c r="AO36" i="2"/>
  <c r="AQ36" i="2"/>
  <c r="AT36" i="2"/>
  <c r="AU36" i="2"/>
  <c r="AW36" i="2"/>
  <c r="AX36" i="2"/>
  <c r="BC36" i="2"/>
  <c r="BD36" i="2"/>
  <c r="BR36" i="2"/>
  <c r="BS36" i="2"/>
  <c r="BY36" i="2"/>
  <c r="BZ36" i="2"/>
  <c r="CB36" i="2"/>
  <c r="CC36" i="2"/>
  <c r="CD36" i="2"/>
  <c r="CE36" i="2"/>
  <c r="CF36" i="2"/>
  <c r="CH36" i="2"/>
  <c r="CI36" i="2"/>
  <c r="Y37" i="2"/>
  <c r="Z37" i="2"/>
  <c r="AB37" i="2"/>
  <c r="AC37" i="2"/>
  <c r="AH37" i="2"/>
  <c r="AK37" i="2"/>
  <c r="AL37" i="2"/>
  <c r="AN37" i="2"/>
  <c r="AO37" i="2"/>
  <c r="AQ37" i="2"/>
  <c r="AT37" i="2"/>
  <c r="AU37" i="2"/>
  <c r="AW37" i="2"/>
  <c r="AX37" i="2"/>
  <c r="BC37" i="2"/>
  <c r="BD37" i="2"/>
  <c r="BR37" i="2"/>
  <c r="BS37" i="2"/>
  <c r="BY37" i="2"/>
  <c r="BZ37" i="2"/>
  <c r="CB37" i="2"/>
  <c r="CC37" i="2"/>
  <c r="CD37" i="2"/>
  <c r="CE37" i="2"/>
  <c r="CF37" i="2"/>
  <c r="CH37" i="2"/>
  <c r="CI37" i="2"/>
  <c r="Y38" i="2"/>
  <c r="Z38" i="2"/>
  <c r="AB38" i="2"/>
  <c r="AC38" i="2"/>
  <c r="AH38" i="2"/>
  <c r="AK38" i="2"/>
  <c r="AL38" i="2"/>
  <c r="AN38" i="2"/>
  <c r="AO38" i="2"/>
  <c r="AQ38" i="2"/>
  <c r="AT38" i="2"/>
  <c r="AU38" i="2"/>
  <c r="AW38" i="2"/>
  <c r="AX38" i="2"/>
  <c r="BC38" i="2"/>
  <c r="BD38" i="2"/>
  <c r="BR38" i="2"/>
  <c r="BS38" i="2"/>
  <c r="BY38" i="2"/>
  <c r="BZ38" i="2"/>
  <c r="CB38" i="2"/>
  <c r="CC38" i="2"/>
  <c r="CD38" i="2"/>
  <c r="CE38" i="2"/>
  <c r="CF38" i="2"/>
  <c r="CH38" i="2"/>
  <c r="CI38" i="2"/>
  <c r="Y39" i="2"/>
  <c r="Z39" i="2"/>
  <c r="AB39" i="2"/>
  <c r="AC39" i="2"/>
  <c r="AH39" i="2"/>
  <c r="AK39" i="2"/>
  <c r="AL39" i="2"/>
  <c r="AN39" i="2"/>
  <c r="AO39" i="2"/>
  <c r="AQ39" i="2"/>
  <c r="AT39" i="2"/>
  <c r="AU39" i="2"/>
  <c r="AW39" i="2"/>
  <c r="AX39" i="2"/>
  <c r="BC39" i="2"/>
  <c r="BD39" i="2"/>
  <c r="BR39" i="2"/>
  <c r="BS39" i="2"/>
  <c r="BY39" i="2"/>
  <c r="BZ39" i="2"/>
  <c r="CB39" i="2"/>
  <c r="CC39" i="2"/>
  <c r="CD39" i="2"/>
  <c r="CE39" i="2"/>
  <c r="CF39" i="2"/>
  <c r="CH39" i="2"/>
  <c r="CI39" i="2"/>
  <c r="Y40" i="2"/>
  <c r="Z40" i="2"/>
  <c r="AB40" i="2"/>
  <c r="AC40" i="2"/>
  <c r="AH40" i="2"/>
  <c r="AK40" i="2"/>
  <c r="AL40" i="2"/>
  <c r="AN40" i="2"/>
  <c r="AO40" i="2"/>
  <c r="AQ40" i="2"/>
  <c r="AT40" i="2"/>
  <c r="AU40" i="2"/>
  <c r="AW40" i="2"/>
  <c r="AX40" i="2"/>
  <c r="BC40" i="2"/>
  <c r="BD40" i="2"/>
  <c r="BR40" i="2"/>
  <c r="BS40" i="2"/>
  <c r="BY40" i="2"/>
  <c r="BZ40" i="2"/>
  <c r="CB40" i="2"/>
  <c r="CC40" i="2"/>
  <c r="CD40" i="2"/>
  <c r="CE40" i="2"/>
  <c r="CF40" i="2"/>
  <c r="CH40" i="2"/>
  <c r="CI40" i="2"/>
  <c r="Y41" i="2"/>
  <c r="Z41" i="2"/>
  <c r="AB41" i="2"/>
  <c r="AC41" i="2"/>
  <c r="AH41" i="2"/>
  <c r="AK41" i="2"/>
  <c r="AL41" i="2"/>
  <c r="AN41" i="2"/>
  <c r="AO41" i="2"/>
  <c r="AQ41" i="2"/>
  <c r="AT41" i="2"/>
  <c r="AU41" i="2"/>
  <c r="AW41" i="2"/>
  <c r="AX41" i="2"/>
  <c r="BC41" i="2"/>
  <c r="BD41" i="2"/>
  <c r="BR41" i="2"/>
  <c r="BS41" i="2"/>
  <c r="BY41" i="2"/>
  <c r="BZ41" i="2"/>
  <c r="CB41" i="2"/>
  <c r="CC41" i="2"/>
  <c r="CD41" i="2"/>
  <c r="CE41" i="2"/>
  <c r="CF41" i="2"/>
  <c r="CH41" i="2"/>
  <c r="CI41" i="2"/>
  <c r="Y42" i="2"/>
  <c r="Z42" i="2"/>
  <c r="AB42" i="2"/>
  <c r="AC42" i="2"/>
  <c r="AH42" i="2"/>
  <c r="AK42" i="2"/>
  <c r="AL42" i="2"/>
  <c r="AN42" i="2"/>
  <c r="AO42" i="2"/>
  <c r="AQ42" i="2"/>
  <c r="AT42" i="2"/>
  <c r="AU42" i="2"/>
  <c r="AW42" i="2"/>
  <c r="AX42" i="2"/>
  <c r="BC42" i="2"/>
  <c r="BD42" i="2"/>
  <c r="BR42" i="2"/>
  <c r="BS42" i="2"/>
  <c r="BY42" i="2"/>
  <c r="BZ42" i="2"/>
  <c r="CB42" i="2"/>
  <c r="CC42" i="2"/>
  <c r="CD42" i="2"/>
  <c r="CE42" i="2"/>
  <c r="CF42" i="2"/>
  <c r="CH42" i="2"/>
  <c r="CI42" i="2"/>
  <c r="Y43" i="2"/>
  <c r="Z43" i="2"/>
  <c r="AB43" i="2"/>
  <c r="AC43" i="2"/>
  <c r="AH43" i="2"/>
  <c r="AK43" i="2"/>
  <c r="AL43" i="2"/>
  <c r="AN43" i="2"/>
  <c r="AO43" i="2"/>
  <c r="AQ43" i="2"/>
  <c r="AT43" i="2"/>
  <c r="AU43" i="2"/>
  <c r="AW43" i="2"/>
  <c r="AX43" i="2"/>
  <c r="BC43" i="2"/>
  <c r="BD43" i="2"/>
  <c r="BR43" i="2"/>
  <c r="BS43" i="2"/>
  <c r="BY43" i="2"/>
  <c r="BZ43" i="2"/>
  <c r="CB43" i="2"/>
  <c r="CC43" i="2"/>
  <c r="CD43" i="2"/>
  <c r="CE43" i="2"/>
  <c r="CF43" i="2"/>
  <c r="CH43" i="2"/>
  <c r="CI43" i="2"/>
  <c r="Y44" i="2"/>
  <c r="Z44" i="2"/>
  <c r="AB44" i="2"/>
  <c r="AC44" i="2"/>
  <c r="AH44" i="2"/>
  <c r="AK44" i="2"/>
  <c r="AL44" i="2"/>
  <c r="AN44" i="2"/>
  <c r="AO44" i="2"/>
  <c r="AQ44" i="2"/>
  <c r="AT44" i="2"/>
  <c r="AU44" i="2"/>
  <c r="AW44" i="2"/>
  <c r="AX44" i="2"/>
  <c r="BC44" i="2"/>
  <c r="BD44" i="2"/>
  <c r="BR44" i="2"/>
  <c r="BS44" i="2"/>
  <c r="BY44" i="2"/>
  <c r="BZ44" i="2"/>
  <c r="CB44" i="2"/>
  <c r="CC44" i="2"/>
  <c r="CD44" i="2"/>
  <c r="CE44" i="2"/>
  <c r="CF44" i="2"/>
  <c r="CH44" i="2"/>
  <c r="CI44" i="2"/>
  <c r="C46" i="2"/>
  <c r="F46" i="2"/>
  <c r="I46" i="2"/>
  <c r="L46" i="2"/>
  <c r="O46" i="2"/>
  <c r="R46" i="2"/>
  <c r="V46" i="2"/>
  <c r="Y46" i="2"/>
  <c r="AB46" i="2"/>
  <c r="AE46" i="2"/>
  <c r="AH46" i="2"/>
  <c r="AK46" i="2"/>
  <c r="AN46" i="2"/>
  <c r="AQ46" i="2"/>
  <c r="AT46" i="2"/>
  <c r="AW46" i="2"/>
  <c r="AZ46" i="2"/>
  <c r="BC46" i="2"/>
  <c r="BR46" i="2"/>
  <c r="BS46" i="2"/>
  <c r="BY46" i="2"/>
  <c r="BZ46" i="2"/>
  <c r="CB46" i="2"/>
  <c r="CF46" i="2"/>
  <c r="CH46" i="2"/>
  <c r="CI46" i="2"/>
  <c r="BY48" i="2"/>
  <c r="BZ48" i="2"/>
  <c r="C56" i="2"/>
  <c r="F56" i="2"/>
  <c r="I56" i="2"/>
  <c r="L56" i="2"/>
  <c r="O56" i="2"/>
  <c r="R56" i="2"/>
  <c r="V56" i="2"/>
  <c r="Y56" i="2"/>
  <c r="AB56" i="2"/>
  <c r="AE56" i="2"/>
  <c r="AH56" i="2"/>
  <c r="AK56" i="2"/>
  <c r="AN56" i="2"/>
  <c r="AQ56" i="2"/>
  <c r="AT56" i="2"/>
  <c r="AW56" i="2"/>
  <c r="AZ56" i="2"/>
  <c r="BC56" i="2"/>
  <c r="BJ56" i="2"/>
  <c r="BN56" i="2"/>
  <c r="BR56" i="2"/>
  <c r="BS56" i="2"/>
  <c r="BY56" i="2"/>
  <c r="BZ56" i="2"/>
  <c r="CB56" i="2"/>
  <c r="CC56" i="2"/>
  <c r="CE56" i="2"/>
  <c r="CF56" i="2"/>
  <c r="CG56" i="2"/>
  <c r="C57" i="2"/>
  <c r="F57" i="2"/>
  <c r="I57" i="2"/>
  <c r="L57" i="2"/>
  <c r="O57" i="2"/>
  <c r="R57" i="2"/>
  <c r="V57" i="2"/>
  <c r="AB57" i="2"/>
  <c r="AE57" i="2"/>
  <c r="AH57" i="2"/>
  <c r="AK57" i="2"/>
  <c r="AN57" i="2"/>
  <c r="AQ57" i="2"/>
  <c r="AT57" i="2"/>
  <c r="AW57" i="2"/>
  <c r="AZ57" i="2"/>
  <c r="BC57" i="2"/>
  <c r="BJ57" i="2"/>
  <c r="BN57" i="2"/>
  <c r="BR57" i="2"/>
  <c r="BS57" i="2"/>
  <c r="BY57" i="2"/>
  <c r="BZ57" i="2"/>
  <c r="CB57" i="2"/>
  <c r="CC57" i="2"/>
  <c r="CE57" i="2"/>
  <c r="CF57" i="2"/>
  <c r="CG57" i="2"/>
  <c r="C58" i="2"/>
  <c r="F58" i="2"/>
  <c r="I58" i="2"/>
  <c r="L58" i="2"/>
  <c r="O58" i="2"/>
  <c r="R58" i="2"/>
  <c r="V58" i="2"/>
  <c r="AB58" i="2"/>
  <c r="AE58" i="2"/>
  <c r="AH58" i="2"/>
  <c r="AK58" i="2"/>
  <c r="AN58" i="2"/>
  <c r="AQ58" i="2"/>
  <c r="AT58" i="2"/>
  <c r="AW58" i="2"/>
  <c r="AZ58" i="2"/>
  <c r="BC58" i="2"/>
  <c r="BJ58" i="2"/>
  <c r="BN58" i="2"/>
  <c r="BR58" i="2"/>
  <c r="BS58" i="2"/>
  <c r="BY58" i="2"/>
  <c r="BZ58" i="2"/>
  <c r="CB58" i="2"/>
  <c r="CC58" i="2"/>
  <c r="CE58" i="2"/>
  <c r="CF58" i="2"/>
  <c r="CG58" i="2"/>
  <c r="C59" i="2"/>
  <c r="F59" i="2"/>
  <c r="I59" i="2"/>
  <c r="L59" i="2"/>
  <c r="O59" i="2"/>
  <c r="R59" i="2"/>
  <c r="V59" i="2"/>
  <c r="AB59" i="2"/>
  <c r="AE59" i="2"/>
  <c r="AH59" i="2"/>
  <c r="AK59" i="2"/>
  <c r="AN59" i="2"/>
  <c r="AQ59" i="2"/>
  <c r="AT59" i="2"/>
  <c r="AW59" i="2"/>
  <c r="AZ59" i="2"/>
  <c r="BC59" i="2"/>
  <c r="BJ59" i="2"/>
  <c r="BN59" i="2"/>
  <c r="BR59" i="2"/>
  <c r="BS59" i="2"/>
  <c r="BY59" i="2"/>
  <c r="BZ59" i="2"/>
  <c r="CB59" i="2"/>
  <c r="CC59" i="2"/>
  <c r="CE59" i="2"/>
  <c r="CF59" i="2"/>
  <c r="CG59" i="2"/>
  <c r="C60" i="2"/>
  <c r="F60" i="2"/>
  <c r="I60" i="2"/>
  <c r="L60" i="2"/>
  <c r="O60" i="2"/>
  <c r="R60" i="2"/>
  <c r="V60" i="2"/>
  <c r="AB60" i="2"/>
  <c r="AE60" i="2"/>
  <c r="AH60" i="2"/>
  <c r="AK60" i="2"/>
  <c r="AN60" i="2"/>
  <c r="AQ60" i="2"/>
  <c r="AT60" i="2"/>
  <c r="AW60" i="2"/>
  <c r="AZ60" i="2"/>
  <c r="BC60" i="2"/>
  <c r="BJ60" i="2"/>
  <c r="BN60" i="2"/>
  <c r="BR60" i="2"/>
  <c r="BS60" i="2"/>
  <c r="BY60" i="2"/>
  <c r="BZ60" i="2"/>
  <c r="CB60" i="2"/>
  <c r="CC60" i="2"/>
  <c r="CE60" i="2"/>
  <c r="CF60" i="2"/>
  <c r="CG60" i="2"/>
  <c r="C61" i="2"/>
  <c r="F61" i="2"/>
  <c r="I61" i="2"/>
  <c r="L61" i="2"/>
  <c r="O61" i="2"/>
  <c r="R61" i="2"/>
  <c r="V61" i="2"/>
  <c r="AB61" i="2"/>
  <c r="AE61" i="2"/>
  <c r="AH61" i="2"/>
  <c r="AK61" i="2"/>
  <c r="AN61" i="2"/>
  <c r="AQ61" i="2"/>
  <c r="AT61" i="2"/>
  <c r="AW61" i="2"/>
  <c r="AZ61" i="2"/>
  <c r="BC61" i="2"/>
  <c r="BJ61" i="2"/>
  <c r="BN61" i="2"/>
  <c r="BR61" i="2"/>
  <c r="BS61" i="2"/>
  <c r="BY61" i="2"/>
  <c r="BZ61" i="2"/>
  <c r="CB61" i="2"/>
  <c r="CC61" i="2"/>
  <c r="CE61" i="2"/>
  <c r="CF61" i="2"/>
  <c r="CG61" i="2"/>
  <c r="C62" i="2"/>
  <c r="F62" i="2"/>
  <c r="I62" i="2"/>
  <c r="L62" i="2"/>
  <c r="O62" i="2"/>
  <c r="R62" i="2"/>
  <c r="V62" i="2"/>
  <c r="AB62" i="2"/>
  <c r="AE62" i="2"/>
  <c r="AH62" i="2"/>
  <c r="AK62" i="2"/>
  <c r="AN62" i="2"/>
  <c r="AQ62" i="2"/>
  <c r="AT62" i="2"/>
  <c r="AW62" i="2"/>
  <c r="AZ62" i="2"/>
  <c r="BC62" i="2"/>
  <c r="BJ62" i="2"/>
  <c r="BN62" i="2"/>
  <c r="BR62" i="2"/>
  <c r="BS62" i="2"/>
  <c r="BY62" i="2"/>
  <c r="BZ62" i="2"/>
  <c r="CB62" i="2"/>
  <c r="CC62" i="2"/>
  <c r="CE62" i="2"/>
  <c r="CF62" i="2"/>
  <c r="CG62" i="2"/>
  <c r="C63" i="2"/>
  <c r="F63" i="2"/>
  <c r="I63" i="2"/>
  <c r="L63" i="2"/>
  <c r="O63" i="2"/>
  <c r="R63" i="2"/>
  <c r="V63" i="2"/>
  <c r="AB63" i="2"/>
  <c r="AE63" i="2"/>
  <c r="AH63" i="2"/>
  <c r="AK63" i="2"/>
  <c r="AN63" i="2"/>
  <c r="AQ63" i="2"/>
  <c r="AT63" i="2"/>
  <c r="AW63" i="2"/>
  <c r="AZ63" i="2"/>
  <c r="BC63" i="2"/>
  <c r="BJ63" i="2"/>
  <c r="BN63" i="2"/>
  <c r="BR63" i="2"/>
  <c r="BS63" i="2"/>
  <c r="BY63" i="2"/>
  <c r="BZ63" i="2"/>
  <c r="CB63" i="2"/>
  <c r="CC63" i="2"/>
  <c r="CE63" i="2"/>
  <c r="CF63" i="2"/>
  <c r="CG63" i="2"/>
  <c r="C64" i="2"/>
  <c r="F64" i="2"/>
  <c r="I64" i="2"/>
  <c r="L64" i="2"/>
  <c r="O64" i="2"/>
  <c r="R64" i="2"/>
  <c r="V64" i="2"/>
  <c r="AB64" i="2"/>
  <c r="AE64" i="2"/>
  <c r="AH64" i="2"/>
  <c r="AK64" i="2"/>
  <c r="AN64" i="2"/>
  <c r="AQ64" i="2"/>
  <c r="AT64" i="2"/>
  <c r="AW64" i="2"/>
  <c r="AZ64" i="2"/>
  <c r="BC64" i="2"/>
  <c r="BJ64" i="2"/>
  <c r="BN64" i="2"/>
  <c r="BR64" i="2"/>
  <c r="BS64" i="2"/>
  <c r="BY64" i="2"/>
  <c r="BZ64" i="2"/>
  <c r="CB64" i="2"/>
  <c r="CC64" i="2"/>
  <c r="CE64" i="2"/>
  <c r="CF64" i="2"/>
  <c r="CG64" i="2"/>
  <c r="C65" i="2"/>
  <c r="F65" i="2"/>
  <c r="I65" i="2"/>
  <c r="L65" i="2"/>
  <c r="O65" i="2"/>
  <c r="R65" i="2"/>
  <c r="V65" i="2"/>
  <c r="AB65" i="2"/>
  <c r="AE65" i="2"/>
  <c r="AH65" i="2"/>
  <c r="AK65" i="2"/>
  <c r="AN65" i="2"/>
  <c r="AQ65" i="2"/>
  <c r="AT65" i="2"/>
  <c r="AW65" i="2"/>
  <c r="AZ65" i="2"/>
  <c r="BC65" i="2"/>
  <c r="BJ65" i="2"/>
  <c r="BN65" i="2"/>
  <c r="BR65" i="2"/>
  <c r="BS65" i="2"/>
  <c r="BY65" i="2"/>
  <c r="BZ65" i="2"/>
  <c r="CB65" i="2"/>
  <c r="CC65" i="2"/>
  <c r="CE65" i="2"/>
  <c r="CF65" i="2"/>
  <c r="CG65" i="2"/>
  <c r="C66" i="2"/>
  <c r="F66" i="2"/>
  <c r="I66" i="2"/>
  <c r="L66" i="2"/>
  <c r="O66" i="2"/>
  <c r="R66" i="2"/>
  <c r="V66" i="2"/>
  <c r="AB66" i="2"/>
  <c r="AE66" i="2"/>
  <c r="AH66" i="2"/>
  <c r="AK66" i="2"/>
  <c r="AN66" i="2"/>
  <c r="AQ66" i="2"/>
  <c r="AT66" i="2"/>
  <c r="AW66" i="2"/>
  <c r="AZ66" i="2"/>
  <c r="BC66" i="2"/>
  <c r="BJ66" i="2"/>
  <c r="BN66" i="2"/>
  <c r="BR66" i="2"/>
  <c r="BS66" i="2"/>
  <c r="BY66" i="2"/>
  <c r="BZ66" i="2"/>
  <c r="CB66" i="2"/>
  <c r="CC66" i="2"/>
  <c r="CE66" i="2"/>
  <c r="CF66" i="2"/>
  <c r="CG66" i="2"/>
  <c r="C67" i="2"/>
  <c r="F67" i="2"/>
  <c r="I67" i="2"/>
  <c r="L67" i="2"/>
  <c r="O67" i="2"/>
  <c r="R67" i="2"/>
  <c r="V67" i="2"/>
  <c r="AB67" i="2"/>
  <c r="AE67" i="2"/>
  <c r="AH67" i="2"/>
  <c r="AK67" i="2"/>
  <c r="AN67" i="2"/>
  <c r="AQ67" i="2"/>
  <c r="AT67" i="2"/>
  <c r="AW67" i="2"/>
  <c r="AZ67" i="2"/>
  <c r="BC67" i="2"/>
  <c r="BJ67" i="2"/>
  <c r="BN67" i="2"/>
  <c r="BR67" i="2"/>
  <c r="BS67" i="2"/>
  <c r="BY67" i="2"/>
  <c r="BZ67" i="2"/>
  <c r="CB67" i="2"/>
  <c r="CC67" i="2"/>
  <c r="CE67" i="2"/>
  <c r="CF67" i="2"/>
  <c r="CG67" i="2"/>
  <c r="C68" i="2"/>
  <c r="F68" i="2"/>
  <c r="I68" i="2"/>
  <c r="L68" i="2"/>
  <c r="O68" i="2"/>
  <c r="R68" i="2"/>
  <c r="V68" i="2"/>
  <c r="AB68" i="2"/>
  <c r="AE68" i="2"/>
  <c r="AH68" i="2"/>
  <c r="AK68" i="2"/>
  <c r="AN68" i="2"/>
  <c r="AQ68" i="2"/>
  <c r="AT68" i="2"/>
  <c r="AW68" i="2"/>
  <c r="AZ68" i="2"/>
  <c r="BC68" i="2"/>
  <c r="BJ68" i="2"/>
  <c r="BN68" i="2"/>
  <c r="BR68" i="2"/>
  <c r="BS68" i="2"/>
  <c r="BY68" i="2"/>
  <c r="BZ68" i="2"/>
  <c r="CB68" i="2"/>
  <c r="CC68" i="2"/>
  <c r="CE68" i="2"/>
  <c r="CF68" i="2"/>
  <c r="CG68" i="2"/>
  <c r="C69" i="2"/>
  <c r="F69" i="2"/>
  <c r="I69" i="2"/>
  <c r="L69" i="2"/>
  <c r="O69" i="2"/>
  <c r="R69" i="2"/>
  <c r="V69" i="2"/>
  <c r="AB69" i="2"/>
  <c r="AE69" i="2"/>
  <c r="AH69" i="2"/>
  <c r="AK69" i="2"/>
  <c r="AN69" i="2"/>
  <c r="AQ69" i="2"/>
  <c r="AT69" i="2"/>
  <c r="AW69" i="2"/>
  <c r="AZ69" i="2"/>
  <c r="BC69" i="2"/>
  <c r="BJ69" i="2"/>
  <c r="BN69" i="2"/>
  <c r="BR69" i="2"/>
  <c r="BS69" i="2"/>
  <c r="BY69" i="2"/>
  <c r="BZ69" i="2"/>
  <c r="CB69" i="2"/>
  <c r="CC69" i="2"/>
  <c r="CE69" i="2"/>
  <c r="CF69" i="2"/>
  <c r="CG69" i="2"/>
  <c r="C70" i="2"/>
  <c r="F70" i="2"/>
  <c r="I70" i="2"/>
  <c r="L70" i="2"/>
  <c r="O70" i="2"/>
  <c r="R70" i="2"/>
  <c r="V70" i="2"/>
  <c r="AB70" i="2"/>
  <c r="AE70" i="2"/>
  <c r="AH70" i="2"/>
  <c r="AK70" i="2"/>
  <c r="AN70" i="2"/>
  <c r="AQ70" i="2"/>
  <c r="AT70" i="2"/>
  <c r="AW70" i="2"/>
  <c r="AZ70" i="2"/>
  <c r="BC70" i="2"/>
  <c r="BJ70" i="2"/>
  <c r="BN70" i="2"/>
  <c r="BR70" i="2"/>
  <c r="BS70" i="2"/>
  <c r="BY70" i="2"/>
  <c r="BZ70" i="2"/>
  <c r="CB70" i="2"/>
  <c r="CC70" i="2"/>
  <c r="CE70" i="2"/>
  <c r="CF70" i="2"/>
  <c r="CG70" i="2"/>
  <c r="C71" i="2"/>
  <c r="F71" i="2"/>
  <c r="I71" i="2"/>
  <c r="L71" i="2"/>
  <c r="O71" i="2"/>
  <c r="R71" i="2"/>
  <c r="V71" i="2"/>
  <c r="AB71" i="2"/>
  <c r="AE71" i="2"/>
  <c r="AH71" i="2"/>
  <c r="AK71" i="2"/>
  <c r="AN71" i="2"/>
  <c r="AQ71" i="2"/>
  <c r="AT71" i="2"/>
  <c r="AW71" i="2"/>
  <c r="AZ71" i="2"/>
  <c r="BC71" i="2"/>
  <c r="BJ71" i="2"/>
  <c r="BN71" i="2"/>
  <c r="BR71" i="2"/>
  <c r="BS71" i="2"/>
  <c r="BY71" i="2"/>
  <c r="BZ71" i="2"/>
  <c r="CB71" i="2"/>
  <c r="CC71" i="2"/>
  <c r="CE71" i="2"/>
  <c r="CF71" i="2"/>
  <c r="CG71" i="2"/>
  <c r="C72" i="2"/>
  <c r="F72" i="2"/>
  <c r="I72" i="2"/>
  <c r="L72" i="2"/>
  <c r="O72" i="2"/>
  <c r="R72" i="2"/>
  <c r="V72" i="2"/>
  <c r="AB72" i="2"/>
  <c r="AE72" i="2"/>
  <c r="AH72" i="2"/>
  <c r="AK72" i="2"/>
  <c r="AN72" i="2"/>
  <c r="AQ72" i="2"/>
  <c r="AT72" i="2"/>
  <c r="AW72" i="2"/>
  <c r="AZ72" i="2"/>
  <c r="BC72" i="2"/>
  <c r="BJ72" i="2"/>
  <c r="BN72" i="2"/>
  <c r="BR72" i="2"/>
  <c r="BS72" i="2"/>
  <c r="BY72" i="2"/>
  <c r="BZ72" i="2"/>
  <c r="CB72" i="2"/>
  <c r="CC72" i="2"/>
  <c r="CE72" i="2"/>
  <c r="CF72" i="2"/>
  <c r="CG72" i="2"/>
  <c r="C73" i="2"/>
  <c r="F73" i="2"/>
  <c r="I73" i="2"/>
  <c r="L73" i="2"/>
  <c r="O73" i="2"/>
  <c r="R73" i="2"/>
  <c r="V73" i="2"/>
  <c r="AB73" i="2"/>
  <c r="AE73" i="2"/>
  <c r="AH73" i="2"/>
  <c r="AK73" i="2"/>
  <c r="AN73" i="2"/>
  <c r="AQ73" i="2"/>
  <c r="AT73" i="2"/>
  <c r="AW73" i="2"/>
  <c r="AZ73" i="2"/>
  <c r="BC73" i="2"/>
  <c r="BJ73" i="2"/>
  <c r="BN73" i="2"/>
  <c r="BR73" i="2"/>
  <c r="BS73" i="2"/>
  <c r="BY73" i="2"/>
  <c r="BZ73" i="2"/>
  <c r="CB73" i="2"/>
  <c r="CC73" i="2"/>
  <c r="CE73" i="2"/>
  <c r="CF73" i="2"/>
  <c r="CG73" i="2"/>
  <c r="C74" i="2"/>
  <c r="F74" i="2"/>
  <c r="I74" i="2"/>
  <c r="L74" i="2"/>
  <c r="O74" i="2"/>
  <c r="R74" i="2"/>
  <c r="V74" i="2"/>
  <c r="AB74" i="2"/>
  <c r="AE74" i="2"/>
  <c r="AH74" i="2"/>
  <c r="AK74" i="2"/>
  <c r="AN74" i="2"/>
  <c r="AQ74" i="2"/>
  <c r="AT74" i="2"/>
  <c r="AW74" i="2"/>
  <c r="AZ74" i="2"/>
  <c r="BC74" i="2"/>
  <c r="BJ74" i="2"/>
  <c r="BN74" i="2"/>
  <c r="BR74" i="2"/>
  <c r="BS74" i="2"/>
  <c r="BY74" i="2"/>
  <c r="BZ74" i="2"/>
  <c r="CB74" i="2"/>
  <c r="CC74" i="2"/>
  <c r="CE74" i="2"/>
  <c r="CF74" i="2"/>
  <c r="CG74" i="2"/>
  <c r="C75" i="2"/>
  <c r="F75" i="2"/>
  <c r="I75" i="2"/>
  <c r="L75" i="2"/>
  <c r="O75" i="2"/>
  <c r="R75" i="2"/>
  <c r="V75" i="2"/>
  <c r="AB75" i="2"/>
  <c r="AE75" i="2"/>
  <c r="AH75" i="2"/>
  <c r="AK75" i="2"/>
  <c r="AN75" i="2"/>
  <c r="AQ75" i="2"/>
  <c r="AT75" i="2"/>
  <c r="AW75" i="2"/>
  <c r="AZ75" i="2"/>
  <c r="BC75" i="2"/>
  <c r="BJ75" i="2"/>
  <c r="BN75" i="2"/>
  <c r="BR75" i="2"/>
  <c r="BS75" i="2"/>
  <c r="BY75" i="2"/>
  <c r="BZ75" i="2"/>
  <c r="CB75" i="2"/>
  <c r="CC75" i="2"/>
  <c r="CE75" i="2"/>
  <c r="CF75" i="2"/>
  <c r="CG75" i="2"/>
  <c r="C76" i="2"/>
  <c r="F76" i="2"/>
  <c r="I76" i="2"/>
  <c r="L76" i="2"/>
  <c r="O76" i="2"/>
  <c r="R76" i="2"/>
  <c r="V76" i="2"/>
  <c r="AB76" i="2"/>
  <c r="AE76" i="2"/>
  <c r="AH76" i="2"/>
  <c r="AK76" i="2"/>
  <c r="AN76" i="2"/>
  <c r="AQ76" i="2"/>
  <c r="AT76" i="2"/>
  <c r="AW76" i="2"/>
  <c r="AZ76" i="2"/>
  <c r="BC76" i="2"/>
  <c r="BJ76" i="2"/>
  <c r="BN76" i="2"/>
  <c r="BR76" i="2"/>
  <c r="BS76" i="2"/>
  <c r="BY76" i="2"/>
  <c r="BZ76" i="2"/>
  <c r="CB76" i="2"/>
  <c r="CC76" i="2"/>
  <c r="CE76" i="2"/>
  <c r="CF76" i="2"/>
  <c r="CG76" i="2"/>
  <c r="C77" i="2"/>
  <c r="F77" i="2"/>
  <c r="I77" i="2"/>
  <c r="L77" i="2"/>
  <c r="O77" i="2"/>
  <c r="R77" i="2"/>
  <c r="V77" i="2"/>
  <c r="AB77" i="2"/>
  <c r="AE77" i="2"/>
  <c r="AH77" i="2"/>
  <c r="AK77" i="2"/>
  <c r="AN77" i="2"/>
  <c r="AQ77" i="2"/>
  <c r="AT77" i="2"/>
  <c r="AW77" i="2"/>
  <c r="AZ77" i="2"/>
  <c r="BC77" i="2"/>
  <c r="BJ77" i="2"/>
  <c r="BN77" i="2"/>
  <c r="BR77" i="2"/>
  <c r="BS77" i="2"/>
  <c r="BY77" i="2"/>
  <c r="BZ77" i="2"/>
  <c r="CB77" i="2"/>
  <c r="CC77" i="2"/>
  <c r="CE77" i="2"/>
  <c r="CF77" i="2"/>
  <c r="CG77" i="2"/>
  <c r="C78" i="2"/>
  <c r="F78" i="2"/>
  <c r="I78" i="2"/>
  <c r="L78" i="2"/>
  <c r="O78" i="2"/>
  <c r="R78" i="2"/>
  <c r="V78" i="2"/>
  <c r="AB78" i="2"/>
  <c r="AE78" i="2"/>
  <c r="AH78" i="2"/>
  <c r="AK78" i="2"/>
  <c r="AN78" i="2"/>
  <c r="AQ78" i="2"/>
  <c r="AT78" i="2"/>
  <c r="AW78" i="2"/>
  <c r="AZ78" i="2"/>
  <c r="BC78" i="2"/>
  <c r="BJ78" i="2"/>
  <c r="BN78" i="2"/>
  <c r="BR78" i="2"/>
  <c r="BS78" i="2"/>
  <c r="BY78" i="2"/>
  <c r="BZ78" i="2"/>
  <c r="CB78" i="2"/>
  <c r="CC78" i="2"/>
  <c r="CE78" i="2"/>
  <c r="CF78" i="2"/>
  <c r="CG78" i="2"/>
  <c r="C79" i="2"/>
  <c r="F79" i="2"/>
  <c r="I79" i="2"/>
  <c r="L79" i="2"/>
  <c r="O79" i="2"/>
  <c r="R79" i="2"/>
  <c r="V79" i="2"/>
  <c r="AB79" i="2"/>
  <c r="AE79" i="2"/>
  <c r="AH79" i="2"/>
  <c r="AK79" i="2"/>
  <c r="AN79" i="2"/>
  <c r="AQ79" i="2"/>
  <c r="AT79" i="2"/>
  <c r="AW79" i="2"/>
  <c r="AZ79" i="2"/>
  <c r="BC79" i="2"/>
  <c r="BJ79" i="2"/>
  <c r="BN79" i="2"/>
  <c r="BR79" i="2"/>
  <c r="BS79" i="2"/>
  <c r="BY79" i="2"/>
  <c r="BZ79" i="2"/>
  <c r="CB79" i="2"/>
  <c r="CC79" i="2"/>
  <c r="CE79" i="2"/>
  <c r="CF79" i="2"/>
  <c r="CG79" i="2"/>
  <c r="C80" i="2"/>
  <c r="F80" i="2"/>
  <c r="I80" i="2"/>
  <c r="L80" i="2"/>
  <c r="O80" i="2"/>
  <c r="R80" i="2"/>
  <c r="V80" i="2"/>
  <c r="AB80" i="2"/>
  <c r="AE80" i="2"/>
  <c r="AH80" i="2"/>
  <c r="AK80" i="2"/>
  <c r="AN80" i="2"/>
  <c r="AQ80" i="2"/>
  <c r="AT80" i="2"/>
  <c r="AW80" i="2"/>
  <c r="AZ80" i="2"/>
  <c r="BC80" i="2"/>
  <c r="BJ80" i="2"/>
  <c r="BN80" i="2"/>
  <c r="BR80" i="2"/>
  <c r="BS80" i="2"/>
  <c r="BY80" i="2"/>
  <c r="BZ80" i="2"/>
  <c r="CB80" i="2"/>
  <c r="CC80" i="2"/>
  <c r="CE80" i="2"/>
  <c r="CF80" i="2"/>
  <c r="CG80" i="2"/>
  <c r="C81" i="2"/>
  <c r="F81" i="2"/>
  <c r="I81" i="2"/>
  <c r="L81" i="2"/>
  <c r="O81" i="2"/>
  <c r="R81" i="2"/>
  <c r="V81" i="2"/>
  <c r="AB81" i="2"/>
  <c r="AE81" i="2"/>
  <c r="AH81" i="2"/>
  <c r="AK81" i="2"/>
  <c r="AN81" i="2"/>
  <c r="AQ81" i="2"/>
  <c r="AT81" i="2"/>
  <c r="AW81" i="2"/>
  <c r="AZ81" i="2"/>
  <c r="BC81" i="2"/>
  <c r="BJ81" i="2"/>
  <c r="BN81" i="2"/>
  <c r="BR81" i="2"/>
  <c r="BS81" i="2"/>
  <c r="BY81" i="2"/>
  <c r="BZ81" i="2"/>
  <c r="CB81" i="2"/>
  <c r="CC81" i="2"/>
  <c r="CE81" i="2"/>
  <c r="CF81" i="2"/>
  <c r="CG81" i="2"/>
  <c r="C82" i="2"/>
  <c r="F82" i="2"/>
  <c r="I82" i="2"/>
  <c r="L82" i="2"/>
  <c r="O82" i="2"/>
  <c r="R82" i="2"/>
  <c r="V82" i="2"/>
  <c r="AB82" i="2"/>
  <c r="AE82" i="2"/>
  <c r="AH82" i="2"/>
  <c r="AK82" i="2"/>
  <c r="AN82" i="2"/>
  <c r="AQ82" i="2"/>
  <c r="AT82" i="2"/>
  <c r="AW82" i="2"/>
  <c r="AZ82" i="2"/>
  <c r="BC82" i="2"/>
  <c r="BJ82" i="2"/>
  <c r="BN82" i="2"/>
  <c r="BR82" i="2"/>
  <c r="BS82" i="2"/>
  <c r="BY82" i="2"/>
  <c r="BZ82" i="2"/>
  <c r="CB82" i="2"/>
  <c r="CC82" i="2"/>
  <c r="CE82" i="2"/>
  <c r="CF82" i="2"/>
  <c r="CG82" i="2"/>
  <c r="C83" i="2"/>
  <c r="F83" i="2"/>
  <c r="I83" i="2"/>
  <c r="L83" i="2"/>
  <c r="O83" i="2"/>
  <c r="R83" i="2"/>
  <c r="V83" i="2"/>
  <c r="AB83" i="2"/>
  <c r="AE83" i="2"/>
  <c r="AH83" i="2"/>
  <c r="AK83" i="2"/>
  <c r="AN83" i="2"/>
  <c r="AQ83" i="2"/>
  <c r="AT83" i="2"/>
  <c r="AW83" i="2"/>
  <c r="AZ83" i="2"/>
  <c r="BC83" i="2"/>
  <c r="BJ83" i="2"/>
  <c r="BN83" i="2"/>
  <c r="BR83" i="2"/>
  <c r="BS83" i="2"/>
  <c r="BY83" i="2"/>
  <c r="BZ83" i="2"/>
  <c r="CB83" i="2"/>
  <c r="CC83" i="2"/>
  <c r="CE83" i="2"/>
  <c r="CF83" i="2"/>
  <c r="CG83" i="2"/>
  <c r="C84" i="2"/>
  <c r="F84" i="2"/>
  <c r="I84" i="2"/>
  <c r="L84" i="2"/>
  <c r="O84" i="2"/>
  <c r="R84" i="2"/>
  <c r="V84" i="2"/>
  <c r="AB84" i="2"/>
  <c r="AE84" i="2"/>
  <c r="AH84" i="2"/>
  <c r="AK84" i="2"/>
  <c r="AN84" i="2"/>
  <c r="AQ84" i="2"/>
  <c r="AT84" i="2"/>
  <c r="AW84" i="2"/>
  <c r="AZ84" i="2"/>
  <c r="BC84" i="2"/>
  <c r="BJ84" i="2"/>
  <c r="BN84" i="2"/>
  <c r="BR84" i="2"/>
  <c r="BS84" i="2"/>
  <c r="BY84" i="2"/>
  <c r="BZ84" i="2"/>
  <c r="CB84" i="2"/>
  <c r="CC84" i="2"/>
  <c r="CE84" i="2"/>
  <c r="CF84" i="2"/>
  <c r="CG84" i="2"/>
  <c r="C85" i="2"/>
  <c r="F85" i="2"/>
  <c r="I85" i="2"/>
  <c r="L85" i="2"/>
  <c r="O85" i="2"/>
  <c r="R85" i="2"/>
  <c r="V85" i="2"/>
  <c r="AB85" i="2"/>
  <c r="AE85" i="2"/>
  <c r="AH85" i="2"/>
  <c r="AK85" i="2"/>
  <c r="AN85" i="2"/>
  <c r="AQ85" i="2"/>
  <c r="AT85" i="2"/>
  <c r="AW85" i="2"/>
  <c r="AZ85" i="2"/>
  <c r="BC85" i="2"/>
  <c r="BJ85" i="2"/>
  <c r="BN85" i="2"/>
  <c r="BR85" i="2"/>
  <c r="BS85" i="2"/>
  <c r="BY85" i="2"/>
  <c r="BZ85" i="2"/>
  <c r="CB85" i="2"/>
  <c r="CC85" i="2"/>
  <c r="CE85" i="2"/>
  <c r="CF85" i="2"/>
  <c r="CG85" i="2"/>
  <c r="C86" i="2"/>
  <c r="F86" i="2"/>
  <c r="I86" i="2"/>
  <c r="L86" i="2"/>
  <c r="O86" i="2"/>
  <c r="R86" i="2"/>
  <c r="V86" i="2"/>
  <c r="AB86" i="2"/>
  <c r="AE86" i="2"/>
  <c r="AH86" i="2"/>
  <c r="AK86" i="2"/>
  <c r="AN86" i="2"/>
  <c r="AQ86" i="2"/>
  <c r="AT86" i="2"/>
  <c r="AW86" i="2"/>
  <c r="AZ86" i="2"/>
  <c r="BC86" i="2"/>
  <c r="BJ86" i="2"/>
  <c r="BN86" i="2"/>
  <c r="BR86" i="2"/>
  <c r="BS86" i="2"/>
  <c r="BY86" i="2"/>
  <c r="BZ86" i="2"/>
  <c r="CB86" i="2"/>
  <c r="CC86" i="2"/>
  <c r="CE86" i="2"/>
  <c r="CF86" i="2"/>
  <c r="CG86" i="2"/>
  <c r="C88" i="2"/>
  <c r="F88" i="2"/>
  <c r="I88" i="2"/>
  <c r="L88" i="2"/>
  <c r="O88" i="2"/>
  <c r="R88" i="2"/>
  <c r="V88" i="2"/>
  <c r="Y88" i="2"/>
  <c r="AB88" i="2"/>
  <c r="AE88" i="2"/>
  <c r="AH88" i="2"/>
  <c r="AK88" i="2"/>
  <c r="AN88" i="2"/>
  <c r="AQ88" i="2"/>
  <c r="AT88" i="2"/>
  <c r="AW88" i="2"/>
  <c r="AZ88" i="2"/>
  <c r="BC88" i="2"/>
  <c r="BJ88" i="2"/>
  <c r="BN88" i="2"/>
  <c r="BR88" i="2"/>
  <c r="BS88" i="2"/>
  <c r="BY88" i="2"/>
  <c r="BZ88" i="2"/>
  <c r="CB88" i="2"/>
  <c r="CC88" i="2"/>
  <c r="CE88" i="2"/>
  <c r="CF88" i="2"/>
  <c r="CG88" i="2"/>
  <c r="C98" i="2"/>
  <c r="D98" i="2"/>
  <c r="F98" i="2"/>
  <c r="BY98" i="2"/>
  <c r="BZ98" i="2"/>
  <c r="C99" i="2"/>
  <c r="D99" i="2"/>
  <c r="F99" i="2"/>
  <c r="BY99" i="2"/>
  <c r="BZ99" i="2"/>
  <c r="C100" i="2"/>
  <c r="D100" i="2"/>
  <c r="F100" i="2"/>
  <c r="BY100" i="2"/>
  <c r="BZ100" i="2"/>
  <c r="C101" i="2"/>
  <c r="D101" i="2"/>
  <c r="F101" i="2"/>
  <c r="BY101" i="2"/>
  <c r="BZ101" i="2"/>
  <c r="C102" i="2"/>
  <c r="D102" i="2"/>
  <c r="F102" i="2"/>
  <c r="BY102" i="2"/>
  <c r="BZ102" i="2"/>
  <c r="C103" i="2"/>
  <c r="D103" i="2"/>
  <c r="F103" i="2"/>
  <c r="BY103" i="2"/>
  <c r="BZ103" i="2"/>
  <c r="C104" i="2"/>
  <c r="D104" i="2"/>
  <c r="F104" i="2"/>
  <c r="BY104" i="2"/>
  <c r="BZ104" i="2"/>
  <c r="C105" i="2"/>
  <c r="D105" i="2"/>
  <c r="F105" i="2"/>
  <c r="BY105" i="2"/>
  <c r="BZ105" i="2"/>
  <c r="C106" i="2"/>
  <c r="D106" i="2"/>
  <c r="F106" i="2"/>
  <c r="BY106" i="2"/>
  <c r="BZ106" i="2"/>
  <c r="C107" i="2"/>
  <c r="D107" i="2"/>
  <c r="F107" i="2"/>
  <c r="BY107" i="2"/>
  <c r="BZ107" i="2"/>
  <c r="C108" i="2"/>
  <c r="D108" i="2"/>
  <c r="F108" i="2"/>
  <c r="BY108" i="2"/>
  <c r="BZ108" i="2"/>
  <c r="C109" i="2"/>
  <c r="D109" i="2"/>
  <c r="F109" i="2"/>
  <c r="BY109" i="2"/>
  <c r="BZ109" i="2"/>
  <c r="C110" i="2"/>
  <c r="D110" i="2"/>
  <c r="F110" i="2"/>
  <c r="BY110" i="2"/>
  <c r="BZ110" i="2"/>
  <c r="C111" i="2"/>
  <c r="D111" i="2"/>
  <c r="F111" i="2"/>
  <c r="BY111" i="2"/>
  <c r="BZ111" i="2"/>
  <c r="C112" i="2"/>
  <c r="D112" i="2"/>
  <c r="F112" i="2"/>
  <c r="BY112" i="2"/>
  <c r="BZ112" i="2"/>
  <c r="C113" i="2"/>
  <c r="D113" i="2"/>
  <c r="F113" i="2"/>
  <c r="BY113" i="2"/>
  <c r="BZ113" i="2"/>
  <c r="C114" i="2"/>
  <c r="D114" i="2"/>
  <c r="F114" i="2"/>
  <c r="BY114" i="2"/>
  <c r="BZ114" i="2"/>
  <c r="C115" i="2"/>
  <c r="D115" i="2"/>
  <c r="F115" i="2"/>
  <c r="BY115" i="2"/>
  <c r="BZ115" i="2"/>
  <c r="C116" i="2"/>
  <c r="D116" i="2"/>
  <c r="F116" i="2"/>
  <c r="BY116" i="2"/>
  <c r="BZ116" i="2"/>
  <c r="C117" i="2"/>
  <c r="D117" i="2"/>
  <c r="F117" i="2"/>
  <c r="BY117" i="2"/>
  <c r="BZ117" i="2"/>
  <c r="C118" i="2"/>
  <c r="D118" i="2"/>
  <c r="F118" i="2"/>
  <c r="BY118" i="2"/>
  <c r="BZ118" i="2"/>
  <c r="C119" i="2"/>
  <c r="D119" i="2"/>
  <c r="F119" i="2"/>
  <c r="BY119" i="2"/>
  <c r="BZ119" i="2"/>
  <c r="C120" i="2"/>
  <c r="D120" i="2"/>
  <c r="F120" i="2"/>
  <c r="BY120" i="2"/>
  <c r="BZ120" i="2"/>
  <c r="C121" i="2"/>
  <c r="D121" i="2"/>
  <c r="F121" i="2"/>
  <c r="BY121" i="2"/>
  <c r="BZ121" i="2"/>
  <c r="C122" i="2"/>
  <c r="D122" i="2"/>
  <c r="F122" i="2"/>
  <c r="BY122" i="2"/>
  <c r="BZ122" i="2"/>
  <c r="C123" i="2"/>
  <c r="D123" i="2"/>
  <c r="F123" i="2"/>
  <c r="BY123" i="2"/>
  <c r="BZ123" i="2"/>
  <c r="C124" i="2"/>
  <c r="D124" i="2"/>
  <c r="F124" i="2"/>
  <c r="BY124" i="2"/>
  <c r="BZ124" i="2"/>
  <c r="C125" i="2"/>
  <c r="D125" i="2"/>
  <c r="F125" i="2"/>
  <c r="BY125" i="2"/>
  <c r="BZ125" i="2"/>
  <c r="C126" i="2"/>
  <c r="D126" i="2"/>
  <c r="F126" i="2"/>
  <c r="BY126" i="2"/>
  <c r="BZ126" i="2"/>
  <c r="C127" i="2"/>
  <c r="D127" i="2"/>
  <c r="F127" i="2"/>
  <c r="BY127" i="2"/>
  <c r="BZ127" i="2"/>
  <c r="C128" i="2"/>
  <c r="D128" i="2"/>
  <c r="F128" i="2"/>
  <c r="BY128" i="2"/>
  <c r="BZ128" i="2"/>
  <c r="C130" i="2"/>
  <c r="F130" i="2"/>
  <c r="I130" i="2"/>
  <c r="L130" i="2"/>
  <c r="O130" i="2"/>
  <c r="R130" i="2"/>
  <c r="V130" i="2"/>
  <c r="Y130" i="2"/>
  <c r="AB130" i="2"/>
  <c r="AE130" i="2"/>
  <c r="AH130" i="2"/>
  <c r="AK130" i="2"/>
  <c r="AN130" i="2"/>
  <c r="AQ130" i="2"/>
  <c r="AT130" i="2"/>
  <c r="AW130" i="2"/>
  <c r="AZ130" i="2"/>
  <c r="BC130" i="2"/>
  <c r="BY130" i="2"/>
  <c r="BZ130" i="2"/>
  <c r="D135" i="2"/>
  <c r="F135" i="2"/>
  <c r="G135" i="2"/>
  <c r="I135" i="2"/>
  <c r="D136" i="2"/>
  <c r="F136" i="2"/>
  <c r="D137" i="2"/>
  <c r="F137" i="2"/>
  <c r="D139" i="2"/>
  <c r="F139" i="2"/>
  <c r="D140" i="2"/>
  <c r="F140" i="2"/>
  <c r="D142" i="2"/>
  <c r="F142" i="2"/>
  <c r="D143" i="2"/>
  <c r="F143" i="2"/>
  <c r="D145" i="2"/>
  <c r="D146" i="2"/>
  <c r="D149" i="2"/>
  <c r="F149" i="2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D7" i="10"/>
  <c r="AE7" i="10"/>
  <c r="AF7" i="10"/>
  <c r="AG7" i="10"/>
  <c r="AH7" i="10"/>
  <c r="AI7" i="10"/>
  <c r="AJ7" i="10"/>
  <c r="AK7" i="10"/>
  <c r="AL7" i="10"/>
  <c r="AM7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O10" i="10"/>
  <c r="AP10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O11" i="10"/>
  <c r="AP11" i="10"/>
  <c r="AO12" i="10"/>
  <c r="AP12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O13" i="10"/>
  <c r="AP13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O14" i="10"/>
  <c r="AP14" i="10"/>
  <c r="AM15" i="10"/>
  <c r="AO15" i="10"/>
  <c r="AP15" i="10"/>
  <c r="AO16" i="10"/>
  <c r="AP16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O17" i="10"/>
  <c r="AP17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O20" i="10"/>
  <c r="AP20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O21" i="10"/>
  <c r="AP21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O22" i="10"/>
  <c r="AP22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D23" i="10"/>
  <c r="AE23" i="10"/>
  <c r="AF23" i="10"/>
  <c r="AG23" i="10"/>
  <c r="AH23" i="10"/>
  <c r="AI23" i="10"/>
  <c r="AJ23" i="10"/>
  <c r="AK23" i="10"/>
  <c r="AL23" i="10"/>
  <c r="AM23" i="10"/>
  <c r="AO23" i="10"/>
  <c r="AP23" i="10"/>
  <c r="AO24" i="10"/>
  <c r="AP24" i="10"/>
  <c r="AO25" i="10"/>
  <c r="AP25" i="10"/>
  <c r="AO26" i="10"/>
  <c r="AP26" i="10"/>
  <c r="AO27" i="10"/>
  <c r="AP27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O28" i="10"/>
  <c r="AP28" i="10"/>
  <c r="AO29" i="10"/>
  <c r="AP29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O30" i="10"/>
  <c r="AP30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O31" i="10"/>
  <c r="AP31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O32" i="10"/>
  <c r="AP32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O33" i="10"/>
  <c r="AP33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O34" i="10"/>
  <c r="AP34" i="10"/>
  <c r="AO37" i="10"/>
  <c r="AP37" i="10"/>
  <c r="AO40" i="10"/>
  <c r="AP40" i="10"/>
  <c r="AO42" i="10"/>
  <c r="AP42" i="10"/>
  <c r="AO43" i="10"/>
  <c r="AP43" i="10"/>
  <c r="AO44" i="10"/>
  <c r="AP44" i="10"/>
  <c r="AO45" i="10"/>
  <c r="AP45" i="10"/>
  <c r="AO46" i="10"/>
  <c r="AO47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L48" i="10"/>
  <c r="AM48" i="10"/>
  <c r="AO48" i="10"/>
  <c r="AP48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AO52" i="10"/>
  <c r="AP52" i="10"/>
  <c r="AQ52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AJ53" i="10"/>
  <c r="AO53" i="10"/>
  <c r="AP53" i="10"/>
  <c r="AQ53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AK54" i="10"/>
  <c r="AL54" i="10"/>
  <c r="AM54" i="10"/>
  <c r="AO54" i="10"/>
  <c r="AP54" i="10"/>
  <c r="AQ54" i="10"/>
  <c r="I55" i="10"/>
  <c r="J55" i="10"/>
  <c r="K55" i="10"/>
  <c r="L55" i="10"/>
  <c r="M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AJ55" i="10"/>
  <c r="AK55" i="10"/>
  <c r="AL55" i="10"/>
  <c r="AM55" i="10"/>
  <c r="AO55" i="10"/>
  <c r="AP55" i="10"/>
  <c r="AQ55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AI56" i="10"/>
  <c r="AJ56" i="10"/>
  <c r="AK56" i="10"/>
  <c r="AL56" i="10"/>
  <c r="AM56" i="10"/>
  <c r="AO56" i="10"/>
  <c r="AP56" i="10"/>
  <c r="AQ56" i="10"/>
  <c r="AO57" i="10"/>
  <c r="AP57" i="10"/>
  <c r="AQ57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AG58" i="10"/>
  <c r="AH58" i="10"/>
  <c r="AI58" i="10"/>
  <c r="AJ58" i="10"/>
  <c r="AK58" i="10"/>
  <c r="AL58" i="10"/>
  <c r="AM58" i="10"/>
  <c r="AO58" i="10"/>
  <c r="AP58" i="10"/>
  <c r="AQ58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AF59" i="10"/>
  <c r="AG59" i="10"/>
  <c r="AH59" i="10"/>
  <c r="AI59" i="10"/>
  <c r="AJ59" i="10"/>
  <c r="AK59" i="10"/>
  <c r="AL59" i="10"/>
  <c r="AM59" i="10"/>
  <c r="AO59" i="10"/>
  <c r="AP59" i="10"/>
  <c r="AQ59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AI60" i="10"/>
  <c r="AJ60" i="10"/>
  <c r="AK60" i="10"/>
  <c r="AL60" i="10"/>
  <c r="AM60" i="10"/>
  <c r="AO60" i="10"/>
  <c r="AP60" i="10"/>
  <c r="AQ60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AJ61" i="10"/>
  <c r="AK61" i="10"/>
  <c r="AL61" i="10"/>
  <c r="AM61" i="10"/>
  <c r="AO61" i="10"/>
  <c r="AP61" i="10"/>
  <c r="AQ61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AG62" i="10"/>
  <c r="AH62" i="10"/>
  <c r="AI62" i="10"/>
  <c r="AJ62" i="10"/>
  <c r="AK62" i="10"/>
  <c r="AL62" i="10"/>
  <c r="AM62" i="10"/>
  <c r="AO62" i="10"/>
  <c r="AP62" i="10"/>
  <c r="AQ62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AI63" i="10"/>
  <c r="AJ63" i="10"/>
  <c r="AK63" i="10"/>
  <c r="AL63" i="10"/>
  <c r="AM63" i="10"/>
  <c r="AO63" i="10"/>
  <c r="AP63" i="10"/>
  <c r="AQ63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AA64" i="10"/>
  <c r="AB64" i="10"/>
  <c r="AC64" i="10"/>
  <c r="AD64" i="10"/>
  <c r="AE64" i="10"/>
  <c r="AF64" i="10"/>
  <c r="AG64" i="10"/>
  <c r="AH64" i="10"/>
  <c r="AI64" i="10"/>
  <c r="AJ64" i="10"/>
  <c r="AK64" i="10"/>
  <c r="AL64" i="10"/>
  <c r="AM64" i="10"/>
  <c r="AO64" i="10"/>
  <c r="AP64" i="10"/>
  <c r="AQ64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AG65" i="10"/>
  <c r="AH65" i="10"/>
  <c r="AI65" i="10"/>
  <c r="AJ65" i="10"/>
  <c r="AK65" i="10"/>
  <c r="AL65" i="10"/>
  <c r="AM65" i="10"/>
  <c r="AO65" i="10"/>
  <c r="AP65" i="10"/>
  <c r="AQ65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AF66" i="10"/>
  <c r="AG66" i="10"/>
  <c r="AH66" i="10"/>
  <c r="AI66" i="10"/>
  <c r="AJ66" i="10"/>
  <c r="AK66" i="10"/>
  <c r="AL66" i="10"/>
  <c r="AM66" i="10"/>
  <c r="AO66" i="10"/>
  <c r="AP66" i="10"/>
  <c r="AQ66" i="10"/>
  <c r="I67" i="10"/>
  <c r="J67" i="10"/>
  <c r="K67" i="10"/>
  <c r="L67" i="10"/>
  <c r="AO67" i="10"/>
  <c r="AP67" i="10"/>
  <c r="AQ67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X68" i="10"/>
  <c r="Y68" i="10"/>
  <c r="Z68" i="10"/>
  <c r="AA68" i="10"/>
  <c r="AB68" i="10"/>
  <c r="AC68" i="10"/>
  <c r="AD68" i="10"/>
  <c r="AE68" i="10"/>
  <c r="AF68" i="10"/>
  <c r="AG68" i="10"/>
  <c r="AH68" i="10"/>
  <c r="AI68" i="10"/>
  <c r="AJ68" i="10"/>
  <c r="AK68" i="10"/>
  <c r="AL68" i="10"/>
  <c r="AM68" i="10"/>
  <c r="AO68" i="10"/>
  <c r="AP68" i="10"/>
  <c r="AQ68" i="10"/>
  <c r="AO71" i="10"/>
  <c r="AP71" i="10"/>
  <c r="AO74" i="10"/>
  <c r="AP74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V80" i="10"/>
  <c r="W80" i="10"/>
  <c r="X80" i="10"/>
  <c r="Y80" i="10"/>
  <c r="Z80" i="10"/>
  <c r="AA80" i="10"/>
  <c r="AB80" i="10"/>
  <c r="AC80" i="10"/>
  <c r="AD80" i="10"/>
  <c r="AE80" i="10"/>
  <c r="AF80" i="10"/>
  <c r="AG80" i="10"/>
  <c r="AH80" i="10"/>
  <c r="AI80" i="10"/>
  <c r="AJ80" i="10"/>
  <c r="AK80" i="10"/>
  <c r="AL80" i="10"/>
  <c r="AM80" i="10"/>
  <c r="AO80" i="10"/>
  <c r="AP80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Y83" i="10"/>
  <c r="Z83" i="10"/>
  <c r="AA83" i="10"/>
  <c r="AB83" i="10"/>
  <c r="AC83" i="10"/>
  <c r="AD83" i="10"/>
  <c r="AE83" i="10"/>
  <c r="AF83" i="10"/>
  <c r="AG83" i="10"/>
  <c r="AI83" i="10"/>
  <c r="AJ83" i="10"/>
  <c r="AK83" i="10"/>
  <c r="AL83" i="10"/>
  <c r="AO83" i="10"/>
  <c r="AP83" i="10"/>
  <c r="AI84" i="10"/>
  <c r="AJ84" i="10"/>
  <c r="AK84" i="10"/>
  <c r="AL84" i="10"/>
  <c r="AO84" i="10"/>
  <c r="AP84" i="10"/>
  <c r="L85" i="10"/>
  <c r="M85" i="10"/>
  <c r="N85" i="10"/>
  <c r="P85" i="10"/>
  <c r="Q85" i="10"/>
  <c r="U85" i="10"/>
  <c r="V85" i="10"/>
  <c r="W85" i="10"/>
  <c r="Y85" i="10"/>
  <c r="Z85" i="10"/>
  <c r="AA85" i="10"/>
  <c r="AB85" i="10"/>
  <c r="AC85" i="10"/>
  <c r="AF85" i="10"/>
  <c r="AG85" i="10"/>
  <c r="AJ85" i="10"/>
  <c r="AK85" i="10"/>
  <c r="AL85" i="10"/>
  <c r="AO85" i="10"/>
  <c r="AP85" i="10"/>
  <c r="AI86" i="10"/>
  <c r="AJ86" i="10"/>
  <c r="AK86" i="10"/>
  <c r="AL86" i="10"/>
  <c r="AM86" i="10"/>
  <c r="AO86" i="10"/>
  <c r="AP86" i="10"/>
  <c r="AI87" i="10"/>
  <c r="AJ87" i="10"/>
  <c r="AK87" i="10"/>
  <c r="AL87" i="10"/>
  <c r="AO87" i="10"/>
  <c r="AP87" i="10"/>
  <c r="AI88" i="10"/>
  <c r="AJ88" i="10"/>
  <c r="AK88" i="10"/>
  <c r="AL88" i="10"/>
  <c r="AM88" i="10"/>
  <c r="AO88" i="10"/>
  <c r="AP88" i="10"/>
  <c r="AI89" i="10"/>
  <c r="AJ89" i="10"/>
  <c r="AK89" i="10"/>
  <c r="AL89" i="10"/>
  <c r="AM89" i="10"/>
  <c r="AO89" i="10"/>
  <c r="AP89" i="10"/>
  <c r="AI90" i="10"/>
  <c r="AJ90" i="10"/>
  <c r="AK90" i="10"/>
  <c r="AL90" i="10"/>
  <c r="AO90" i="10"/>
  <c r="AP90" i="10"/>
  <c r="AI91" i="10"/>
  <c r="AJ91" i="10"/>
  <c r="AK91" i="10"/>
  <c r="AL91" i="10"/>
  <c r="AM91" i="10"/>
  <c r="AO91" i="10"/>
  <c r="AP91" i="10"/>
  <c r="AI92" i="10"/>
  <c r="AJ92" i="10"/>
  <c r="AK92" i="10"/>
  <c r="AL92" i="10"/>
  <c r="AM92" i="10"/>
  <c r="AO92" i="10"/>
  <c r="AP92" i="10"/>
  <c r="AI93" i="10"/>
  <c r="AJ93" i="10"/>
  <c r="AK93" i="10"/>
  <c r="AL93" i="10"/>
  <c r="AM93" i="10"/>
  <c r="AO93" i="10"/>
  <c r="AP93" i="10"/>
  <c r="AI94" i="10"/>
  <c r="AJ94" i="10"/>
  <c r="AK94" i="10"/>
  <c r="AL94" i="10"/>
  <c r="AM94" i="10"/>
  <c r="AO94" i="10"/>
  <c r="AP94" i="10"/>
  <c r="AI95" i="10"/>
  <c r="AJ95" i="10"/>
  <c r="AK95" i="10"/>
  <c r="AL95" i="10"/>
  <c r="AM95" i="10"/>
  <c r="AO95" i="10"/>
  <c r="AP95" i="10"/>
  <c r="AI96" i="10"/>
  <c r="AJ96" i="10"/>
  <c r="AK96" i="10"/>
  <c r="AL96" i="10"/>
  <c r="AM96" i="10"/>
  <c r="AO96" i="10"/>
  <c r="AP96" i="10"/>
  <c r="AI97" i="10"/>
  <c r="AJ97" i="10"/>
  <c r="AK97" i="10"/>
  <c r="AL97" i="10"/>
  <c r="AM97" i="10"/>
  <c r="AO97" i="10"/>
  <c r="AP97" i="10"/>
  <c r="I98" i="10"/>
  <c r="J98" i="10"/>
  <c r="K98" i="10"/>
  <c r="L98" i="10"/>
  <c r="M98" i="10"/>
  <c r="N98" i="10"/>
  <c r="O98" i="10"/>
  <c r="P98" i="10"/>
  <c r="Q98" i="10"/>
  <c r="R98" i="10"/>
  <c r="S98" i="10"/>
  <c r="T98" i="10"/>
  <c r="U98" i="10"/>
  <c r="V98" i="10"/>
  <c r="W98" i="10"/>
  <c r="X98" i="10"/>
  <c r="Y98" i="10"/>
  <c r="Z98" i="10"/>
  <c r="AA98" i="10"/>
  <c r="AB98" i="10"/>
  <c r="AC98" i="10"/>
  <c r="AD98" i="10"/>
  <c r="AE98" i="10"/>
  <c r="AF98" i="10"/>
  <c r="AG98" i="10"/>
  <c r="AH98" i="10"/>
  <c r="AI98" i="10"/>
  <c r="AJ98" i="10"/>
  <c r="AK98" i="10"/>
  <c r="AL98" i="10"/>
  <c r="AM98" i="10"/>
  <c r="AO98" i="10"/>
  <c r="AP98" i="10"/>
  <c r="AO101" i="10"/>
  <c r="AP101" i="10"/>
  <c r="AO104" i="10"/>
  <c r="AP104" i="10"/>
  <c r="AO107" i="10"/>
  <c r="AP107" i="10"/>
  <c r="AO110" i="10"/>
  <c r="AP110" i="10"/>
  <c r="AO114" i="10"/>
  <c r="AP114" i="10"/>
  <c r="AO115" i="10"/>
  <c r="AP115" i="10"/>
  <c r="AO116" i="10"/>
  <c r="AP116" i="10"/>
  <c r="AO118" i="10"/>
  <c r="AP118" i="10"/>
  <c r="AO119" i="10"/>
  <c r="AP119" i="10"/>
  <c r="AO121" i="10"/>
  <c r="AP121" i="10"/>
  <c r="AO122" i="10"/>
  <c r="AP122" i="10"/>
  <c r="AO123" i="10"/>
  <c r="AP123" i="10"/>
  <c r="AP124" i="10"/>
  <c r="AO126" i="10"/>
  <c r="AO128" i="10"/>
  <c r="AO131" i="10"/>
  <c r="AD132" i="10"/>
  <c r="AE132" i="10"/>
  <c r="AF132" i="10"/>
  <c r="AG132" i="10"/>
  <c r="AH132" i="10"/>
  <c r="AI132" i="10"/>
  <c r="AJ132" i="10"/>
  <c r="AK132" i="10"/>
  <c r="AL132" i="10"/>
  <c r="AO132" i="10"/>
  <c r="AO133" i="10"/>
  <c r="AO134" i="10"/>
  <c r="AO135" i="10"/>
  <c r="AO136" i="10"/>
  <c r="I137" i="10"/>
  <c r="J137" i="10"/>
  <c r="K137" i="10"/>
  <c r="L137" i="10"/>
  <c r="M137" i="10"/>
  <c r="N137" i="10"/>
  <c r="O137" i="10"/>
  <c r="P137" i="10"/>
  <c r="Q137" i="10"/>
  <c r="R137" i="10"/>
  <c r="S137" i="10"/>
  <c r="T137" i="10"/>
  <c r="U137" i="10"/>
  <c r="V137" i="10"/>
  <c r="W137" i="10"/>
  <c r="X137" i="10"/>
  <c r="Y137" i="10"/>
  <c r="Z137" i="10"/>
  <c r="AA137" i="10"/>
  <c r="AB137" i="10"/>
  <c r="AC137" i="10"/>
  <c r="AD137" i="10"/>
  <c r="AE137" i="10"/>
  <c r="AF137" i="10"/>
  <c r="AG137" i="10"/>
  <c r="AH137" i="10"/>
  <c r="AI137" i="10"/>
  <c r="AJ137" i="10"/>
  <c r="AK137" i="10"/>
  <c r="AL137" i="10"/>
  <c r="AO137" i="10"/>
  <c r="M147" i="10"/>
  <c r="N147" i="10"/>
  <c r="O147" i="10"/>
  <c r="P147" i="10"/>
  <c r="Q147" i="10"/>
  <c r="R147" i="10"/>
  <c r="S147" i="10"/>
  <c r="T147" i="10"/>
  <c r="U147" i="10"/>
  <c r="V147" i="10"/>
  <c r="W147" i="10"/>
  <c r="X147" i="10"/>
  <c r="Y147" i="10"/>
  <c r="Z147" i="10"/>
  <c r="AA147" i="10"/>
  <c r="AB147" i="10"/>
  <c r="AC147" i="10"/>
  <c r="AD147" i="10"/>
  <c r="AE147" i="10"/>
  <c r="AF147" i="10"/>
  <c r="AG147" i="10"/>
  <c r="AH147" i="10"/>
  <c r="AI147" i="10"/>
  <c r="AJ147" i="10"/>
  <c r="AK147" i="10"/>
  <c r="AL147" i="10"/>
  <c r="AO147" i="10"/>
  <c r="M148" i="10"/>
  <c r="N148" i="10"/>
  <c r="O148" i="10"/>
  <c r="P148" i="10"/>
  <c r="Q148" i="10"/>
  <c r="R148" i="10"/>
  <c r="S148" i="10"/>
  <c r="T148" i="10"/>
  <c r="U148" i="10"/>
  <c r="V148" i="10"/>
  <c r="W148" i="10"/>
  <c r="X148" i="10"/>
  <c r="Y148" i="10"/>
  <c r="Z148" i="10"/>
  <c r="AA148" i="10"/>
  <c r="AB148" i="10"/>
  <c r="AC148" i="10"/>
  <c r="AD148" i="10"/>
  <c r="AE148" i="10"/>
  <c r="AF148" i="10"/>
  <c r="AG148" i="10"/>
  <c r="AH148" i="10"/>
  <c r="AI148" i="10"/>
  <c r="AJ148" i="10"/>
  <c r="AK148" i="10"/>
  <c r="AL148" i="10"/>
  <c r="AO148" i="10"/>
  <c r="M149" i="10"/>
  <c r="N149" i="10"/>
  <c r="O149" i="10"/>
  <c r="P149" i="10"/>
  <c r="Q149" i="10"/>
  <c r="R149" i="10"/>
  <c r="S149" i="10"/>
  <c r="T149" i="10"/>
  <c r="U149" i="10"/>
  <c r="V149" i="10"/>
  <c r="W149" i="10"/>
  <c r="X149" i="10"/>
  <c r="Y149" i="10"/>
  <c r="Z149" i="10"/>
  <c r="AA149" i="10"/>
  <c r="AB149" i="10"/>
  <c r="AC149" i="10"/>
  <c r="AD149" i="10"/>
  <c r="AE149" i="10"/>
  <c r="AF149" i="10"/>
  <c r="AG149" i="10"/>
  <c r="AH149" i="10"/>
  <c r="AI149" i="10"/>
  <c r="AJ149" i="10"/>
  <c r="AK149" i="10"/>
  <c r="AL149" i="10"/>
  <c r="AO149" i="10"/>
  <c r="M150" i="10"/>
  <c r="N150" i="10"/>
  <c r="P150" i="10"/>
  <c r="Q150" i="10"/>
  <c r="R150" i="10"/>
  <c r="S150" i="10"/>
  <c r="T150" i="10"/>
  <c r="U150" i="10"/>
  <c r="V150" i="10"/>
  <c r="W150" i="10"/>
  <c r="X150" i="10"/>
  <c r="Y150" i="10"/>
  <c r="Z150" i="10"/>
  <c r="AA150" i="10"/>
  <c r="AB150" i="10"/>
  <c r="AC150" i="10"/>
  <c r="AD150" i="10"/>
  <c r="AE150" i="10"/>
  <c r="AF150" i="10"/>
  <c r="AG150" i="10"/>
  <c r="AH150" i="10"/>
  <c r="AI150" i="10"/>
  <c r="AJ150" i="10"/>
  <c r="AK150" i="10"/>
  <c r="AL150" i="10"/>
  <c r="AO150" i="10"/>
  <c r="M151" i="10"/>
  <c r="N151" i="10"/>
  <c r="O151" i="10"/>
  <c r="P151" i="10"/>
  <c r="Q151" i="10"/>
  <c r="R151" i="10"/>
  <c r="S151" i="10"/>
  <c r="T151" i="10"/>
  <c r="U151" i="10"/>
  <c r="V151" i="10"/>
  <c r="W151" i="10"/>
  <c r="X151" i="10"/>
  <c r="Y151" i="10"/>
  <c r="Z151" i="10"/>
  <c r="AA151" i="10"/>
  <c r="AB151" i="10"/>
  <c r="AC151" i="10"/>
  <c r="AD151" i="10"/>
  <c r="AE151" i="10"/>
  <c r="AF151" i="10"/>
  <c r="AG151" i="10"/>
  <c r="AH151" i="10"/>
  <c r="AI151" i="10"/>
  <c r="AJ151" i="10"/>
  <c r="AK151" i="10"/>
  <c r="AL151" i="10"/>
  <c r="AO151" i="10"/>
  <c r="AO152" i="10"/>
  <c r="I153" i="10"/>
  <c r="J153" i="10"/>
  <c r="K153" i="10"/>
  <c r="L153" i="10"/>
  <c r="M153" i="10"/>
  <c r="N153" i="10"/>
  <c r="O153" i="10"/>
  <c r="P153" i="10"/>
  <c r="Q153" i="10"/>
  <c r="R153" i="10"/>
  <c r="S153" i="10"/>
  <c r="T153" i="10"/>
  <c r="U153" i="10"/>
  <c r="V153" i="10"/>
  <c r="W153" i="10"/>
  <c r="X153" i="10"/>
  <c r="Y153" i="10"/>
  <c r="Z153" i="10"/>
  <c r="AA153" i="10"/>
  <c r="AB153" i="10"/>
  <c r="AC153" i="10"/>
  <c r="AD153" i="10"/>
  <c r="AE153" i="10"/>
  <c r="AF153" i="10"/>
  <c r="AG153" i="10"/>
  <c r="AH153" i="10"/>
  <c r="AI153" i="10"/>
  <c r="AJ153" i="10"/>
  <c r="AK153" i="10"/>
  <c r="AL153" i="10"/>
  <c r="AM153" i="10"/>
  <c r="AO153" i="10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D7" i="9"/>
  <c r="AE7" i="9"/>
  <c r="AF7" i="9"/>
  <c r="AG7" i="9"/>
  <c r="AH7" i="9"/>
  <c r="AI7" i="9"/>
  <c r="AJ7" i="9"/>
  <c r="AK7" i="9"/>
  <c r="AL7" i="9"/>
  <c r="AM7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O10" i="9"/>
  <c r="AP10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O11" i="9"/>
  <c r="AP11" i="9"/>
  <c r="AO12" i="9"/>
  <c r="AP12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O13" i="9"/>
  <c r="AP13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O14" i="9"/>
  <c r="AP14" i="9"/>
  <c r="AM15" i="9"/>
  <c r="AO15" i="9"/>
  <c r="AP15" i="9"/>
  <c r="AO16" i="9"/>
  <c r="AP16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O17" i="9"/>
  <c r="AP17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O20" i="9"/>
  <c r="AP20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O21" i="9"/>
  <c r="AP21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O22" i="9"/>
  <c r="AP22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D23" i="9"/>
  <c r="AE23" i="9"/>
  <c r="AF23" i="9"/>
  <c r="AG23" i="9"/>
  <c r="AH23" i="9"/>
  <c r="AI23" i="9"/>
  <c r="AJ23" i="9"/>
  <c r="AK23" i="9"/>
  <c r="AL23" i="9"/>
  <c r="AM23" i="9"/>
  <c r="AO23" i="9"/>
  <c r="AP23" i="9"/>
  <c r="AO24" i="9"/>
  <c r="AP24" i="9"/>
  <c r="AO25" i="9"/>
  <c r="AP25" i="9"/>
  <c r="AO26" i="9"/>
  <c r="AP26" i="9"/>
  <c r="AO27" i="9"/>
  <c r="AP27" i="9"/>
  <c r="AO28" i="9"/>
  <c r="AP28" i="9"/>
  <c r="AO29" i="9"/>
  <c r="AP29" i="9"/>
  <c r="AO30" i="9"/>
  <c r="AP30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O31" i="9"/>
  <c r="AP31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O32" i="9"/>
  <c r="AP32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O33" i="9"/>
  <c r="AP33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O34" i="9"/>
  <c r="AP34" i="9"/>
  <c r="AO37" i="9"/>
  <c r="AP37" i="9"/>
  <c r="AO40" i="9"/>
  <c r="AP40" i="9"/>
  <c r="AO42" i="9"/>
  <c r="AP42" i="9"/>
  <c r="AO43" i="9"/>
  <c r="AP43" i="9"/>
  <c r="AO44" i="9"/>
  <c r="AP44" i="9"/>
  <c r="AO45" i="9"/>
  <c r="AP45" i="9"/>
  <c r="AO46" i="9"/>
  <c r="AO47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O48" i="9"/>
  <c r="AP48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O52" i="9"/>
  <c r="AP52" i="9"/>
  <c r="AQ52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O53" i="9"/>
  <c r="AP53" i="9"/>
  <c r="AQ53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O54" i="9"/>
  <c r="AP54" i="9"/>
  <c r="AQ54" i="9"/>
  <c r="I55" i="9"/>
  <c r="J55" i="9"/>
  <c r="K55" i="9"/>
  <c r="L55" i="9"/>
  <c r="M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O55" i="9"/>
  <c r="AP55" i="9"/>
  <c r="AQ55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O56" i="9"/>
  <c r="AP56" i="9"/>
  <c r="AQ56" i="9"/>
  <c r="AO57" i="9"/>
  <c r="AP57" i="9"/>
  <c r="AQ57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O58" i="9"/>
  <c r="AP58" i="9"/>
  <c r="AQ58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O59" i="9"/>
  <c r="AP59" i="9"/>
  <c r="AQ59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O60" i="9"/>
  <c r="AP60" i="9"/>
  <c r="AQ60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O61" i="9"/>
  <c r="AP61" i="9"/>
  <c r="AQ61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O62" i="9"/>
  <c r="AP62" i="9"/>
  <c r="AQ62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O63" i="9"/>
  <c r="AP63" i="9"/>
  <c r="AQ63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O64" i="9"/>
  <c r="AP64" i="9"/>
  <c r="AQ64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O65" i="9"/>
  <c r="AP65" i="9"/>
  <c r="AQ65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O66" i="9"/>
  <c r="AP66" i="9"/>
  <c r="AQ66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O67" i="9"/>
  <c r="AP67" i="9"/>
  <c r="AQ67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O68" i="9"/>
  <c r="AP68" i="9"/>
  <c r="AQ68" i="9"/>
  <c r="AO71" i="9"/>
  <c r="AP71" i="9"/>
  <c r="AO74" i="9"/>
  <c r="AP74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O80" i="9"/>
  <c r="AP80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I83" i="9"/>
  <c r="AJ83" i="9"/>
  <c r="AL83" i="9"/>
  <c r="AO83" i="9"/>
  <c r="AP83" i="9"/>
  <c r="AI84" i="9"/>
  <c r="AJ84" i="9"/>
  <c r="AK84" i="9"/>
  <c r="AL84" i="9"/>
  <c r="AO84" i="9"/>
  <c r="AP84" i="9"/>
  <c r="L85" i="9"/>
  <c r="M85" i="9"/>
  <c r="N85" i="9"/>
  <c r="P85" i="9"/>
  <c r="Q85" i="9"/>
  <c r="U85" i="9"/>
  <c r="V85" i="9"/>
  <c r="W85" i="9"/>
  <c r="Y85" i="9"/>
  <c r="Z85" i="9"/>
  <c r="AA85" i="9"/>
  <c r="AB85" i="9"/>
  <c r="AC85" i="9"/>
  <c r="AF85" i="9"/>
  <c r="AG85" i="9"/>
  <c r="AJ85" i="9"/>
  <c r="AO85" i="9"/>
  <c r="AP85" i="9"/>
  <c r="AI86" i="9"/>
  <c r="AJ86" i="9"/>
  <c r="AK86" i="9"/>
  <c r="AL86" i="9"/>
  <c r="AM86" i="9"/>
  <c r="AO86" i="9"/>
  <c r="AP86" i="9"/>
  <c r="AI87" i="9"/>
  <c r="AJ87" i="9"/>
  <c r="AL87" i="9"/>
  <c r="AO87" i="9"/>
  <c r="AP87" i="9"/>
  <c r="AI88" i="9"/>
  <c r="AJ88" i="9"/>
  <c r="AK88" i="9"/>
  <c r="AL88" i="9"/>
  <c r="AM88" i="9"/>
  <c r="AO88" i="9"/>
  <c r="AP88" i="9"/>
  <c r="AI89" i="9"/>
  <c r="AJ89" i="9"/>
  <c r="AL89" i="9"/>
  <c r="AM89" i="9"/>
  <c r="AO89" i="9"/>
  <c r="AP89" i="9"/>
  <c r="AI90" i="9"/>
  <c r="AJ90" i="9"/>
  <c r="AO90" i="9"/>
  <c r="AP90" i="9"/>
  <c r="AI91" i="9"/>
  <c r="AJ91" i="9"/>
  <c r="AK91" i="9"/>
  <c r="AL91" i="9"/>
  <c r="AM91" i="9"/>
  <c r="AO91" i="9"/>
  <c r="AP91" i="9"/>
  <c r="AI92" i="9"/>
  <c r="AJ92" i="9"/>
  <c r="AK92" i="9"/>
  <c r="AL92" i="9"/>
  <c r="AM92" i="9"/>
  <c r="AO92" i="9"/>
  <c r="AP92" i="9"/>
  <c r="AI93" i="9"/>
  <c r="AJ93" i="9"/>
  <c r="AK93" i="9"/>
  <c r="AL93" i="9"/>
  <c r="AM93" i="9"/>
  <c r="AO93" i="9"/>
  <c r="AP93" i="9"/>
  <c r="AI94" i="9"/>
  <c r="AJ94" i="9"/>
  <c r="AK94" i="9"/>
  <c r="AL94" i="9"/>
  <c r="AM94" i="9"/>
  <c r="AO94" i="9"/>
  <c r="AP94" i="9"/>
  <c r="AI95" i="9"/>
  <c r="AJ95" i="9"/>
  <c r="AK95" i="9"/>
  <c r="AL95" i="9"/>
  <c r="AM95" i="9"/>
  <c r="AO95" i="9"/>
  <c r="AP95" i="9"/>
  <c r="AI96" i="9"/>
  <c r="AJ96" i="9"/>
  <c r="AK96" i="9"/>
  <c r="AL96" i="9"/>
  <c r="AM96" i="9"/>
  <c r="AO96" i="9"/>
  <c r="AP96" i="9"/>
  <c r="AI97" i="9"/>
  <c r="AJ97" i="9"/>
  <c r="AK97" i="9"/>
  <c r="AL97" i="9"/>
  <c r="AM97" i="9"/>
  <c r="AO97" i="9"/>
  <c r="AP97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O98" i="9"/>
  <c r="AP98" i="9"/>
  <c r="AO101" i="9"/>
  <c r="AP101" i="9"/>
  <c r="AO104" i="9"/>
  <c r="AP104" i="9"/>
  <c r="AO107" i="9"/>
  <c r="AP107" i="9"/>
  <c r="AO110" i="9"/>
  <c r="AP110" i="9"/>
  <c r="AO114" i="9"/>
  <c r="AP114" i="9"/>
  <c r="AO115" i="9"/>
  <c r="AP115" i="9"/>
  <c r="AO116" i="9"/>
  <c r="AP116" i="9"/>
  <c r="AO118" i="9"/>
  <c r="AP118" i="9"/>
  <c r="AO119" i="9"/>
  <c r="AP119" i="9"/>
  <c r="AO121" i="9"/>
  <c r="AP121" i="9"/>
  <c r="AO122" i="9"/>
  <c r="AP122" i="9"/>
  <c r="AO123" i="9"/>
  <c r="AP123" i="9"/>
  <c r="AP124" i="9"/>
  <c r="AO126" i="9"/>
  <c r="AO128" i="9"/>
  <c r="AD131" i="9"/>
  <c r="AE131" i="9"/>
  <c r="AF131" i="9"/>
  <c r="AG131" i="9"/>
  <c r="AH131" i="9"/>
  <c r="AI131" i="9"/>
  <c r="AJ131" i="9"/>
  <c r="AK131" i="9"/>
  <c r="AL131" i="9"/>
  <c r="AO131" i="9"/>
  <c r="AD132" i="9"/>
  <c r="AE132" i="9"/>
  <c r="AF132" i="9"/>
  <c r="AG132" i="9"/>
  <c r="AH132" i="9"/>
  <c r="AI132" i="9"/>
  <c r="AJ132" i="9"/>
  <c r="AK132" i="9"/>
  <c r="AL132" i="9"/>
  <c r="AO132" i="9"/>
  <c r="AD133" i="9"/>
  <c r="AE133" i="9"/>
  <c r="AF133" i="9"/>
  <c r="AG133" i="9"/>
  <c r="AH133" i="9"/>
  <c r="AI133" i="9"/>
  <c r="AJ133" i="9"/>
  <c r="AK133" i="9"/>
  <c r="AL133" i="9"/>
  <c r="AO133" i="9"/>
  <c r="AD134" i="9"/>
  <c r="AE134" i="9"/>
  <c r="AF134" i="9"/>
  <c r="AG134" i="9"/>
  <c r="AH134" i="9"/>
  <c r="AI134" i="9"/>
  <c r="AJ134" i="9"/>
  <c r="AK134" i="9"/>
  <c r="AL134" i="9"/>
  <c r="AO134" i="9"/>
  <c r="AO135" i="9"/>
  <c r="AO136" i="9"/>
  <c r="I137" i="9"/>
  <c r="J137" i="9"/>
  <c r="K137" i="9"/>
  <c r="L137" i="9"/>
  <c r="M137" i="9"/>
  <c r="N137" i="9"/>
  <c r="O137" i="9"/>
  <c r="P137" i="9"/>
  <c r="Q137" i="9"/>
  <c r="R137" i="9"/>
  <c r="S137" i="9"/>
  <c r="T137" i="9"/>
  <c r="U137" i="9"/>
  <c r="V137" i="9"/>
  <c r="W137" i="9"/>
  <c r="X137" i="9"/>
  <c r="Y137" i="9"/>
  <c r="Z137" i="9"/>
  <c r="AA137" i="9"/>
  <c r="AB137" i="9"/>
  <c r="AC137" i="9"/>
  <c r="AD137" i="9"/>
  <c r="AE137" i="9"/>
  <c r="AF137" i="9"/>
  <c r="AG137" i="9"/>
  <c r="AH137" i="9"/>
  <c r="AI137" i="9"/>
  <c r="AJ137" i="9"/>
  <c r="AK137" i="9"/>
  <c r="AL137" i="9"/>
  <c r="AM137" i="9"/>
  <c r="AO137" i="9"/>
  <c r="M147" i="9"/>
  <c r="N147" i="9"/>
  <c r="O147" i="9"/>
  <c r="P147" i="9"/>
  <c r="Q147" i="9"/>
  <c r="R147" i="9"/>
  <c r="S147" i="9"/>
  <c r="T147" i="9"/>
  <c r="U147" i="9"/>
  <c r="V147" i="9"/>
  <c r="W147" i="9"/>
  <c r="X147" i="9"/>
  <c r="Y147" i="9"/>
  <c r="Z147" i="9"/>
  <c r="AA147" i="9"/>
  <c r="AB147" i="9"/>
  <c r="AC147" i="9"/>
  <c r="AD147" i="9"/>
  <c r="AE147" i="9"/>
  <c r="AF147" i="9"/>
  <c r="AG147" i="9"/>
  <c r="AH147" i="9"/>
  <c r="AI147" i="9"/>
  <c r="AJ147" i="9"/>
  <c r="AK147" i="9"/>
  <c r="AL147" i="9"/>
  <c r="AO147" i="9"/>
  <c r="M148" i="9"/>
  <c r="N148" i="9"/>
  <c r="O148" i="9"/>
  <c r="P148" i="9"/>
  <c r="Q148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O148" i="9"/>
  <c r="M149" i="9"/>
  <c r="N149" i="9"/>
  <c r="O149" i="9"/>
  <c r="P149" i="9"/>
  <c r="Q149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O149" i="9"/>
  <c r="M150" i="9"/>
  <c r="N150" i="9"/>
  <c r="O150" i="9"/>
  <c r="P150" i="9"/>
  <c r="Q150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AO150" i="9"/>
  <c r="M151" i="9"/>
  <c r="N151" i="9"/>
  <c r="O151" i="9"/>
  <c r="P151" i="9"/>
  <c r="Q151" i="9"/>
  <c r="R151" i="9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AO151" i="9"/>
  <c r="AO152" i="9"/>
  <c r="I153" i="9"/>
  <c r="J153" i="9"/>
  <c r="K153" i="9"/>
  <c r="L153" i="9"/>
  <c r="M153" i="9"/>
  <c r="N153" i="9"/>
  <c r="O153" i="9"/>
  <c r="P153" i="9"/>
  <c r="Q153" i="9"/>
  <c r="R153" i="9"/>
  <c r="S153" i="9"/>
  <c r="T153" i="9"/>
  <c r="U153" i="9"/>
  <c r="V153" i="9"/>
  <c r="W153" i="9"/>
  <c r="X153" i="9"/>
  <c r="Y153" i="9"/>
  <c r="Z153" i="9"/>
  <c r="AA153" i="9"/>
  <c r="AB153" i="9"/>
  <c r="AC153" i="9"/>
  <c r="AD153" i="9"/>
  <c r="AE153" i="9"/>
  <c r="AF153" i="9"/>
  <c r="AG153" i="9"/>
  <c r="AH153" i="9"/>
  <c r="AI153" i="9"/>
  <c r="AJ153" i="9"/>
  <c r="AK153" i="9"/>
  <c r="AL153" i="9"/>
  <c r="AM153" i="9"/>
  <c r="AO153" i="9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K7" i="6"/>
  <c r="AL7" i="6"/>
  <c r="AM7" i="6"/>
  <c r="AO10" i="6"/>
  <c r="AP10" i="6"/>
  <c r="AO11" i="6"/>
  <c r="AP11" i="6"/>
  <c r="AO12" i="6"/>
  <c r="AP12" i="6"/>
  <c r="AO13" i="6"/>
  <c r="AP13" i="6"/>
  <c r="AO14" i="6"/>
  <c r="AP14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O15" i="6"/>
  <c r="AP15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O16" i="6"/>
  <c r="AP16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O17" i="6"/>
  <c r="AP17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O20" i="6"/>
  <c r="AP20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O21" i="6"/>
  <c r="AP21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O22" i="6"/>
  <c r="AP22" i="6"/>
  <c r="J23" i="6"/>
  <c r="K23" i="6"/>
  <c r="L23" i="6"/>
  <c r="M23" i="6"/>
  <c r="N23" i="6"/>
  <c r="O23" i="6"/>
  <c r="P23" i="6"/>
  <c r="Q23" i="6"/>
  <c r="R23" i="6"/>
  <c r="S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O23" i="6"/>
  <c r="AP23" i="6"/>
  <c r="AO24" i="6"/>
  <c r="AP24" i="6"/>
  <c r="AO25" i="6"/>
  <c r="AP25" i="6"/>
  <c r="AO26" i="6"/>
  <c r="AP26" i="6"/>
  <c r="AO27" i="6"/>
  <c r="AP27" i="6"/>
  <c r="AO28" i="6"/>
  <c r="AP28" i="6"/>
  <c r="AO29" i="6"/>
  <c r="AP29" i="6"/>
  <c r="AO30" i="6"/>
  <c r="AP30" i="6"/>
  <c r="AO31" i="6"/>
  <c r="AP31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O32" i="6"/>
  <c r="AP32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O33" i="6"/>
  <c r="AP33" i="6"/>
  <c r="AO36" i="6"/>
  <c r="AP36" i="6"/>
  <c r="AO39" i="6"/>
  <c r="AP39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O45" i="6"/>
  <c r="AP45" i="6"/>
  <c r="AQ45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O46" i="6"/>
  <c r="AP46" i="6"/>
  <c r="AQ46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O47" i="6"/>
  <c r="AP47" i="6"/>
  <c r="AQ47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O48" i="6"/>
  <c r="AP48" i="6"/>
  <c r="AQ48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O49" i="6"/>
  <c r="AP49" i="6"/>
  <c r="AQ49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O50" i="6"/>
  <c r="AP50" i="6"/>
  <c r="AQ50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O51" i="6"/>
  <c r="AP51" i="6"/>
  <c r="AQ51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O52" i="6"/>
  <c r="AP52" i="6"/>
  <c r="AQ52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O53" i="6"/>
  <c r="AP53" i="6"/>
  <c r="AQ53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O54" i="6"/>
  <c r="AP54" i="6"/>
  <c r="AQ54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O55" i="6"/>
  <c r="AP55" i="6"/>
  <c r="AQ55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O56" i="6"/>
  <c r="AP56" i="6"/>
  <c r="AQ56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O57" i="6"/>
  <c r="AP57" i="6"/>
  <c r="AQ57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O58" i="6"/>
  <c r="AP58" i="6"/>
  <c r="AQ58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O59" i="6"/>
  <c r="AP59" i="6"/>
  <c r="AQ59" i="6"/>
  <c r="AO60" i="6"/>
  <c r="AP60" i="6"/>
  <c r="AQ60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O61" i="6"/>
  <c r="AP61" i="6"/>
  <c r="AQ61" i="6"/>
  <c r="AO64" i="6"/>
  <c r="AP64" i="6"/>
  <c r="AO67" i="6"/>
  <c r="AP67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O73" i="6"/>
  <c r="AP73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O76" i="6"/>
  <c r="AP76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O77" i="6"/>
  <c r="AP77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O78" i="6"/>
  <c r="AP78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O79" i="6"/>
  <c r="AP79" i="6"/>
  <c r="J80" i="6"/>
  <c r="R80" i="6"/>
  <c r="S80" i="6"/>
  <c r="T80" i="6"/>
  <c r="U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O80" i="6"/>
  <c r="AP80" i="6"/>
  <c r="R81" i="6"/>
  <c r="S81" i="6"/>
  <c r="T81" i="6"/>
  <c r="U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O81" i="6"/>
  <c r="AP81" i="6"/>
  <c r="J82" i="6"/>
  <c r="K82" i="6"/>
  <c r="L82" i="6"/>
  <c r="M82" i="6"/>
  <c r="S82" i="6"/>
  <c r="T82" i="6"/>
  <c r="U82" i="6"/>
  <c r="Y82" i="6"/>
  <c r="Z82" i="6"/>
  <c r="AA82" i="6"/>
  <c r="AD82" i="6"/>
  <c r="AE82" i="6"/>
  <c r="AJ82" i="6"/>
  <c r="AO82" i="6"/>
  <c r="AP82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O83" i="6"/>
  <c r="AP83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O84" i="6"/>
  <c r="AP84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O85" i="6"/>
  <c r="AP85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O86" i="6"/>
  <c r="AP86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O87" i="6"/>
  <c r="AP87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O88" i="6"/>
  <c r="AP88" i="6"/>
  <c r="J89" i="6"/>
  <c r="K89" i="6"/>
  <c r="L89" i="6"/>
  <c r="M89" i="6"/>
  <c r="O89" i="6"/>
  <c r="P89" i="6"/>
  <c r="S89" i="6"/>
  <c r="T89" i="6"/>
  <c r="U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O89" i="6"/>
  <c r="AP89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O90" i="6"/>
  <c r="AP90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O91" i="6"/>
  <c r="AP91" i="6"/>
  <c r="AO94" i="6"/>
  <c r="AP94" i="6"/>
  <c r="AO97" i="6"/>
  <c r="AP97" i="6"/>
  <c r="AO100" i="6"/>
  <c r="AP100" i="6"/>
  <c r="AO103" i="6"/>
  <c r="AP103" i="6"/>
  <c r="AO107" i="6"/>
  <c r="AP107" i="6"/>
  <c r="AO108" i="6"/>
  <c r="AP108" i="6"/>
  <c r="AO109" i="6"/>
  <c r="AP109" i="6"/>
  <c r="AO111" i="6"/>
  <c r="AP111" i="6"/>
  <c r="AO112" i="6"/>
  <c r="AP112" i="6"/>
  <c r="AO114" i="6"/>
  <c r="AP114" i="6"/>
  <c r="AO115" i="6"/>
  <c r="AP115" i="6"/>
  <c r="AO116" i="6"/>
  <c r="AP116" i="6"/>
  <c r="AP117" i="6"/>
  <c r="AO119" i="6"/>
  <c r="AO120" i="6"/>
  <c r="AO121" i="6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O10" i="8"/>
  <c r="AP10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O11" i="8"/>
  <c r="AP11" i="8"/>
  <c r="AO12" i="8"/>
  <c r="AP12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O13" i="8"/>
  <c r="AP13" i="8"/>
  <c r="AO14" i="8"/>
  <c r="AP14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O15" i="8"/>
  <c r="AP15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O16" i="8"/>
  <c r="AP16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O17" i="8"/>
  <c r="AP17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O20" i="8"/>
  <c r="AP20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O21" i="8"/>
  <c r="AP21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O22" i="8"/>
  <c r="AP22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M23" i="8"/>
  <c r="AO23" i="8"/>
  <c r="AP23" i="8"/>
  <c r="AO24" i="8"/>
  <c r="AP24" i="8"/>
  <c r="AO25" i="8"/>
  <c r="AP25" i="8"/>
  <c r="AO26" i="8"/>
  <c r="AP26" i="8"/>
  <c r="AO27" i="8"/>
  <c r="AP27" i="8"/>
  <c r="AO28" i="8"/>
  <c r="AP28" i="8"/>
  <c r="AO29" i="8"/>
  <c r="AP29" i="8"/>
  <c r="AO30" i="8"/>
  <c r="AP30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O31" i="8"/>
  <c r="AP31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O32" i="8"/>
  <c r="AP32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O33" i="8"/>
  <c r="AP33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O34" i="8"/>
  <c r="AP34" i="8"/>
  <c r="AO37" i="8"/>
  <c r="AP37" i="8"/>
  <c r="AO40" i="8"/>
  <c r="AP40" i="8"/>
  <c r="AO42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O46" i="8"/>
  <c r="AP46" i="8"/>
  <c r="AQ46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O47" i="8"/>
  <c r="AP47" i="8"/>
  <c r="AQ47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O48" i="8"/>
  <c r="AP48" i="8"/>
  <c r="AQ48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O49" i="8"/>
  <c r="AP49" i="8"/>
  <c r="AQ49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O50" i="8"/>
  <c r="AP50" i="8"/>
  <c r="AQ50" i="8"/>
  <c r="AO51" i="8"/>
  <c r="AP51" i="8"/>
  <c r="AQ51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O52" i="8"/>
  <c r="AP52" i="8"/>
  <c r="AQ52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O53" i="8"/>
  <c r="AP53" i="8"/>
  <c r="AQ53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O54" i="8"/>
  <c r="AP54" i="8"/>
  <c r="AQ54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O55" i="8"/>
  <c r="AP55" i="8"/>
  <c r="AQ55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O56" i="8"/>
  <c r="AP56" i="8"/>
  <c r="AQ56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O57" i="8"/>
  <c r="AP57" i="8"/>
  <c r="AQ57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O58" i="8"/>
  <c r="AP58" i="8"/>
  <c r="AQ58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O59" i="8"/>
  <c r="AP59" i="8"/>
  <c r="AQ59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O60" i="8"/>
  <c r="AP60" i="8"/>
  <c r="AQ60" i="8"/>
  <c r="AO61" i="8"/>
  <c r="AP61" i="8"/>
  <c r="AQ61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AO62" i="8"/>
  <c r="AP62" i="8"/>
  <c r="AQ62" i="8"/>
  <c r="AO65" i="8"/>
  <c r="AP65" i="8"/>
  <c r="AO68" i="8"/>
  <c r="AP68" i="8"/>
  <c r="I74" i="8"/>
  <c r="J74" i="8"/>
  <c r="K74" i="8"/>
  <c r="L74" i="8"/>
  <c r="M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AH74" i="8"/>
  <c r="AI74" i="8"/>
  <c r="AJ74" i="8"/>
  <c r="AK74" i="8"/>
  <c r="AL74" i="8"/>
  <c r="AM74" i="8"/>
  <c r="AO74" i="8"/>
  <c r="AP74" i="8"/>
  <c r="AP76" i="8"/>
  <c r="AP79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AL82" i="8"/>
  <c r="AM82" i="8"/>
  <c r="AO82" i="8"/>
  <c r="AP82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AH83" i="8"/>
  <c r="AI83" i="8"/>
  <c r="AJ83" i="8"/>
  <c r="AK83" i="8"/>
  <c r="AL83" i="8"/>
  <c r="AM83" i="8"/>
  <c r="AO83" i="8"/>
  <c r="AP83" i="8"/>
  <c r="O84" i="8"/>
  <c r="P84" i="8"/>
  <c r="Q84" i="8"/>
  <c r="R84" i="8"/>
  <c r="S84" i="8"/>
  <c r="T84" i="8"/>
  <c r="U84" i="8"/>
  <c r="AD84" i="8"/>
  <c r="AM84" i="8"/>
  <c r="AO84" i="8"/>
  <c r="AP84" i="8"/>
  <c r="K85" i="8"/>
  <c r="L85" i="8"/>
  <c r="M85" i="8"/>
  <c r="P85" i="8"/>
  <c r="Q85" i="8"/>
  <c r="R85" i="8"/>
  <c r="S85" i="8"/>
  <c r="T85" i="8"/>
  <c r="U85" i="8"/>
  <c r="Z85" i="8"/>
  <c r="AA85" i="8"/>
  <c r="AB85" i="8"/>
  <c r="AC85" i="8"/>
  <c r="AD85" i="8"/>
  <c r="AE85" i="8"/>
  <c r="AF85" i="8"/>
  <c r="AG85" i="8"/>
  <c r="AH85" i="8"/>
  <c r="AI85" i="8"/>
  <c r="AJ85" i="8"/>
  <c r="AK85" i="8"/>
  <c r="AL85" i="8"/>
  <c r="AM85" i="8"/>
  <c r="AO85" i="8"/>
  <c r="AP85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AH86" i="8"/>
  <c r="AI86" i="8"/>
  <c r="AJ86" i="8"/>
  <c r="AK86" i="8"/>
  <c r="AL86" i="8"/>
  <c r="AM86" i="8"/>
  <c r="AO86" i="8"/>
  <c r="AP86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AH87" i="8"/>
  <c r="AI87" i="8"/>
  <c r="AJ87" i="8"/>
  <c r="AK87" i="8"/>
  <c r="AL87" i="8"/>
  <c r="AM87" i="8"/>
  <c r="AO87" i="8"/>
  <c r="AP87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AG88" i="8"/>
  <c r="AH88" i="8"/>
  <c r="AI88" i="8"/>
  <c r="AJ88" i="8"/>
  <c r="AK88" i="8"/>
  <c r="AL88" i="8"/>
  <c r="AM88" i="8"/>
  <c r="AO88" i="8"/>
  <c r="AP88" i="8"/>
  <c r="J89" i="8"/>
  <c r="K89" i="8"/>
  <c r="L89" i="8"/>
  <c r="M89" i="8"/>
  <c r="O89" i="8"/>
  <c r="P89" i="8"/>
  <c r="Q89" i="8"/>
  <c r="R89" i="8"/>
  <c r="S89" i="8"/>
  <c r="T89" i="8"/>
  <c r="U89" i="8"/>
  <c r="V89" i="8"/>
  <c r="Z89" i="8"/>
  <c r="AG89" i="8"/>
  <c r="AH89" i="8"/>
  <c r="AI89" i="8"/>
  <c r="AJ89" i="8"/>
  <c r="AK89" i="8"/>
  <c r="AL89" i="8"/>
  <c r="AM89" i="8"/>
  <c r="AO89" i="8"/>
  <c r="AP89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AH90" i="8"/>
  <c r="AI90" i="8"/>
  <c r="AJ90" i="8"/>
  <c r="AK90" i="8"/>
  <c r="AL90" i="8"/>
  <c r="AM90" i="8"/>
  <c r="AO90" i="8"/>
  <c r="AP90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AG91" i="8"/>
  <c r="AH91" i="8"/>
  <c r="AI91" i="8"/>
  <c r="AJ91" i="8"/>
  <c r="AK91" i="8"/>
  <c r="AL91" i="8"/>
  <c r="AM91" i="8"/>
  <c r="AO91" i="8"/>
  <c r="AP91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AF92" i="8"/>
  <c r="AG92" i="8"/>
  <c r="AH92" i="8"/>
  <c r="AI92" i="8"/>
  <c r="AJ92" i="8"/>
  <c r="AK92" i="8"/>
  <c r="AL92" i="8"/>
  <c r="AM92" i="8"/>
  <c r="AO92" i="8"/>
  <c r="AP92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AF93" i="8"/>
  <c r="AG93" i="8"/>
  <c r="AH93" i="8"/>
  <c r="AI93" i="8"/>
  <c r="AJ93" i="8"/>
  <c r="AK93" i="8"/>
  <c r="AL93" i="8"/>
  <c r="AM93" i="8"/>
  <c r="AO93" i="8"/>
  <c r="AP93" i="8"/>
  <c r="J94" i="8"/>
  <c r="K94" i="8"/>
  <c r="L94" i="8"/>
  <c r="M94" i="8"/>
  <c r="O94" i="8"/>
  <c r="P94" i="8"/>
  <c r="Q94" i="8"/>
  <c r="R94" i="8"/>
  <c r="S94" i="8"/>
  <c r="T94" i="8"/>
  <c r="U94" i="8"/>
  <c r="V94" i="8"/>
  <c r="X94" i="8"/>
  <c r="Y94" i="8"/>
  <c r="Z94" i="8"/>
  <c r="AA94" i="8"/>
  <c r="AB94" i="8"/>
  <c r="AC94" i="8"/>
  <c r="AD94" i="8"/>
  <c r="AE94" i="8"/>
  <c r="AF94" i="8"/>
  <c r="AG94" i="8"/>
  <c r="AH94" i="8"/>
  <c r="AI94" i="8"/>
  <c r="AJ94" i="8"/>
  <c r="AK94" i="8"/>
  <c r="AL94" i="8"/>
  <c r="AM94" i="8"/>
  <c r="AO94" i="8"/>
  <c r="AP94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AF95" i="8"/>
  <c r="AG95" i="8"/>
  <c r="AH95" i="8"/>
  <c r="AI95" i="8"/>
  <c r="AJ95" i="8"/>
  <c r="AK95" i="8"/>
  <c r="AL95" i="8"/>
  <c r="AM95" i="8"/>
  <c r="AO95" i="8"/>
  <c r="AP95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AF96" i="8"/>
  <c r="AG96" i="8"/>
  <c r="AH96" i="8"/>
  <c r="AI96" i="8"/>
  <c r="AJ96" i="8"/>
  <c r="AK96" i="8"/>
  <c r="AL96" i="8"/>
  <c r="AM96" i="8"/>
  <c r="AO96" i="8"/>
  <c r="AP96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AF97" i="8"/>
  <c r="AG97" i="8"/>
  <c r="AH97" i="8"/>
  <c r="AI97" i="8"/>
  <c r="AJ97" i="8"/>
  <c r="AK97" i="8"/>
  <c r="AL97" i="8"/>
  <c r="AM97" i="8"/>
  <c r="AO97" i="8"/>
  <c r="AP97" i="8"/>
  <c r="AO100" i="8"/>
  <c r="AP100" i="8"/>
  <c r="AO103" i="8"/>
  <c r="AP103" i="8"/>
  <c r="AO106" i="8"/>
  <c r="AP106" i="8"/>
  <c r="AO109" i="8"/>
  <c r="AP109" i="8"/>
  <c r="AO113" i="8"/>
  <c r="AP113" i="8"/>
  <c r="AO114" i="8"/>
  <c r="AP114" i="8"/>
  <c r="AO115" i="8"/>
  <c r="AP115" i="8"/>
  <c r="AO117" i="8"/>
  <c r="AP117" i="8"/>
  <c r="AO118" i="8"/>
  <c r="AP118" i="8"/>
  <c r="AO120" i="8"/>
  <c r="AP120" i="8"/>
  <c r="AO121" i="8"/>
  <c r="AP121" i="8"/>
  <c r="AO122" i="8"/>
  <c r="AP122" i="8"/>
  <c r="AP123" i="8"/>
  <c r="AO125" i="8"/>
  <c r="AO126" i="8"/>
  <c r="AO127" i="8"/>
</calcChain>
</file>

<file path=xl/sharedStrings.xml><?xml version="1.0" encoding="utf-8"?>
<sst xmlns="http://schemas.openxmlformats.org/spreadsheetml/2006/main" count="1562" uniqueCount="152">
  <si>
    <t>Tenaska IV Cleburne Plant</t>
  </si>
  <si>
    <t>January 2001</t>
  </si>
  <si>
    <t>Vol</t>
  </si>
  <si>
    <t>Apache</t>
  </si>
  <si>
    <t>$</t>
  </si>
  <si>
    <t>Williams</t>
  </si>
  <si>
    <t>Supply</t>
  </si>
  <si>
    <t>Transportation</t>
  </si>
  <si>
    <t>Sales</t>
  </si>
  <si>
    <t>Variance</t>
  </si>
  <si>
    <t>Total</t>
  </si>
  <si>
    <t>Fuel</t>
  </si>
  <si>
    <t>UA4</t>
  </si>
  <si>
    <t>Fuel Management</t>
  </si>
  <si>
    <t>Lone 17640500</t>
  </si>
  <si>
    <t>Pr</t>
  </si>
  <si>
    <t>Lone 17128050</t>
  </si>
  <si>
    <t>Lone 17054701</t>
  </si>
  <si>
    <t>Lone 18005400</t>
  </si>
  <si>
    <t>Apache  (384247)</t>
  </si>
  <si>
    <t>Williams  (#384237)</t>
  </si>
  <si>
    <t>Various Spot Supplies</t>
  </si>
  <si>
    <t>Counterparty</t>
  </si>
  <si>
    <t>Waha</t>
  </si>
  <si>
    <t>Trans Adj</t>
  </si>
  <si>
    <t>Demand</t>
  </si>
  <si>
    <t>Lone 17120110</t>
  </si>
  <si>
    <t>Lone 17300000</t>
  </si>
  <si>
    <t>Pipe &amp; Point</t>
  </si>
  <si>
    <t>Tenaska IV</t>
  </si>
  <si>
    <t>Agency</t>
  </si>
  <si>
    <t>Fee</t>
  </si>
  <si>
    <t>Various Spot Transports</t>
  </si>
  <si>
    <t>Midcon Katy</t>
  </si>
  <si>
    <t>El Paso (Ilonewa)</t>
  </si>
  <si>
    <t>AOG Sweetiepeck</t>
  </si>
  <si>
    <t>Koch Midstream</t>
  </si>
  <si>
    <t>Oasis</t>
  </si>
  <si>
    <t>Richardson Mivida</t>
  </si>
  <si>
    <t>Total Purchases</t>
  </si>
  <si>
    <t>Range - Sterling</t>
  </si>
  <si>
    <t>Lone 17143600</t>
  </si>
  <si>
    <t>Conoco - Sterling</t>
  </si>
  <si>
    <t>Lone 17195450</t>
  </si>
  <si>
    <t>LSP Waha Header</t>
  </si>
  <si>
    <t>Lone 17674904</t>
  </si>
  <si>
    <t>Apache To Tenaska IV</t>
  </si>
  <si>
    <t>Williams to Tenaska IV</t>
  </si>
  <si>
    <t>Kmid Tri-Cities</t>
  </si>
  <si>
    <t>Lone 17101700</t>
  </si>
  <si>
    <t>Mobil Waha Plant</t>
  </si>
  <si>
    <t>Lone 17007100</t>
  </si>
  <si>
    <t>GPM - Strawberry</t>
  </si>
  <si>
    <t>Lone 17433500</t>
  </si>
  <si>
    <t>TW</t>
  </si>
  <si>
    <t>Lone 18000600</t>
  </si>
  <si>
    <t>Lone 17979600</t>
  </si>
  <si>
    <t>Duke Pegasus</t>
  </si>
  <si>
    <t>Total Supply</t>
  </si>
  <si>
    <t>Total $</t>
  </si>
  <si>
    <t>Pay to Apache</t>
  </si>
  <si>
    <t>Supply Settlements</t>
  </si>
  <si>
    <t>Pay to Williams</t>
  </si>
  <si>
    <t>Cmdty</t>
  </si>
  <si>
    <t xml:space="preserve">Waha </t>
  </si>
  <si>
    <t>Disc</t>
  </si>
  <si>
    <t>Spot Purchases</t>
  </si>
  <si>
    <t>Pay to Spot Suppliers</t>
  </si>
  <si>
    <t>Transport Settlements</t>
  </si>
  <si>
    <t>Lone Star (Base)</t>
  </si>
  <si>
    <t>Make-up</t>
  </si>
  <si>
    <t>Spot Transport</t>
  </si>
  <si>
    <t>Pay to Lone Star Base)</t>
  </si>
  <si>
    <t>Pay to Spot Transporters</t>
  </si>
  <si>
    <t>Receive from Spot Sales</t>
  </si>
  <si>
    <t>Receive from Tenaska IV</t>
  </si>
  <si>
    <t>Spot Sales Settlements</t>
  </si>
  <si>
    <t>Fuel Volumes</t>
  </si>
  <si>
    <t>Imbalance Rec/(Del)</t>
  </si>
  <si>
    <t>Settlement Summary</t>
  </si>
  <si>
    <t>February 2001</t>
  </si>
  <si>
    <t>Range-Sterling</t>
  </si>
  <si>
    <t>Conoco Sterling</t>
  </si>
  <si>
    <t>Price</t>
  </si>
  <si>
    <t>Williams     #384237</t>
  </si>
  <si>
    <t>Range Sterling</t>
  </si>
  <si>
    <t>GPM Strawberry</t>
  </si>
  <si>
    <t>Dmd</t>
  </si>
  <si>
    <t>Transport</t>
  </si>
  <si>
    <t>Tenaska IV     #384258</t>
  </si>
  <si>
    <t>Cleburne Plant</t>
  </si>
  <si>
    <t>Lone 25000200</t>
  </si>
  <si>
    <t>Fuel %</t>
  </si>
  <si>
    <t>Payback</t>
  </si>
  <si>
    <t>Various</t>
  </si>
  <si>
    <t>Spot Sale</t>
  </si>
  <si>
    <t>Location</t>
  </si>
  <si>
    <t>Meter #</t>
  </si>
  <si>
    <t>Waha Disc</t>
  </si>
  <si>
    <t>Other Transports</t>
  </si>
  <si>
    <t>Spot Supply</t>
  </si>
  <si>
    <t>Agency Fee</t>
  </si>
  <si>
    <t>$$</t>
  </si>
  <si>
    <t>Lone Star Pipeline  (Transport to Cleburne Plant)</t>
  </si>
  <si>
    <t>Volume</t>
  </si>
  <si>
    <t>Pay to Lone Star Pipeline (Base)</t>
  </si>
  <si>
    <t>Receive from Spot Markets</t>
  </si>
  <si>
    <t>Apache     #384247</t>
  </si>
  <si>
    <t>Western Katy</t>
  </si>
  <si>
    <t>Lone 17806000</t>
  </si>
  <si>
    <t>Brazos Electric Power Cooperative     #458433</t>
  </si>
  <si>
    <t>Lone Star Pipeline  (Transport to Cleburne Plant)     #599575 (Waha) &amp; 609296 (Katy)</t>
  </si>
  <si>
    <t xml:space="preserve">Transport   </t>
  </si>
  <si>
    <t>Tenaska IV     #384258  &amp;  529856 (Buyback)</t>
  </si>
  <si>
    <t>March 2001</t>
  </si>
  <si>
    <t>Del Volume</t>
  </si>
  <si>
    <t>Recoup from Tenaska IV</t>
  </si>
  <si>
    <t xml:space="preserve">     Total Receipt from Tenaska</t>
  </si>
  <si>
    <t>Agency Fee (Based on Nom)</t>
  </si>
  <si>
    <t>April 2001</t>
  </si>
  <si>
    <t>May 2001</t>
  </si>
  <si>
    <t>Koch Coyanosa</t>
  </si>
  <si>
    <t>Lone 17120111</t>
  </si>
  <si>
    <t>Conoco Conger</t>
  </si>
  <si>
    <t>Waha Hdr</t>
  </si>
  <si>
    <t>Total Payback</t>
  </si>
  <si>
    <t>June 2001</t>
  </si>
  <si>
    <t>Warwink - X2 - X36</t>
  </si>
  <si>
    <t>Lone 20014503</t>
  </si>
  <si>
    <t>Conoco sterling</t>
  </si>
  <si>
    <t>Dal Hide Coyanosa</t>
  </si>
  <si>
    <t>Lone 17-1201-10</t>
  </si>
  <si>
    <t>Lone 17-1201-01</t>
  </si>
  <si>
    <t>East Pool 3305</t>
  </si>
  <si>
    <t>Lone 17-1280-50</t>
  </si>
  <si>
    <t>East Pool 2771</t>
  </si>
  <si>
    <t>20-1525-00</t>
  </si>
  <si>
    <t>Lonestar Pipeline</t>
  </si>
  <si>
    <t>Payback Total</t>
  </si>
  <si>
    <t>EES</t>
  </si>
  <si>
    <t>Connect</t>
  </si>
  <si>
    <t>AOG</t>
  </si>
  <si>
    <t>Prices</t>
  </si>
  <si>
    <t>Total Costs</t>
  </si>
  <si>
    <t>Payback Volume</t>
  </si>
  <si>
    <t>El Paso Merchant</t>
  </si>
  <si>
    <t>AOG Sweepipick</t>
  </si>
  <si>
    <t>GD-.05</t>
  </si>
  <si>
    <t>Spot</t>
  </si>
  <si>
    <t>HPL</t>
  </si>
  <si>
    <t>17-7462-50</t>
  </si>
  <si>
    <t>EPGT Waha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</si>
</sst>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5" formatCode="m/d"/>
    <numFmt numFmtId="167" formatCode="_(* #,##0.0_);_(* \(#,##0.0\);_(* &quot;-&quot;??_);_(@_)"/>
    <numFmt numFmtId="168" formatCode="_(* #,##0_);_(* \(#,##0\);_(* &quot;-&quot;??_);_(@_)"/>
    <numFmt numFmtId="176" formatCode="_(* #,##0.000_);_(* \(#,##0.000\);_(* &quot;-&quot;??_);_(@_)"/>
    <numFmt numFmtId="177" formatCode="_(* #,##0.0000_);_(* \(#,##0.0000\);_(* &quot;-&quot;??_);_(@_)"/>
    <numFmt numFmtId="183" formatCode="0.0%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7">
    <xf numFmtId="0" fontId="0" fillId="0" borderId="0" xfId="0"/>
    <xf numFmtId="0" fontId="4" fillId="0" borderId="0" xfId="0" applyFont="1"/>
    <xf numFmtId="0" fontId="3" fillId="0" borderId="0" xfId="0" applyFont="1" applyFill="1"/>
    <xf numFmtId="0" fontId="4" fillId="0" borderId="0" xfId="0" applyFont="1" applyFill="1"/>
    <xf numFmtId="0" fontId="3" fillId="0" borderId="0" xfId="0" quotePrefix="1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8" fontId="4" fillId="0" borderId="0" xfId="1" applyNumberFormat="1" applyFont="1"/>
    <xf numFmtId="176" fontId="4" fillId="0" borderId="0" xfId="1" applyNumberFormat="1" applyFont="1"/>
    <xf numFmtId="43" fontId="4" fillId="0" borderId="0" xfId="1" applyNumberFormat="1" applyFont="1"/>
    <xf numFmtId="177" fontId="4" fillId="0" borderId="0" xfId="1" applyNumberFormat="1" applyFont="1"/>
    <xf numFmtId="43" fontId="4" fillId="0" borderId="0" xfId="1" applyFont="1"/>
    <xf numFmtId="168" fontId="4" fillId="0" borderId="0" xfId="0" applyNumberFormat="1" applyFont="1"/>
    <xf numFmtId="43" fontId="4" fillId="0" borderId="0" xfId="0" applyNumberFormat="1" applyFont="1"/>
    <xf numFmtId="167" fontId="4" fillId="0" borderId="0" xfId="1" applyNumberFormat="1" applyFont="1"/>
    <xf numFmtId="0" fontId="3" fillId="0" borderId="0" xfId="0" applyFont="1" applyBorder="1" applyAlignment="1">
      <alignment horizontal="center"/>
    </xf>
    <xf numFmtId="168" fontId="3" fillId="0" borderId="0" xfId="0" applyNumberFormat="1" applyFont="1"/>
    <xf numFmtId="43" fontId="3" fillId="0" borderId="0" xfId="0" applyNumberFormat="1" applyFont="1"/>
    <xf numFmtId="168" fontId="3" fillId="2" borderId="0" xfId="0" applyNumberFormat="1" applyFont="1" applyFill="1"/>
    <xf numFmtId="43" fontId="3" fillId="2" borderId="0" xfId="0" applyNumberFormat="1" applyFont="1" applyFill="1"/>
    <xf numFmtId="43" fontId="3" fillId="0" borderId="0" xfId="1" applyFont="1" applyAlignment="1">
      <alignment horizontal="right"/>
    </xf>
    <xf numFmtId="43" fontId="4" fillId="0" borderId="0" xfId="1" applyFont="1" applyBorder="1"/>
    <xf numFmtId="43" fontId="4" fillId="0" borderId="0" xfId="1" applyFont="1" applyBorder="1" applyAlignment="1">
      <alignment horizontal="center"/>
    </xf>
    <xf numFmtId="0" fontId="4" fillId="0" borderId="0" xfId="0" applyFont="1" applyBorder="1"/>
    <xf numFmtId="43" fontId="3" fillId="0" borderId="0" xfId="1" applyFont="1" applyBorder="1" applyAlignment="1">
      <alignment horizontal="right"/>
    </xf>
    <xf numFmtId="176" fontId="4" fillId="0" borderId="0" xfId="0" applyNumberFormat="1" applyFont="1"/>
    <xf numFmtId="0" fontId="4" fillId="0" borderId="0" xfId="0" applyFont="1" applyAlignment="1">
      <alignment horizontal="center"/>
    </xf>
    <xf numFmtId="43" fontId="4" fillId="0" borderId="0" xfId="1" applyFont="1" applyFill="1"/>
    <xf numFmtId="43" fontId="3" fillId="0" borderId="0" xfId="1" applyFont="1"/>
    <xf numFmtId="43" fontId="4" fillId="0" borderId="1" xfId="1" applyFont="1" applyBorder="1" applyAlignment="1">
      <alignment horizontal="center"/>
    </xf>
    <xf numFmtId="0" fontId="5" fillId="0" borderId="0" xfId="0" applyFont="1"/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43" fontId="4" fillId="0" borderId="1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3" fillId="0" borderId="0" xfId="0" applyNumberFormat="1" applyFont="1"/>
    <xf numFmtId="176" fontId="3" fillId="0" borderId="0" xfId="0" applyNumberFormat="1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4" borderId="0" xfId="0" applyFont="1" applyFill="1"/>
    <xf numFmtId="168" fontId="4" fillId="4" borderId="0" xfId="1" applyNumberFormat="1" applyFont="1" applyFill="1"/>
    <xf numFmtId="168" fontId="4" fillId="4" borderId="0" xfId="0" applyNumberFormat="1" applyFont="1" applyFill="1"/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16" fontId="4" fillId="0" borderId="0" xfId="0" applyNumberFormat="1" applyFont="1"/>
    <xf numFmtId="0" fontId="6" fillId="0" borderId="0" xfId="0" applyFont="1"/>
    <xf numFmtId="2" fontId="4" fillId="0" borderId="0" xfId="0" applyNumberFormat="1" applyFont="1"/>
    <xf numFmtId="168" fontId="3" fillId="0" borderId="0" xfId="1" applyNumberFormat="1" applyFont="1"/>
    <xf numFmtId="168" fontId="4" fillId="0" borderId="1" xfId="1" applyNumberFormat="1" applyFont="1" applyBorder="1"/>
    <xf numFmtId="168" fontId="4" fillId="0" borderId="1" xfId="0" applyNumberFormat="1" applyFont="1" applyBorder="1"/>
    <xf numFmtId="0" fontId="7" fillId="0" borderId="0" xfId="0" applyFont="1"/>
    <xf numFmtId="9" fontId="4" fillId="0" borderId="0" xfId="2" applyFont="1"/>
    <xf numFmtId="183" fontId="4" fillId="0" borderId="0" xfId="2" applyNumberFormat="1" applyFont="1"/>
    <xf numFmtId="168" fontId="4" fillId="0" borderId="0" xfId="0" applyNumberFormat="1" applyFont="1" applyBorder="1"/>
    <xf numFmtId="165" fontId="4" fillId="0" borderId="5" xfId="0" applyNumberFormat="1" applyFont="1" applyBorder="1" applyAlignment="1">
      <alignment horizontal="center"/>
    </xf>
    <xf numFmtId="43" fontId="4" fillId="0" borderId="1" xfId="0" applyNumberFormat="1" applyFont="1" applyBorder="1"/>
    <xf numFmtId="16" fontId="3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43" fontId="4" fillId="0" borderId="9" xfId="0" applyNumberFormat="1" applyFont="1" applyBorder="1"/>
    <xf numFmtId="168" fontId="4" fillId="0" borderId="0" xfId="1" applyNumberFormat="1" applyFont="1" applyBorder="1"/>
    <xf numFmtId="43" fontId="4" fillId="0" borderId="9" xfId="1" applyNumberFormat="1" applyFont="1" applyBorder="1"/>
    <xf numFmtId="0" fontId="4" fillId="0" borderId="9" xfId="0" applyFont="1" applyBorder="1"/>
    <xf numFmtId="43" fontId="4" fillId="0" borderId="9" xfId="1" applyFont="1" applyBorder="1"/>
    <xf numFmtId="0" fontId="4" fillId="0" borderId="10" xfId="0" applyFont="1" applyBorder="1"/>
    <xf numFmtId="0" fontId="4" fillId="0" borderId="1" xfId="0" applyFont="1" applyBorder="1"/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2" fillId="0" borderId="0" xfId="0" applyFont="1" applyFill="1"/>
    <xf numFmtId="0" fontId="8" fillId="0" borderId="0" xfId="0" applyFont="1"/>
    <xf numFmtId="0" fontId="2" fillId="0" borderId="0" xfId="0" quotePrefix="1" applyFont="1" applyFill="1"/>
    <xf numFmtId="165" fontId="4" fillId="4" borderId="5" xfId="0" applyNumberFormat="1" applyFont="1" applyFill="1" applyBorder="1" applyAlignment="1">
      <alignment horizontal="center"/>
    </xf>
    <xf numFmtId="168" fontId="4" fillId="4" borderId="1" xfId="0" applyNumberFormat="1" applyFont="1" applyFill="1" applyBorder="1"/>
    <xf numFmtId="168" fontId="3" fillId="4" borderId="0" xfId="1" applyNumberFormat="1" applyFont="1" applyFill="1"/>
    <xf numFmtId="168" fontId="3" fillId="4" borderId="0" xfId="0" applyNumberFormat="1" applyFont="1" applyFill="1"/>
    <xf numFmtId="0" fontId="3" fillId="6" borderId="0" xfId="0" applyFont="1" applyFill="1"/>
    <xf numFmtId="0" fontId="4" fillId="6" borderId="0" xfId="0" applyFont="1" applyFill="1"/>
    <xf numFmtId="0" fontId="3" fillId="6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168" fontId="4" fillId="6" borderId="0" xfId="1" applyNumberFormat="1" applyFont="1" applyFill="1"/>
    <xf numFmtId="16" fontId="3" fillId="6" borderId="1" xfId="0" applyNumberFormat="1" applyFont="1" applyFill="1" applyBorder="1" applyAlignment="1">
      <alignment horizontal="center"/>
    </xf>
    <xf numFmtId="168" fontId="4" fillId="4" borderId="1" xfId="1" applyNumberFormat="1" applyFont="1" applyFill="1" applyBorder="1"/>
    <xf numFmtId="0" fontId="9" fillId="0" borderId="0" xfId="0" applyFont="1"/>
    <xf numFmtId="17" fontId="2" fillId="0" borderId="0" xfId="0" quotePrefix="1" applyNumberFormat="1" applyFont="1" applyFill="1"/>
    <xf numFmtId="0" fontId="7" fillId="0" borderId="1" xfId="0" applyFont="1" applyBorder="1"/>
    <xf numFmtId="168" fontId="7" fillId="0" borderId="1" xfId="0" applyNumberFormat="1" applyFont="1" applyBorder="1"/>
    <xf numFmtId="0" fontId="4" fillId="0" borderId="12" xfId="0" applyFont="1" applyBorder="1"/>
    <xf numFmtId="0" fontId="3" fillId="7" borderId="0" xfId="0" applyFont="1" applyFill="1"/>
    <xf numFmtId="0" fontId="9" fillId="7" borderId="0" xfId="0" applyFont="1" applyFill="1"/>
    <xf numFmtId="0" fontId="4" fillId="7" borderId="0" xfId="0" applyFont="1" applyFill="1"/>
    <xf numFmtId="168" fontId="4" fillId="7" borderId="0" xfId="1" applyNumberFormat="1" applyFont="1" applyFill="1"/>
    <xf numFmtId="2" fontId="4" fillId="7" borderId="0" xfId="0" applyNumberFormat="1" applyFont="1" applyFill="1"/>
    <xf numFmtId="9" fontId="4" fillId="7" borderId="0" xfId="2" applyFont="1" applyFill="1"/>
    <xf numFmtId="168" fontId="4" fillId="7" borderId="0" xfId="0" applyNumberFormat="1" applyFont="1" applyFill="1"/>
    <xf numFmtId="43" fontId="4" fillId="7" borderId="0" xfId="0" applyNumberFormat="1" applyFont="1" applyFill="1"/>
    <xf numFmtId="183" fontId="4" fillId="7" borderId="0" xfId="2" applyNumberFormat="1" applyFont="1" applyFill="1"/>
    <xf numFmtId="168" fontId="4" fillId="7" borderId="0" xfId="0" applyNumberFormat="1" applyFont="1" applyFill="1" applyBorder="1"/>
    <xf numFmtId="168" fontId="4" fillId="7" borderId="1" xfId="0" applyNumberFormat="1" applyFont="1" applyFill="1" applyBorder="1"/>
    <xf numFmtId="43" fontId="4" fillId="7" borderId="1" xfId="0" applyNumberFormat="1" applyFont="1" applyFill="1" applyBorder="1"/>
    <xf numFmtId="168" fontId="3" fillId="7" borderId="0" xfId="0" applyNumberFormat="1" applyFont="1" applyFill="1"/>
    <xf numFmtId="43" fontId="3" fillId="7" borderId="0" xfId="0" applyNumberFormat="1" applyFont="1" applyFill="1"/>
    <xf numFmtId="0" fontId="7" fillId="7" borderId="0" xfId="0" applyFont="1" applyFill="1"/>
    <xf numFmtId="0" fontId="3" fillId="0" borderId="13" xfId="0" applyFont="1" applyBorder="1"/>
    <xf numFmtId="0" fontId="4" fillId="0" borderId="14" xfId="0" applyFont="1" applyBorder="1"/>
    <xf numFmtId="168" fontId="4" fillId="0" borderId="14" xfId="1" applyNumberFormat="1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5" xfId="0" applyFont="1" applyBorder="1"/>
    <xf numFmtId="168" fontId="4" fillId="0" borderId="5" xfId="1" applyNumberFormat="1" applyFont="1" applyBorder="1"/>
    <xf numFmtId="168" fontId="4" fillId="0" borderId="17" xfId="1" applyNumberFormat="1" applyFont="1" applyBorder="1"/>
    <xf numFmtId="168" fontId="4" fillId="0" borderId="18" xfId="1" applyNumberFormat="1" applyFont="1" applyBorder="1"/>
    <xf numFmtId="168" fontId="4" fillId="0" borderId="19" xfId="1" applyNumberFormat="1" applyFont="1" applyBorder="1"/>
    <xf numFmtId="168" fontId="3" fillId="0" borderId="0" xfId="0" applyNumberFormat="1" applyFont="1" applyFill="1" applyAlignment="1">
      <alignment horizontal="center"/>
    </xf>
    <xf numFmtId="168" fontId="4" fillId="0" borderId="0" xfId="0" applyNumberFormat="1" applyFont="1" applyFill="1"/>
    <xf numFmtId="176" fontId="4" fillId="0" borderId="14" xfId="1" applyNumberFormat="1" applyFont="1" applyBorder="1"/>
    <xf numFmtId="176" fontId="4" fillId="0" borderId="0" xfId="1" applyNumberFormat="1" applyFont="1" applyBorder="1"/>
    <xf numFmtId="176" fontId="3" fillId="0" borderId="0" xfId="1" applyNumberFormat="1" applyFont="1"/>
    <xf numFmtId="176" fontId="3" fillId="0" borderId="0" xfId="0" applyNumberFormat="1" applyFont="1" applyFill="1" applyAlignment="1">
      <alignment horizontal="center"/>
    </xf>
    <xf numFmtId="43" fontId="4" fillId="0" borderId="0" xfId="0" applyNumberFormat="1" applyFont="1" applyFill="1"/>
    <xf numFmtId="0" fontId="9" fillId="0" borderId="0" xfId="0" applyFont="1" applyFill="1"/>
    <xf numFmtId="0" fontId="2" fillId="8" borderId="0" xfId="0" applyFont="1" applyFill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50"/>
  <sheetViews>
    <sheetView zoomScale="80" workbookViewId="0">
      <pane xSplit="1" ySplit="4" topLeftCell="B131" activePane="bottomRight" state="frozen"/>
      <selection pane="topRight" activeCell="B1" sqref="B1"/>
      <selection pane="bottomLeft" activeCell="A5" sqref="A5"/>
      <selection pane="bottomRight" activeCell="C164" sqref="C164"/>
    </sheetView>
  </sheetViews>
  <sheetFormatPr defaultRowHeight="11.25" x14ac:dyDescent="0.2"/>
  <cols>
    <col min="1" max="1" width="5.7109375" style="1" customWidth="1"/>
    <col min="2" max="2" width="4.7109375" style="1" customWidth="1"/>
    <col min="3" max="3" width="11.28515625" style="1" bestFit="1" customWidth="1"/>
    <col min="4" max="4" width="10.85546875" style="1" bestFit="1" customWidth="1"/>
    <col min="5" max="5" width="6.7109375" style="1" bestFit="1" customWidth="1"/>
    <col min="6" max="6" width="14.28515625" style="1" bestFit="1" customWidth="1"/>
    <col min="7" max="7" width="7.42578125" style="1" customWidth="1"/>
    <col min="8" max="8" width="4.42578125" style="1" customWidth="1"/>
    <col min="9" max="9" width="9.7109375" style="1" hidden="1" customWidth="1"/>
    <col min="10" max="10" width="7.42578125" style="1" hidden="1" customWidth="1"/>
    <col min="11" max="11" width="4.28515625" style="1" hidden="1" customWidth="1"/>
    <col min="12" max="12" width="9.85546875" style="1" hidden="1" customWidth="1"/>
    <col min="13" max="13" width="7.5703125" style="1" hidden="1" customWidth="1"/>
    <col min="14" max="14" width="4.5703125" style="1" hidden="1" customWidth="1"/>
    <col min="15" max="15" width="9.85546875" style="1" hidden="1" customWidth="1"/>
    <col min="16" max="16" width="6.140625" style="1" hidden="1" customWidth="1"/>
    <col min="17" max="17" width="4.5703125" style="1" hidden="1" customWidth="1"/>
    <col min="18" max="18" width="9.85546875" style="1" hidden="1" customWidth="1"/>
    <col min="19" max="19" width="7.42578125" style="1" hidden="1" customWidth="1"/>
    <col min="20" max="20" width="4.42578125" style="1" hidden="1" customWidth="1"/>
    <col min="21" max="21" width="4.7109375" style="1" customWidth="1"/>
    <col min="22" max="22" width="9.85546875" style="1" bestFit="1" customWidth="1"/>
    <col min="23" max="23" width="7.28515625" style="1" customWidth="1"/>
    <col min="24" max="24" width="4.42578125" style="1" bestFit="1" customWidth="1"/>
    <col min="25" max="25" width="9.7109375" style="1" hidden="1" customWidth="1"/>
    <col min="26" max="26" width="7.28515625" style="1" hidden="1" customWidth="1"/>
    <col min="27" max="27" width="4.42578125" style="1" hidden="1" customWidth="1"/>
    <col min="28" max="28" width="9.85546875" style="1" hidden="1" customWidth="1"/>
    <col min="29" max="29" width="7.28515625" style="1" hidden="1" customWidth="1"/>
    <col min="30" max="30" width="4.42578125" style="1" hidden="1" customWidth="1"/>
    <col min="31" max="31" width="9.85546875" style="1" bestFit="1" customWidth="1"/>
    <col min="32" max="32" width="7.28515625" style="1" customWidth="1"/>
    <col min="33" max="33" width="4.42578125" style="1" bestFit="1" customWidth="1"/>
    <col min="34" max="34" width="9.85546875" style="1" bestFit="1" customWidth="1"/>
    <col min="35" max="35" width="7.28515625" style="1" customWidth="1"/>
    <col min="36" max="36" width="4.42578125" style="1" bestFit="1" customWidth="1"/>
    <col min="37" max="37" width="9.85546875" style="1" hidden="1" customWidth="1"/>
    <col min="38" max="38" width="7.28515625" style="1" hidden="1" customWidth="1"/>
    <col min="39" max="39" width="4.42578125" style="1" hidden="1" customWidth="1"/>
    <col min="40" max="40" width="9.7109375" style="1" hidden="1" customWidth="1"/>
    <col min="41" max="41" width="7.28515625" style="1" hidden="1" customWidth="1"/>
    <col min="42" max="42" width="4.42578125" style="1" hidden="1" customWidth="1"/>
    <col min="43" max="43" width="9.85546875" style="1" bestFit="1" customWidth="1"/>
    <col min="44" max="44" width="7.28515625" style="1" customWidth="1"/>
    <col min="45" max="45" width="4.42578125" style="1" bestFit="1" customWidth="1"/>
    <col min="46" max="46" width="9.85546875" style="1" hidden="1" customWidth="1"/>
    <col min="47" max="47" width="7.42578125" style="1" hidden="1" customWidth="1"/>
    <col min="48" max="48" width="4.42578125" style="1" hidden="1" customWidth="1"/>
    <col min="49" max="49" width="9.85546875" style="1" hidden="1" customWidth="1"/>
    <col min="50" max="50" width="7.28515625" style="1" hidden="1" customWidth="1"/>
    <col min="51" max="51" width="4.42578125" style="1" hidden="1" customWidth="1"/>
    <col min="52" max="52" width="9.85546875" style="1" bestFit="1" customWidth="1"/>
    <col min="53" max="53" width="9.140625" style="1"/>
    <col min="54" max="54" width="4.42578125" style="1" bestFit="1" customWidth="1"/>
    <col min="55" max="55" width="9.85546875" style="1" hidden="1" customWidth="1"/>
    <col min="56" max="56" width="7.28515625" style="1" hidden="1" customWidth="1"/>
    <col min="57" max="57" width="4.42578125" style="1" hidden="1" customWidth="1"/>
    <col min="58" max="58" width="1.5703125" style="1" customWidth="1"/>
    <col min="59" max="59" width="8.85546875" style="1" customWidth="1"/>
    <col min="60" max="60" width="11.140625" style="1" bestFit="1" customWidth="1"/>
    <col min="61" max="61" width="4.5703125" style="1" customWidth="1"/>
    <col min="62" max="63" width="9.140625" style="1"/>
    <col min="64" max="64" width="4.42578125" style="1" customWidth="1"/>
    <col min="65" max="65" width="1.85546875" style="1" customWidth="1"/>
    <col min="66" max="67" width="9.140625" style="1"/>
    <col min="68" max="68" width="4.42578125" style="1" customWidth="1"/>
    <col min="69" max="69" width="1.7109375" style="1" customWidth="1"/>
    <col min="70" max="70" width="11.28515625" style="1" bestFit="1" customWidth="1"/>
    <col min="71" max="71" width="14.42578125" style="1" bestFit="1" customWidth="1"/>
    <col min="72" max="76" width="9.140625" style="1"/>
    <col min="77" max="77" width="11.28515625" style="1" bestFit="1" customWidth="1"/>
    <col min="78" max="78" width="13.85546875" style="15" bestFit="1" customWidth="1"/>
    <col min="79" max="79" width="4.5703125" style="1" customWidth="1"/>
    <col min="80" max="80" width="10" style="1" bestFit="1" customWidth="1"/>
    <col min="81" max="83" width="9.28515625" style="1" bestFit="1" customWidth="1"/>
    <col min="84" max="84" width="14.28515625" style="1" bestFit="1" customWidth="1"/>
    <col min="85" max="16384" width="9.140625" style="1"/>
  </cols>
  <sheetData>
    <row r="1" spans="1:87" s="3" customFormat="1" x14ac:dyDescent="0.2">
      <c r="A1" s="2" t="s">
        <v>0</v>
      </c>
      <c r="BZ1" s="31"/>
    </row>
    <row r="2" spans="1:87" s="3" customFormat="1" x14ac:dyDescent="0.2">
      <c r="A2" s="2" t="s">
        <v>13</v>
      </c>
      <c r="BZ2" s="31"/>
    </row>
    <row r="3" spans="1:87" s="3" customFormat="1" x14ac:dyDescent="0.2">
      <c r="A3" s="2"/>
      <c r="BZ3" s="31"/>
    </row>
    <row r="4" spans="1:87" s="3" customFormat="1" x14ac:dyDescent="0.2">
      <c r="A4" s="4" t="s">
        <v>1</v>
      </c>
      <c r="BZ4" s="31"/>
    </row>
    <row r="8" spans="1:87" x14ac:dyDescent="0.2">
      <c r="C8" s="46" t="s">
        <v>6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2"/>
    </row>
    <row r="9" spans="1:87" x14ac:dyDescent="0.2">
      <c r="C9" s="5"/>
      <c r="BJ9" s="137" t="s">
        <v>21</v>
      </c>
      <c r="BK9" s="137"/>
      <c r="BL9" s="137"/>
      <c r="BM9" s="137"/>
      <c r="BN9" s="137"/>
      <c r="BO9" s="137"/>
      <c r="BP9" s="6"/>
    </row>
    <row r="10" spans="1:87" s="5" customFormat="1" ht="12.75" customHeight="1" x14ac:dyDescent="0.2">
      <c r="C10" s="49" t="s">
        <v>19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1"/>
      <c r="V10" s="49" t="s">
        <v>20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1"/>
      <c r="BJ10" s="138" t="s">
        <v>22</v>
      </c>
      <c r="BK10" s="140"/>
      <c r="BL10" s="7"/>
      <c r="BM10" s="6"/>
      <c r="BN10" s="138" t="s">
        <v>22</v>
      </c>
      <c r="BO10" s="140"/>
      <c r="BP10" s="7"/>
      <c r="BY10" s="143" t="s">
        <v>61</v>
      </c>
      <c r="BZ10" s="144"/>
      <c r="CA10" s="144"/>
      <c r="CB10" s="144"/>
      <c r="CC10" s="144"/>
      <c r="CD10" s="144"/>
      <c r="CE10" s="144"/>
      <c r="CF10" s="144"/>
      <c r="CG10" s="144"/>
      <c r="CH10" s="144"/>
      <c r="CI10" s="145"/>
    </row>
    <row r="11" spans="1:87" s="2" customFormat="1" x14ac:dyDescent="0.2">
      <c r="C11" s="147" t="s">
        <v>33</v>
      </c>
      <c r="D11" s="147"/>
      <c r="E11" s="7"/>
      <c r="F11" s="147" t="s">
        <v>36</v>
      </c>
      <c r="G11" s="147"/>
      <c r="H11" s="7"/>
      <c r="I11" s="147" t="s">
        <v>40</v>
      </c>
      <c r="J11" s="147"/>
      <c r="K11" s="7"/>
      <c r="L11" s="147" t="s">
        <v>42</v>
      </c>
      <c r="M11" s="147"/>
      <c r="N11" s="7"/>
      <c r="O11" s="147" t="s">
        <v>44</v>
      </c>
      <c r="P11" s="147"/>
      <c r="Q11" s="7"/>
      <c r="R11" s="147" t="s">
        <v>38</v>
      </c>
      <c r="S11" s="147"/>
      <c r="T11" s="7"/>
      <c r="V11" s="147" t="s">
        <v>35</v>
      </c>
      <c r="W11" s="147"/>
      <c r="X11" s="7"/>
      <c r="Y11" s="147" t="s">
        <v>48</v>
      </c>
      <c r="Z11" s="147"/>
      <c r="AA11" s="7"/>
      <c r="AB11" s="147" t="s">
        <v>50</v>
      </c>
      <c r="AC11" s="147"/>
      <c r="AD11" s="7"/>
      <c r="AE11" s="147" t="s">
        <v>34</v>
      </c>
      <c r="AF11" s="147"/>
      <c r="AG11" s="7"/>
      <c r="AH11" s="147" t="s">
        <v>36</v>
      </c>
      <c r="AI11" s="147"/>
      <c r="AJ11" s="7"/>
      <c r="AK11" s="147" t="s">
        <v>40</v>
      </c>
      <c r="AL11" s="147"/>
      <c r="AM11" s="7"/>
      <c r="AN11" s="147" t="s">
        <v>42</v>
      </c>
      <c r="AO11" s="147"/>
      <c r="AP11" s="7"/>
      <c r="AQ11" s="147" t="s">
        <v>37</v>
      </c>
      <c r="AR11" s="147"/>
      <c r="AS11" s="7"/>
      <c r="AT11" s="147" t="s">
        <v>52</v>
      </c>
      <c r="AU11" s="147"/>
      <c r="AV11" s="7"/>
      <c r="AW11" s="147" t="s">
        <v>54</v>
      </c>
      <c r="AX11" s="147"/>
      <c r="AY11" s="7"/>
      <c r="AZ11" s="147" t="s">
        <v>38</v>
      </c>
      <c r="BA11" s="147"/>
      <c r="BB11" s="7"/>
      <c r="BC11" s="147" t="s">
        <v>57</v>
      </c>
      <c r="BD11" s="147"/>
      <c r="BE11" s="7"/>
      <c r="BF11" s="7"/>
      <c r="BG11" s="7"/>
      <c r="BH11" s="7"/>
      <c r="BJ11" s="7"/>
      <c r="BK11" s="7"/>
      <c r="BL11" s="7"/>
      <c r="BM11" s="8"/>
      <c r="BN11" s="7"/>
      <c r="BO11" s="7"/>
      <c r="BP11" s="7"/>
      <c r="BY11" s="146" t="s">
        <v>3</v>
      </c>
      <c r="BZ11" s="146"/>
      <c r="CA11" s="5"/>
      <c r="CB11" s="146" t="s">
        <v>5</v>
      </c>
      <c r="CC11" s="146"/>
      <c r="CD11" s="146"/>
      <c r="CE11" s="146"/>
      <c r="CF11" s="146"/>
      <c r="CH11" s="146" t="s">
        <v>66</v>
      </c>
      <c r="CI11" s="146"/>
    </row>
    <row r="12" spans="1:87" s="5" customFormat="1" x14ac:dyDescent="0.2">
      <c r="C12" s="137" t="s">
        <v>14</v>
      </c>
      <c r="D12" s="137"/>
      <c r="E12" s="6"/>
      <c r="F12" s="137" t="s">
        <v>26</v>
      </c>
      <c r="G12" s="137"/>
      <c r="H12" s="6"/>
      <c r="I12" s="137" t="s">
        <v>41</v>
      </c>
      <c r="J12" s="137"/>
      <c r="K12" s="6"/>
      <c r="L12" s="137" t="s">
        <v>43</v>
      </c>
      <c r="M12" s="137"/>
      <c r="N12" s="6"/>
      <c r="O12" s="137" t="s">
        <v>45</v>
      </c>
      <c r="P12" s="137"/>
      <c r="Q12" s="6"/>
      <c r="R12" s="137" t="s">
        <v>18</v>
      </c>
      <c r="S12" s="137"/>
      <c r="T12" s="6"/>
      <c r="V12" s="137" t="s">
        <v>16</v>
      </c>
      <c r="W12" s="137"/>
      <c r="X12" s="6"/>
      <c r="Y12" s="137" t="s">
        <v>49</v>
      </c>
      <c r="Z12" s="137"/>
      <c r="AA12" s="6"/>
      <c r="AB12" s="137" t="s">
        <v>51</v>
      </c>
      <c r="AC12" s="137"/>
      <c r="AD12" s="6"/>
      <c r="AE12" s="137" t="s">
        <v>17</v>
      </c>
      <c r="AF12" s="137"/>
      <c r="AG12" s="6"/>
      <c r="AH12" s="137" t="s">
        <v>26</v>
      </c>
      <c r="AI12" s="137"/>
      <c r="AJ12" s="6"/>
      <c r="AK12" s="137" t="s">
        <v>41</v>
      </c>
      <c r="AL12" s="137"/>
      <c r="AM12" s="6"/>
      <c r="AN12" s="137" t="s">
        <v>43</v>
      </c>
      <c r="AO12" s="137"/>
      <c r="AP12" s="6"/>
      <c r="AQ12" s="137" t="s">
        <v>27</v>
      </c>
      <c r="AR12" s="137"/>
      <c r="AS12" s="6"/>
      <c r="AT12" s="137" t="s">
        <v>53</v>
      </c>
      <c r="AU12" s="137"/>
      <c r="AV12" s="6"/>
      <c r="AW12" s="137" t="s">
        <v>55</v>
      </c>
      <c r="AX12" s="137"/>
      <c r="AY12" s="6"/>
      <c r="AZ12" s="137" t="s">
        <v>18</v>
      </c>
      <c r="BA12" s="137"/>
      <c r="BB12" s="6"/>
      <c r="BC12" s="137" t="s">
        <v>56</v>
      </c>
      <c r="BD12" s="137"/>
      <c r="BE12" s="6"/>
      <c r="BF12" s="6"/>
      <c r="BG12" s="6"/>
      <c r="BH12" s="6" t="s">
        <v>23</v>
      </c>
      <c r="BJ12" s="137" t="s">
        <v>28</v>
      </c>
      <c r="BK12" s="137"/>
      <c r="BL12" s="6"/>
      <c r="BM12" s="6"/>
      <c r="BN12" s="137" t="s">
        <v>28</v>
      </c>
      <c r="BO12" s="137"/>
      <c r="BP12" s="6"/>
      <c r="BR12" s="148" t="s">
        <v>39</v>
      </c>
      <c r="BS12" s="149"/>
      <c r="CB12" s="30"/>
      <c r="CC12" s="30" t="s">
        <v>63</v>
      </c>
      <c r="CD12" s="30" t="s">
        <v>25</v>
      </c>
      <c r="CE12" s="30" t="s">
        <v>64</v>
      </c>
      <c r="CF12" s="30"/>
    </row>
    <row r="13" spans="1:87" s="9" customFormat="1" x14ac:dyDescent="0.2">
      <c r="C13" s="9" t="s">
        <v>2</v>
      </c>
      <c r="D13" s="9" t="s">
        <v>15</v>
      </c>
      <c r="F13" s="9" t="s">
        <v>2</v>
      </c>
      <c r="G13" s="9" t="s">
        <v>15</v>
      </c>
      <c r="I13" s="9" t="s">
        <v>2</v>
      </c>
      <c r="J13" s="9" t="s">
        <v>15</v>
      </c>
      <c r="L13" s="9" t="s">
        <v>2</v>
      </c>
      <c r="M13" s="9" t="s">
        <v>15</v>
      </c>
      <c r="O13" s="9" t="s">
        <v>2</v>
      </c>
      <c r="P13" s="9" t="s">
        <v>15</v>
      </c>
      <c r="R13" s="9" t="s">
        <v>2</v>
      </c>
      <c r="S13" s="9" t="s">
        <v>15</v>
      </c>
      <c r="V13" s="9" t="s">
        <v>2</v>
      </c>
      <c r="W13" s="9" t="s">
        <v>15</v>
      </c>
      <c r="Y13" s="9" t="s">
        <v>2</v>
      </c>
      <c r="Z13" s="9" t="s">
        <v>15</v>
      </c>
      <c r="AB13" s="9" t="s">
        <v>2</v>
      </c>
      <c r="AC13" s="9" t="s">
        <v>15</v>
      </c>
      <c r="AE13" s="9" t="s">
        <v>2</v>
      </c>
      <c r="AF13" s="9" t="s">
        <v>15</v>
      </c>
      <c r="AH13" s="9" t="s">
        <v>2</v>
      </c>
      <c r="AI13" s="9" t="s">
        <v>15</v>
      </c>
      <c r="AK13" s="9" t="s">
        <v>2</v>
      </c>
      <c r="AL13" s="9" t="s">
        <v>15</v>
      </c>
      <c r="AN13" s="9" t="s">
        <v>2</v>
      </c>
      <c r="AO13" s="9" t="s">
        <v>15</v>
      </c>
      <c r="AQ13" s="9" t="s">
        <v>2</v>
      </c>
      <c r="AR13" s="9" t="s">
        <v>15</v>
      </c>
      <c r="AT13" s="9" t="s">
        <v>2</v>
      </c>
      <c r="AU13" s="9" t="s">
        <v>15</v>
      </c>
      <c r="AW13" s="9" t="s">
        <v>2</v>
      </c>
      <c r="AX13" s="9" t="s">
        <v>15</v>
      </c>
      <c r="AZ13" s="9" t="s">
        <v>2</v>
      </c>
      <c r="BA13" s="9" t="s">
        <v>15</v>
      </c>
      <c r="BC13" s="9" t="s">
        <v>2</v>
      </c>
      <c r="BD13" s="9" t="s">
        <v>15</v>
      </c>
      <c r="BG13" s="10" t="s">
        <v>25</v>
      </c>
      <c r="BH13" s="10" t="s">
        <v>24</v>
      </c>
      <c r="BJ13" s="9" t="s">
        <v>2</v>
      </c>
      <c r="BK13" s="9" t="s">
        <v>15</v>
      </c>
      <c r="BN13" s="9" t="s">
        <v>2</v>
      </c>
      <c r="BO13" s="9" t="s">
        <v>15</v>
      </c>
      <c r="BR13" s="9" t="s">
        <v>2</v>
      </c>
      <c r="BS13" s="9" t="s">
        <v>4</v>
      </c>
      <c r="BY13" s="9" t="s">
        <v>2</v>
      </c>
      <c r="BZ13" s="33" t="s">
        <v>4</v>
      </c>
      <c r="CB13" s="9" t="s">
        <v>2</v>
      </c>
      <c r="CC13" s="33" t="s">
        <v>4</v>
      </c>
      <c r="CD13" s="9" t="s">
        <v>4</v>
      </c>
      <c r="CE13" s="9" t="s">
        <v>65</v>
      </c>
      <c r="CF13" s="10" t="s">
        <v>59</v>
      </c>
      <c r="CH13" s="9" t="s">
        <v>2</v>
      </c>
      <c r="CI13" s="9" t="s">
        <v>4</v>
      </c>
    </row>
    <row r="14" spans="1:87" x14ac:dyDescent="0.2">
      <c r="A14" s="1">
        <v>1</v>
      </c>
      <c r="C14" s="11">
        <v>20000</v>
      </c>
      <c r="D14" s="12">
        <v>2.4009999999999998</v>
      </c>
      <c r="E14" s="12"/>
      <c r="F14" s="12">
        <v>0</v>
      </c>
      <c r="G14" s="12">
        <v>2.4009999999999998</v>
      </c>
      <c r="H14" s="12"/>
      <c r="I14" s="12">
        <v>0</v>
      </c>
      <c r="J14" s="12">
        <v>2.4009999999999998</v>
      </c>
      <c r="K14" s="12"/>
      <c r="L14" s="12">
        <v>0</v>
      </c>
      <c r="M14" s="12">
        <v>2.4009999999999998</v>
      </c>
      <c r="N14" s="12"/>
      <c r="O14" s="12">
        <v>0</v>
      </c>
      <c r="P14" s="12">
        <v>2.4009999999999998</v>
      </c>
      <c r="Q14" s="12"/>
      <c r="R14" s="12">
        <v>0</v>
      </c>
      <c r="S14" s="12">
        <v>2.4009999999999998</v>
      </c>
      <c r="T14" s="12"/>
      <c r="V14" s="11">
        <v>0</v>
      </c>
      <c r="W14" s="13">
        <v>2.4300000000000002</v>
      </c>
      <c r="X14" s="13"/>
      <c r="Y14" s="13">
        <v>0</v>
      </c>
      <c r="Z14" s="13">
        <v>0</v>
      </c>
      <c r="AA14" s="13"/>
      <c r="AB14" s="13">
        <v>0</v>
      </c>
      <c r="AC14" s="13">
        <v>0</v>
      </c>
      <c r="AD14" s="13"/>
      <c r="AE14" s="11">
        <v>15000</v>
      </c>
      <c r="AF14" s="13">
        <v>2.4300000000000002</v>
      </c>
      <c r="AG14" s="13"/>
      <c r="AH14" s="11">
        <v>1700</v>
      </c>
      <c r="AI14" s="13">
        <v>2.4300000000000002</v>
      </c>
      <c r="AJ14" s="13"/>
      <c r="AK14" s="13">
        <v>0</v>
      </c>
      <c r="AL14" s="13">
        <v>0</v>
      </c>
      <c r="AM14" s="13"/>
      <c r="AN14" s="13">
        <v>0</v>
      </c>
      <c r="AO14" s="13">
        <v>0</v>
      </c>
      <c r="AP14" s="13"/>
      <c r="AQ14" s="11">
        <v>0</v>
      </c>
      <c r="AR14" s="13">
        <v>2.4300000000000002</v>
      </c>
      <c r="AS14" s="13"/>
      <c r="AT14" s="13">
        <v>0</v>
      </c>
      <c r="AU14" s="13">
        <v>0</v>
      </c>
      <c r="AV14" s="13"/>
      <c r="AW14" s="13">
        <v>0</v>
      </c>
      <c r="AX14" s="13">
        <v>0</v>
      </c>
      <c r="AY14" s="13"/>
      <c r="AZ14" s="11">
        <v>8300</v>
      </c>
      <c r="BA14" s="13">
        <v>2.4300000000000002</v>
      </c>
      <c r="BB14" s="13"/>
      <c r="BC14" s="13">
        <v>0</v>
      </c>
      <c r="BD14" s="13">
        <v>0</v>
      </c>
      <c r="BE14" s="13"/>
      <c r="BF14" s="13"/>
      <c r="BG14" s="13">
        <v>0.48</v>
      </c>
      <c r="BH14" s="14">
        <v>-3.6499999999999998E-2</v>
      </c>
      <c r="BJ14" s="11">
        <v>0</v>
      </c>
      <c r="BK14" s="15">
        <v>0</v>
      </c>
      <c r="BL14" s="15"/>
      <c r="BM14" s="15"/>
      <c r="BN14" s="11">
        <v>0</v>
      </c>
      <c r="BO14" s="15">
        <v>0</v>
      </c>
      <c r="BP14" s="15"/>
      <c r="BR14" s="16">
        <f>SUM(C14,F14,I14,L14,O14,R14,V14,Y14,AB14,AE14,AH14,AK14,AN14,AQ14,AT14,AW14,AZ14,BC14,BJ14,BN14)</f>
        <v>45000</v>
      </c>
      <c r="BS14" s="17">
        <f>(C14*D14)+(F14*G14)+(I14*J14)+(L14*M14)+(O14*P14)+(R14*S14)+(V14*W14+Y14*Z14+AB14*AC14+AE14*AF14+AH14*AI14+AK14*AL14+AN14*AO14+AQ14*AR14+AT14*AU14+AW14*AX14+AZ14*BA14+BC14*BD14)+(CB14*BG14)+(SUM(V14,AB14,AE14,AH14,AK14,AN14,AQ14,AT14,AW14,AZ14)*BH14)+(BJ14*BK14)+(BN14*BO14)</f>
        <v>119857.5</v>
      </c>
      <c r="BU14" s="1">
        <f>(BG14*25000)+((2.43-0.0365)*25000)+(20000*2.401)</f>
        <v>119857.5</v>
      </c>
      <c r="BW14" s="17">
        <f>BS14-BU14</f>
        <v>0</v>
      </c>
      <c r="BY14" s="16">
        <f>SUM(C14,F14,I14,L14,O14,R14)</f>
        <v>20000</v>
      </c>
      <c r="BZ14" s="15">
        <f>C14*D14+F14*G14+I14*J14+L14*M14+O14*P14+R14*S14</f>
        <v>48019.999999999993</v>
      </c>
      <c r="CB14" s="16">
        <f>SUM(V14,Y14,AB14,AE14,AH14,AK14,AN14,AQ14,AT14,AW14,AZ14,BC14)</f>
        <v>25000</v>
      </c>
      <c r="CC14" s="15">
        <f>V14*W14+Y14*Z14+AB14*AC14+AE14*AF14+AH14*AI14+AK14*AL14+AN14*AO14+AQ14*AR14+AT14*AU14+AW14*AX14+AZ14*BA14+BC14*BD14</f>
        <v>60750</v>
      </c>
      <c r="CD14" s="15">
        <f>CB14*BG14</f>
        <v>12000</v>
      </c>
      <c r="CE14" s="15">
        <f>SUM(V14,AB14,AE14,AH14,AK14,AN14,AQ14,AT14,AW14,AZ14,BC14)*BH14</f>
        <v>-912.49999999999989</v>
      </c>
      <c r="CF14" s="15">
        <f>SUM(CC14:CE14)</f>
        <v>71837.5</v>
      </c>
      <c r="CH14" s="16">
        <f>SUM(BJ14,BN14)</f>
        <v>0</v>
      </c>
      <c r="CI14" s="15">
        <f>BJ14*BK14+BN14*BO14</f>
        <v>0</v>
      </c>
    </row>
    <row r="15" spans="1:87" x14ac:dyDescent="0.2">
      <c r="A15" s="1">
        <v>2</v>
      </c>
      <c r="C15" s="11">
        <v>20000</v>
      </c>
      <c r="D15" s="12">
        <v>2.4009999999999998</v>
      </c>
      <c r="E15" s="12"/>
      <c r="F15" s="12">
        <v>0</v>
      </c>
      <c r="G15" s="12">
        <v>2.4009999999999998</v>
      </c>
      <c r="H15" s="12"/>
      <c r="I15" s="12">
        <v>0</v>
      </c>
      <c r="J15" s="12">
        <v>2.4009999999999998</v>
      </c>
      <c r="K15" s="12"/>
      <c r="L15" s="12">
        <v>0</v>
      </c>
      <c r="M15" s="12">
        <v>2.4009999999999998</v>
      </c>
      <c r="N15" s="12"/>
      <c r="O15" s="12">
        <v>0</v>
      </c>
      <c r="P15" s="12">
        <v>2.4009999999999998</v>
      </c>
      <c r="Q15" s="12"/>
      <c r="R15" s="12">
        <v>0</v>
      </c>
      <c r="S15" s="12">
        <v>2.4009999999999998</v>
      </c>
      <c r="T15" s="12"/>
      <c r="V15" s="11">
        <v>0</v>
      </c>
      <c r="W15" s="13">
        <v>2.4300000000000002</v>
      </c>
      <c r="X15" s="13"/>
      <c r="Y15" s="13">
        <f>Y14</f>
        <v>0</v>
      </c>
      <c r="Z15" s="13">
        <f>Z14</f>
        <v>0</v>
      </c>
      <c r="AA15" s="13"/>
      <c r="AB15" s="13">
        <f>AB14</f>
        <v>0</v>
      </c>
      <c r="AC15" s="13">
        <f>AC14</f>
        <v>0</v>
      </c>
      <c r="AD15" s="13"/>
      <c r="AE15" s="11">
        <v>15000</v>
      </c>
      <c r="AF15" s="13">
        <v>2.4300000000000002</v>
      </c>
      <c r="AG15" s="13"/>
      <c r="AH15" s="11">
        <v>1700</v>
      </c>
      <c r="AI15" s="13">
        <v>2.4300000000000002</v>
      </c>
      <c r="AJ15" s="13"/>
      <c r="AK15" s="13">
        <f>AK14</f>
        <v>0</v>
      </c>
      <c r="AL15" s="13">
        <f>AL14</f>
        <v>0</v>
      </c>
      <c r="AM15" s="13"/>
      <c r="AN15" s="13">
        <f>AN14</f>
        <v>0</v>
      </c>
      <c r="AO15" s="13">
        <f>AO14</f>
        <v>0</v>
      </c>
      <c r="AP15" s="13"/>
      <c r="AQ15" s="11">
        <v>0</v>
      </c>
      <c r="AR15" s="13">
        <v>2.4300000000000002</v>
      </c>
      <c r="AS15" s="13"/>
      <c r="AT15" s="13">
        <f>AT14</f>
        <v>0</v>
      </c>
      <c r="AU15" s="13">
        <f>AU14</f>
        <v>0</v>
      </c>
      <c r="AV15" s="13"/>
      <c r="AW15" s="13">
        <f>AW14</f>
        <v>0</v>
      </c>
      <c r="AX15" s="13">
        <f>AX14</f>
        <v>0</v>
      </c>
      <c r="AY15" s="13"/>
      <c r="AZ15" s="11">
        <v>8300</v>
      </c>
      <c r="BA15" s="13">
        <v>2.4300000000000002</v>
      </c>
      <c r="BB15" s="13"/>
      <c r="BC15" s="13">
        <f>BC14</f>
        <v>0</v>
      </c>
      <c r="BD15" s="13">
        <f>BD14</f>
        <v>0</v>
      </c>
      <c r="BE15" s="13"/>
      <c r="BF15" s="13"/>
      <c r="BG15" s="13">
        <v>0.48</v>
      </c>
      <c r="BH15" s="14">
        <v>-3.6499999999999998E-2</v>
      </c>
      <c r="BJ15" s="11">
        <v>0</v>
      </c>
      <c r="BK15" s="15">
        <v>0</v>
      </c>
      <c r="BL15" s="15"/>
      <c r="BM15" s="15"/>
      <c r="BN15" s="11">
        <v>0</v>
      </c>
      <c r="BO15" s="15">
        <v>0</v>
      </c>
      <c r="BP15" s="15"/>
      <c r="BR15" s="16">
        <f t="shared" ref="BR15:BR44" si="0">SUM(C15,F15,I15,L15,O15,R15,V15,Y15,AB15,AE15,AH15,AK15,AN15,AQ15,AT15,AW15,AZ15,BC15,BJ15,BN15)</f>
        <v>45000</v>
      </c>
      <c r="BS15" s="17">
        <f t="shared" ref="BS15:BS44" si="1">(C15*D15)+(F15*G15)+(I15*J15)+(L15*M15)+(O15*P15)+(R15*S15)+(V15*W15+Y15*Z15+AB15*AC15+AE15*AF15+AH15*AI15+AK15*AL15+AN15*AO15+AQ15*AR15+AT15*AU15+AW15*AX15+AZ15*BA15+BC15*BD15)+(CB15*BG15)+(SUM(V15,AB15,AE15,AH15,AK15,AN15,AQ15,AT15,AW15,AZ15)*BH15)+(BJ15*BK15)+(BN15*BO15)</f>
        <v>119857.5</v>
      </c>
      <c r="BY15" s="16">
        <f t="shared" ref="BY15:BY44" si="2">SUM(C15,F15,I15,L15,O15,R15)</f>
        <v>20000</v>
      </c>
      <c r="BZ15" s="15">
        <f t="shared" ref="BZ15:BZ44" si="3">C15*D15+F15*G15+I15*J15+L15*M15+O15*P15+R15*S15</f>
        <v>48019.999999999993</v>
      </c>
      <c r="CB15" s="16">
        <f t="shared" ref="CB15:CB44" si="4">SUM(V15,Y15,AB15,AE15,AH15,AK15,AN15,AQ15,AT15,AW15,AZ15,BC15)</f>
        <v>25000</v>
      </c>
      <c r="CC15" s="15">
        <f t="shared" ref="CC15:CC44" si="5">V15*W15+Y15*Z15+AB15*AC15+AE15*AF15+AH15*AI15+AK15*AL15+AN15*AO15+AQ15*AR15+AT15*AU15+AW15*AX15+AZ15*BA15+BC15*BD15</f>
        <v>60750</v>
      </c>
      <c r="CD15" s="15">
        <f t="shared" ref="CD15:CD44" si="6">CB15*BG15</f>
        <v>12000</v>
      </c>
      <c r="CE15" s="15">
        <f t="shared" ref="CE15:CE44" si="7">SUM(V15,AB15,AE15,AH15,AK15,AN15,AQ15,AT15,AW15,AZ15,BC15)*BH15</f>
        <v>-912.49999999999989</v>
      </c>
      <c r="CF15" s="15">
        <f t="shared" ref="CF15:CF44" si="8">SUM(CC15:CE15)</f>
        <v>71837.5</v>
      </c>
      <c r="CH15" s="16">
        <f t="shared" ref="CH15:CH44" si="9">SUM(BJ15,BN15)</f>
        <v>0</v>
      </c>
      <c r="CI15" s="15">
        <f t="shared" ref="CI15:CI44" si="10">BJ15*BK15+BN15*BO15</f>
        <v>0</v>
      </c>
    </row>
    <row r="16" spans="1:87" x14ac:dyDescent="0.2">
      <c r="A16" s="1">
        <v>3</v>
      </c>
      <c r="C16" s="11">
        <v>20000</v>
      </c>
      <c r="D16" s="12">
        <v>2.4009999999999998</v>
      </c>
      <c r="E16" s="12"/>
      <c r="F16" s="12">
        <v>0</v>
      </c>
      <c r="G16" s="12">
        <v>2.4009999999999998</v>
      </c>
      <c r="H16" s="12"/>
      <c r="I16" s="12">
        <v>0</v>
      </c>
      <c r="J16" s="12">
        <v>2.4009999999999998</v>
      </c>
      <c r="K16" s="12"/>
      <c r="L16" s="12">
        <v>0</v>
      </c>
      <c r="M16" s="12">
        <v>2.4009999999999998</v>
      </c>
      <c r="N16" s="12"/>
      <c r="O16" s="12">
        <v>0</v>
      </c>
      <c r="P16" s="12">
        <v>2.4009999999999998</v>
      </c>
      <c r="Q16" s="12"/>
      <c r="R16" s="12">
        <v>0</v>
      </c>
      <c r="S16" s="12">
        <v>2.4009999999999998</v>
      </c>
      <c r="T16" s="12"/>
      <c r="V16" s="11">
        <v>0</v>
      </c>
      <c r="W16" s="13">
        <v>2.4300000000000002</v>
      </c>
      <c r="X16" s="13"/>
      <c r="Y16" s="13">
        <f t="shared" ref="Y16:Y44" si="11">Y15</f>
        <v>0</v>
      </c>
      <c r="Z16" s="13">
        <f t="shared" ref="Z16:Z44" si="12">Z15</f>
        <v>0</v>
      </c>
      <c r="AA16" s="13"/>
      <c r="AB16" s="13">
        <f t="shared" ref="AB16:AB44" si="13">AB15</f>
        <v>0</v>
      </c>
      <c r="AC16" s="13">
        <f t="shared" ref="AC16:AC44" si="14">AC15</f>
        <v>0</v>
      </c>
      <c r="AD16" s="13"/>
      <c r="AE16" s="11">
        <v>15000</v>
      </c>
      <c r="AF16" s="13">
        <v>2.4300000000000002</v>
      </c>
      <c r="AG16" s="13"/>
      <c r="AH16" s="11">
        <v>1700</v>
      </c>
      <c r="AI16" s="13">
        <v>2.4300000000000002</v>
      </c>
      <c r="AJ16" s="13"/>
      <c r="AK16" s="13">
        <f t="shared" ref="AK16:AK44" si="15">AK15</f>
        <v>0</v>
      </c>
      <c r="AL16" s="13">
        <f t="shared" ref="AL16:AL44" si="16">AL15</f>
        <v>0</v>
      </c>
      <c r="AM16" s="13"/>
      <c r="AN16" s="13">
        <f t="shared" ref="AN16:AN44" si="17">AN15</f>
        <v>0</v>
      </c>
      <c r="AO16" s="13">
        <f t="shared" ref="AO16:AO44" si="18">AO15</f>
        <v>0</v>
      </c>
      <c r="AP16" s="13"/>
      <c r="AQ16" s="11">
        <v>0</v>
      </c>
      <c r="AR16" s="13">
        <v>2.4300000000000002</v>
      </c>
      <c r="AS16" s="13"/>
      <c r="AT16" s="13">
        <f t="shared" ref="AT16:AT44" si="19">AT15</f>
        <v>0</v>
      </c>
      <c r="AU16" s="13">
        <f t="shared" ref="AU16:AU44" si="20">AU15</f>
        <v>0</v>
      </c>
      <c r="AV16" s="13"/>
      <c r="AW16" s="13">
        <f t="shared" ref="AW16:AW44" si="21">AW15</f>
        <v>0</v>
      </c>
      <c r="AX16" s="13">
        <f t="shared" ref="AX16:AX44" si="22">AX15</f>
        <v>0</v>
      </c>
      <c r="AY16" s="13"/>
      <c r="AZ16" s="11">
        <v>8300</v>
      </c>
      <c r="BA16" s="13">
        <v>2.4300000000000002</v>
      </c>
      <c r="BB16" s="13"/>
      <c r="BC16" s="13">
        <f t="shared" ref="BC16:BC44" si="23">BC15</f>
        <v>0</v>
      </c>
      <c r="BD16" s="13">
        <f t="shared" ref="BD16:BD44" si="24">BD15</f>
        <v>0</v>
      </c>
      <c r="BE16" s="13"/>
      <c r="BF16" s="13"/>
      <c r="BG16" s="13">
        <v>0.48</v>
      </c>
      <c r="BH16" s="14">
        <v>-3.6499999999999998E-2</v>
      </c>
      <c r="BJ16" s="11">
        <v>0</v>
      </c>
      <c r="BK16" s="15">
        <v>0</v>
      </c>
      <c r="BL16" s="15"/>
      <c r="BM16" s="15"/>
      <c r="BN16" s="11">
        <v>0</v>
      </c>
      <c r="BO16" s="15">
        <v>0</v>
      </c>
      <c r="BP16" s="15"/>
      <c r="BR16" s="16">
        <f t="shared" si="0"/>
        <v>45000</v>
      </c>
      <c r="BS16" s="17">
        <f t="shared" si="1"/>
        <v>119857.5</v>
      </c>
      <c r="BY16" s="16">
        <f t="shared" si="2"/>
        <v>20000</v>
      </c>
      <c r="BZ16" s="15">
        <f t="shared" si="3"/>
        <v>48019.999999999993</v>
      </c>
      <c r="CB16" s="16">
        <f t="shared" si="4"/>
        <v>25000</v>
      </c>
      <c r="CC16" s="15">
        <f t="shared" si="5"/>
        <v>60750</v>
      </c>
      <c r="CD16" s="15">
        <f t="shared" si="6"/>
        <v>12000</v>
      </c>
      <c r="CE16" s="15">
        <f t="shared" si="7"/>
        <v>-912.49999999999989</v>
      </c>
      <c r="CF16" s="15">
        <f t="shared" si="8"/>
        <v>71837.5</v>
      </c>
      <c r="CH16" s="16">
        <f t="shared" si="9"/>
        <v>0</v>
      </c>
      <c r="CI16" s="15">
        <f t="shared" si="10"/>
        <v>0</v>
      </c>
    </row>
    <row r="17" spans="1:87" x14ac:dyDescent="0.2">
      <c r="A17" s="1">
        <v>4</v>
      </c>
      <c r="C17" s="11">
        <v>20000</v>
      </c>
      <c r="D17" s="12">
        <v>2.4009999999999998</v>
      </c>
      <c r="E17" s="12"/>
      <c r="F17" s="12">
        <v>0</v>
      </c>
      <c r="G17" s="12">
        <v>2.4009999999999998</v>
      </c>
      <c r="H17" s="12"/>
      <c r="I17" s="12">
        <v>0</v>
      </c>
      <c r="J17" s="12">
        <v>2.4009999999999998</v>
      </c>
      <c r="K17" s="12"/>
      <c r="L17" s="12">
        <v>0</v>
      </c>
      <c r="M17" s="12">
        <v>2.4009999999999998</v>
      </c>
      <c r="N17" s="12"/>
      <c r="O17" s="12">
        <v>0</v>
      </c>
      <c r="P17" s="12">
        <v>2.4009999999999998</v>
      </c>
      <c r="Q17" s="12"/>
      <c r="R17" s="12">
        <v>0</v>
      </c>
      <c r="S17" s="12">
        <v>2.4009999999999998</v>
      </c>
      <c r="T17" s="12"/>
      <c r="V17" s="11">
        <v>0</v>
      </c>
      <c r="W17" s="13">
        <v>2.4300000000000002</v>
      </c>
      <c r="X17" s="13"/>
      <c r="Y17" s="13">
        <f t="shared" si="11"/>
        <v>0</v>
      </c>
      <c r="Z17" s="13">
        <f t="shared" si="12"/>
        <v>0</v>
      </c>
      <c r="AA17" s="13"/>
      <c r="AB17" s="13">
        <f t="shared" si="13"/>
        <v>0</v>
      </c>
      <c r="AC17" s="13">
        <f t="shared" si="14"/>
        <v>0</v>
      </c>
      <c r="AD17" s="13"/>
      <c r="AE17" s="11">
        <v>15000</v>
      </c>
      <c r="AF17" s="13">
        <v>2.4300000000000002</v>
      </c>
      <c r="AG17" s="13"/>
      <c r="AH17" s="11">
        <v>1700</v>
      </c>
      <c r="AI17" s="13">
        <v>2.4300000000000002</v>
      </c>
      <c r="AJ17" s="13"/>
      <c r="AK17" s="13">
        <f t="shared" si="15"/>
        <v>0</v>
      </c>
      <c r="AL17" s="13">
        <f t="shared" si="16"/>
        <v>0</v>
      </c>
      <c r="AM17" s="13"/>
      <c r="AN17" s="13">
        <f t="shared" si="17"/>
        <v>0</v>
      </c>
      <c r="AO17" s="13">
        <f t="shared" si="18"/>
        <v>0</v>
      </c>
      <c r="AP17" s="13"/>
      <c r="AQ17" s="11">
        <v>0</v>
      </c>
      <c r="AR17" s="13">
        <v>2.4300000000000002</v>
      </c>
      <c r="AS17" s="13"/>
      <c r="AT17" s="13">
        <f t="shared" si="19"/>
        <v>0</v>
      </c>
      <c r="AU17" s="13">
        <f t="shared" si="20"/>
        <v>0</v>
      </c>
      <c r="AV17" s="13"/>
      <c r="AW17" s="13">
        <f t="shared" si="21"/>
        <v>0</v>
      </c>
      <c r="AX17" s="13">
        <f t="shared" si="22"/>
        <v>0</v>
      </c>
      <c r="AY17" s="13"/>
      <c r="AZ17" s="11">
        <v>8300</v>
      </c>
      <c r="BA17" s="13">
        <v>2.4300000000000002</v>
      </c>
      <c r="BB17" s="13"/>
      <c r="BC17" s="13">
        <f t="shared" si="23"/>
        <v>0</v>
      </c>
      <c r="BD17" s="13">
        <f t="shared" si="24"/>
        <v>0</v>
      </c>
      <c r="BE17" s="13"/>
      <c r="BF17" s="13"/>
      <c r="BG17" s="13">
        <v>0.48</v>
      </c>
      <c r="BH17" s="14">
        <v>-3.6499999999999998E-2</v>
      </c>
      <c r="BJ17" s="11">
        <v>0</v>
      </c>
      <c r="BK17" s="15">
        <v>0</v>
      </c>
      <c r="BL17" s="15"/>
      <c r="BM17" s="15"/>
      <c r="BN17" s="11">
        <v>0</v>
      </c>
      <c r="BO17" s="15">
        <v>0</v>
      </c>
      <c r="BP17" s="15"/>
      <c r="BR17" s="16">
        <f t="shared" si="0"/>
        <v>45000</v>
      </c>
      <c r="BS17" s="17">
        <f t="shared" si="1"/>
        <v>119857.5</v>
      </c>
      <c r="BY17" s="16">
        <f t="shared" si="2"/>
        <v>20000</v>
      </c>
      <c r="BZ17" s="15">
        <f t="shared" si="3"/>
        <v>48019.999999999993</v>
      </c>
      <c r="CB17" s="16">
        <f t="shared" si="4"/>
        <v>25000</v>
      </c>
      <c r="CC17" s="15">
        <f t="shared" si="5"/>
        <v>60750</v>
      </c>
      <c r="CD17" s="15">
        <f t="shared" si="6"/>
        <v>12000</v>
      </c>
      <c r="CE17" s="15">
        <f t="shared" si="7"/>
        <v>-912.49999999999989</v>
      </c>
      <c r="CF17" s="15">
        <f t="shared" si="8"/>
        <v>71837.5</v>
      </c>
      <c r="CH17" s="16">
        <f t="shared" si="9"/>
        <v>0</v>
      </c>
      <c r="CI17" s="15">
        <f t="shared" si="10"/>
        <v>0</v>
      </c>
    </row>
    <row r="18" spans="1:87" x14ac:dyDescent="0.2">
      <c r="A18" s="1">
        <v>5</v>
      </c>
      <c r="C18" s="11">
        <v>20000</v>
      </c>
      <c r="D18" s="12">
        <v>2.4009999999999998</v>
      </c>
      <c r="E18" s="12"/>
      <c r="F18" s="12">
        <v>0</v>
      </c>
      <c r="G18" s="12">
        <v>2.4009999999999998</v>
      </c>
      <c r="H18" s="12"/>
      <c r="I18" s="12">
        <v>0</v>
      </c>
      <c r="J18" s="12">
        <v>2.4009999999999998</v>
      </c>
      <c r="K18" s="12"/>
      <c r="L18" s="12">
        <v>0</v>
      </c>
      <c r="M18" s="12">
        <v>2.4009999999999998</v>
      </c>
      <c r="N18" s="12"/>
      <c r="O18" s="12">
        <v>0</v>
      </c>
      <c r="P18" s="12">
        <v>2.4009999999999998</v>
      </c>
      <c r="Q18" s="12"/>
      <c r="R18" s="12">
        <v>0</v>
      </c>
      <c r="S18" s="12">
        <v>2.4009999999999998</v>
      </c>
      <c r="T18" s="12"/>
      <c r="V18" s="11">
        <v>0</v>
      </c>
      <c r="W18" s="13">
        <v>2.4300000000000002</v>
      </c>
      <c r="X18" s="13"/>
      <c r="Y18" s="13">
        <f t="shared" si="11"/>
        <v>0</v>
      </c>
      <c r="Z18" s="13">
        <f t="shared" si="12"/>
        <v>0</v>
      </c>
      <c r="AA18" s="13"/>
      <c r="AB18" s="13">
        <f t="shared" si="13"/>
        <v>0</v>
      </c>
      <c r="AC18" s="13">
        <f t="shared" si="14"/>
        <v>0</v>
      </c>
      <c r="AD18" s="13"/>
      <c r="AE18" s="11">
        <v>15000</v>
      </c>
      <c r="AF18" s="13">
        <v>2.4300000000000002</v>
      </c>
      <c r="AG18" s="13"/>
      <c r="AH18" s="11">
        <v>1700</v>
      </c>
      <c r="AI18" s="13">
        <v>2.4300000000000002</v>
      </c>
      <c r="AJ18" s="13"/>
      <c r="AK18" s="13">
        <f t="shared" si="15"/>
        <v>0</v>
      </c>
      <c r="AL18" s="13">
        <f t="shared" si="16"/>
        <v>0</v>
      </c>
      <c r="AM18" s="13"/>
      <c r="AN18" s="13">
        <f t="shared" si="17"/>
        <v>0</v>
      </c>
      <c r="AO18" s="13">
        <f t="shared" si="18"/>
        <v>0</v>
      </c>
      <c r="AP18" s="13"/>
      <c r="AQ18" s="11">
        <v>0</v>
      </c>
      <c r="AR18" s="13">
        <v>2.4300000000000002</v>
      </c>
      <c r="AS18" s="13"/>
      <c r="AT18" s="13">
        <f t="shared" si="19"/>
        <v>0</v>
      </c>
      <c r="AU18" s="13">
        <f t="shared" si="20"/>
        <v>0</v>
      </c>
      <c r="AV18" s="13"/>
      <c r="AW18" s="13">
        <f t="shared" si="21"/>
        <v>0</v>
      </c>
      <c r="AX18" s="13">
        <f t="shared" si="22"/>
        <v>0</v>
      </c>
      <c r="AY18" s="13"/>
      <c r="AZ18" s="11">
        <v>8300</v>
      </c>
      <c r="BA18" s="13">
        <v>2.4300000000000002</v>
      </c>
      <c r="BB18" s="13"/>
      <c r="BC18" s="13">
        <f t="shared" si="23"/>
        <v>0</v>
      </c>
      <c r="BD18" s="13">
        <f t="shared" si="24"/>
        <v>0</v>
      </c>
      <c r="BE18" s="13"/>
      <c r="BF18" s="13"/>
      <c r="BG18" s="13">
        <v>0.48</v>
      </c>
      <c r="BH18" s="14">
        <v>-3.6499999999999998E-2</v>
      </c>
      <c r="BJ18" s="11">
        <v>0</v>
      </c>
      <c r="BK18" s="15">
        <v>0</v>
      </c>
      <c r="BL18" s="15"/>
      <c r="BM18" s="15"/>
      <c r="BN18" s="11">
        <v>0</v>
      </c>
      <c r="BO18" s="15">
        <v>0</v>
      </c>
      <c r="BP18" s="15"/>
      <c r="BR18" s="16">
        <f t="shared" si="0"/>
        <v>45000</v>
      </c>
      <c r="BS18" s="17">
        <f t="shared" si="1"/>
        <v>119857.5</v>
      </c>
      <c r="BY18" s="16">
        <f t="shared" si="2"/>
        <v>20000</v>
      </c>
      <c r="BZ18" s="15">
        <f t="shared" si="3"/>
        <v>48019.999999999993</v>
      </c>
      <c r="CB18" s="16">
        <f t="shared" si="4"/>
        <v>25000</v>
      </c>
      <c r="CC18" s="15">
        <f t="shared" si="5"/>
        <v>60750</v>
      </c>
      <c r="CD18" s="15">
        <f t="shared" si="6"/>
        <v>12000</v>
      </c>
      <c r="CE18" s="15">
        <f t="shared" si="7"/>
        <v>-912.49999999999989</v>
      </c>
      <c r="CF18" s="15">
        <f t="shared" si="8"/>
        <v>71837.5</v>
      </c>
      <c r="CH18" s="16">
        <f t="shared" si="9"/>
        <v>0</v>
      </c>
      <c r="CI18" s="15">
        <f t="shared" si="10"/>
        <v>0</v>
      </c>
    </row>
    <row r="19" spans="1:87" x14ac:dyDescent="0.2">
      <c r="A19" s="1">
        <v>6</v>
      </c>
      <c r="C19" s="11">
        <v>20000</v>
      </c>
      <c r="D19" s="12">
        <v>2.4009999999999998</v>
      </c>
      <c r="E19" s="12"/>
      <c r="F19" s="12">
        <v>0</v>
      </c>
      <c r="G19" s="12">
        <v>2.4009999999999998</v>
      </c>
      <c r="H19" s="12"/>
      <c r="I19" s="12">
        <v>0</v>
      </c>
      <c r="J19" s="12">
        <v>2.4009999999999998</v>
      </c>
      <c r="K19" s="12"/>
      <c r="L19" s="12">
        <v>0</v>
      </c>
      <c r="M19" s="12">
        <v>2.4009999999999998</v>
      </c>
      <c r="N19" s="12"/>
      <c r="O19" s="12">
        <v>0</v>
      </c>
      <c r="P19" s="12">
        <v>2.4009999999999998</v>
      </c>
      <c r="Q19" s="12"/>
      <c r="R19" s="12">
        <v>0</v>
      </c>
      <c r="S19" s="12">
        <v>2.4009999999999998</v>
      </c>
      <c r="T19" s="12"/>
      <c r="V19" s="11">
        <v>0</v>
      </c>
      <c r="W19" s="13">
        <v>2.4300000000000002</v>
      </c>
      <c r="X19" s="13"/>
      <c r="Y19" s="13">
        <f t="shared" si="11"/>
        <v>0</v>
      </c>
      <c r="Z19" s="13">
        <f t="shared" si="12"/>
        <v>0</v>
      </c>
      <c r="AA19" s="13"/>
      <c r="AB19" s="13">
        <f t="shared" si="13"/>
        <v>0</v>
      </c>
      <c r="AC19" s="13">
        <f t="shared" si="14"/>
        <v>0</v>
      </c>
      <c r="AD19" s="13"/>
      <c r="AE19" s="11">
        <v>15000</v>
      </c>
      <c r="AF19" s="13">
        <v>2.4300000000000002</v>
      </c>
      <c r="AG19" s="13"/>
      <c r="AH19" s="11">
        <v>1700</v>
      </c>
      <c r="AI19" s="13">
        <v>2.4300000000000002</v>
      </c>
      <c r="AJ19" s="13"/>
      <c r="AK19" s="13">
        <f t="shared" si="15"/>
        <v>0</v>
      </c>
      <c r="AL19" s="13">
        <f t="shared" si="16"/>
        <v>0</v>
      </c>
      <c r="AM19" s="13"/>
      <c r="AN19" s="13">
        <f t="shared" si="17"/>
        <v>0</v>
      </c>
      <c r="AO19" s="13">
        <f t="shared" si="18"/>
        <v>0</v>
      </c>
      <c r="AP19" s="13"/>
      <c r="AQ19" s="11">
        <v>0</v>
      </c>
      <c r="AR19" s="13">
        <v>2.4300000000000002</v>
      </c>
      <c r="AS19" s="13"/>
      <c r="AT19" s="13">
        <f t="shared" si="19"/>
        <v>0</v>
      </c>
      <c r="AU19" s="13">
        <f t="shared" si="20"/>
        <v>0</v>
      </c>
      <c r="AV19" s="13"/>
      <c r="AW19" s="13">
        <f t="shared" si="21"/>
        <v>0</v>
      </c>
      <c r="AX19" s="13">
        <f t="shared" si="22"/>
        <v>0</v>
      </c>
      <c r="AY19" s="13"/>
      <c r="AZ19" s="11">
        <v>8300</v>
      </c>
      <c r="BA19" s="13">
        <v>2.4300000000000002</v>
      </c>
      <c r="BB19" s="13"/>
      <c r="BC19" s="13">
        <f t="shared" si="23"/>
        <v>0</v>
      </c>
      <c r="BD19" s="13">
        <f t="shared" si="24"/>
        <v>0</v>
      </c>
      <c r="BE19" s="13"/>
      <c r="BF19" s="13"/>
      <c r="BG19" s="13">
        <v>0.48</v>
      </c>
      <c r="BH19" s="14">
        <v>-3.6499999999999998E-2</v>
      </c>
      <c r="BJ19" s="11">
        <v>0</v>
      </c>
      <c r="BK19" s="15">
        <v>0</v>
      </c>
      <c r="BL19" s="15"/>
      <c r="BM19" s="15"/>
      <c r="BN19" s="11">
        <v>0</v>
      </c>
      <c r="BO19" s="15">
        <v>0</v>
      </c>
      <c r="BP19" s="15"/>
      <c r="BR19" s="16">
        <f t="shared" si="0"/>
        <v>45000</v>
      </c>
      <c r="BS19" s="17">
        <f t="shared" si="1"/>
        <v>119857.5</v>
      </c>
      <c r="BY19" s="16">
        <f t="shared" si="2"/>
        <v>20000</v>
      </c>
      <c r="BZ19" s="15">
        <f t="shared" si="3"/>
        <v>48019.999999999993</v>
      </c>
      <c r="CB19" s="16">
        <f t="shared" si="4"/>
        <v>25000</v>
      </c>
      <c r="CC19" s="15">
        <f t="shared" si="5"/>
        <v>60750</v>
      </c>
      <c r="CD19" s="15">
        <f t="shared" si="6"/>
        <v>12000</v>
      </c>
      <c r="CE19" s="15">
        <f t="shared" si="7"/>
        <v>-912.49999999999989</v>
      </c>
      <c r="CF19" s="15">
        <f t="shared" si="8"/>
        <v>71837.5</v>
      </c>
      <c r="CH19" s="16">
        <f t="shared" si="9"/>
        <v>0</v>
      </c>
      <c r="CI19" s="15">
        <f t="shared" si="10"/>
        <v>0</v>
      </c>
    </row>
    <row r="20" spans="1:87" x14ac:dyDescent="0.2">
      <c r="A20" s="1">
        <v>7</v>
      </c>
      <c r="C20" s="11">
        <v>20000</v>
      </c>
      <c r="D20" s="12">
        <v>2.4009999999999998</v>
      </c>
      <c r="E20" s="12"/>
      <c r="F20" s="12">
        <v>0</v>
      </c>
      <c r="G20" s="12">
        <v>2.4009999999999998</v>
      </c>
      <c r="H20" s="12"/>
      <c r="I20" s="12">
        <v>0</v>
      </c>
      <c r="J20" s="12">
        <v>2.4009999999999998</v>
      </c>
      <c r="K20" s="12"/>
      <c r="L20" s="12">
        <v>0</v>
      </c>
      <c r="M20" s="12">
        <v>2.4009999999999998</v>
      </c>
      <c r="N20" s="12"/>
      <c r="O20" s="12">
        <v>0</v>
      </c>
      <c r="P20" s="12">
        <v>2.4009999999999998</v>
      </c>
      <c r="Q20" s="12"/>
      <c r="R20" s="12">
        <v>0</v>
      </c>
      <c r="S20" s="12">
        <v>2.4009999999999998</v>
      </c>
      <c r="T20" s="12"/>
      <c r="V20" s="11">
        <v>0</v>
      </c>
      <c r="W20" s="13">
        <v>2.4300000000000002</v>
      </c>
      <c r="X20" s="13"/>
      <c r="Y20" s="13">
        <f t="shared" si="11"/>
        <v>0</v>
      </c>
      <c r="Z20" s="13">
        <f t="shared" si="12"/>
        <v>0</v>
      </c>
      <c r="AA20" s="13"/>
      <c r="AB20" s="13">
        <f t="shared" si="13"/>
        <v>0</v>
      </c>
      <c r="AC20" s="13">
        <f t="shared" si="14"/>
        <v>0</v>
      </c>
      <c r="AD20" s="13"/>
      <c r="AE20" s="11">
        <v>15000</v>
      </c>
      <c r="AF20" s="13">
        <v>2.4300000000000002</v>
      </c>
      <c r="AG20" s="13"/>
      <c r="AH20" s="11">
        <v>1700</v>
      </c>
      <c r="AI20" s="13">
        <v>2.4300000000000002</v>
      </c>
      <c r="AJ20" s="13"/>
      <c r="AK20" s="13">
        <f t="shared" si="15"/>
        <v>0</v>
      </c>
      <c r="AL20" s="13">
        <f t="shared" si="16"/>
        <v>0</v>
      </c>
      <c r="AM20" s="13"/>
      <c r="AN20" s="13">
        <f t="shared" si="17"/>
        <v>0</v>
      </c>
      <c r="AO20" s="13">
        <f t="shared" si="18"/>
        <v>0</v>
      </c>
      <c r="AP20" s="13"/>
      <c r="AQ20" s="11">
        <v>0</v>
      </c>
      <c r="AR20" s="13">
        <v>2.4300000000000002</v>
      </c>
      <c r="AS20" s="13"/>
      <c r="AT20" s="13">
        <f t="shared" si="19"/>
        <v>0</v>
      </c>
      <c r="AU20" s="13">
        <f t="shared" si="20"/>
        <v>0</v>
      </c>
      <c r="AV20" s="13"/>
      <c r="AW20" s="13">
        <f t="shared" si="21"/>
        <v>0</v>
      </c>
      <c r="AX20" s="13">
        <f t="shared" si="22"/>
        <v>0</v>
      </c>
      <c r="AY20" s="13"/>
      <c r="AZ20" s="11">
        <v>8300</v>
      </c>
      <c r="BA20" s="13">
        <v>2.4300000000000002</v>
      </c>
      <c r="BB20" s="13"/>
      <c r="BC20" s="13">
        <f t="shared" si="23"/>
        <v>0</v>
      </c>
      <c r="BD20" s="13">
        <f t="shared" si="24"/>
        <v>0</v>
      </c>
      <c r="BE20" s="13"/>
      <c r="BF20" s="13"/>
      <c r="BG20" s="13">
        <v>0.48</v>
      </c>
      <c r="BH20" s="14">
        <v>-3.6499999999999998E-2</v>
      </c>
      <c r="BJ20" s="11">
        <v>0</v>
      </c>
      <c r="BK20" s="15">
        <v>0</v>
      </c>
      <c r="BL20" s="15"/>
      <c r="BM20" s="15"/>
      <c r="BN20" s="11">
        <v>0</v>
      </c>
      <c r="BO20" s="15">
        <v>0</v>
      </c>
      <c r="BP20" s="15"/>
      <c r="BR20" s="16">
        <f t="shared" si="0"/>
        <v>45000</v>
      </c>
      <c r="BS20" s="17">
        <f t="shared" si="1"/>
        <v>119857.5</v>
      </c>
      <c r="BY20" s="16">
        <f t="shared" si="2"/>
        <v>20000</v>
      </c>
      <c r="BZ20" s="15">
        <f t="shared" si="3"/>
        <v>48019.999999999993</v>
      </c>
      <c r="CB20" s="16">
        <f t="shared" si="4"/>
        <v>25000</v>
      </c>
      <c r="CC20" s="15">
        <f t="shared" si="5"/>
        <v>60750</v>
      </c>
      <c r="CD20" s="15">
        <f t="shared" si="6"/>
        <v>12000</v>
      </c>
      <c r="CE20" s="15">
        <f t="shared" si="7"/>
        <v>-912.49999999999989</v>
      </c>
      <c r="CF20" s="15">
        <f t="shared" si="8"/>
        <v>71837.5</v>
      </c>
      <c r="CH20" s="16">
        <f t="shared" si="9"/>
        <v>0</v>
      </c>
      <c r="CI20" s="15">
        <f t="shared" si="10"/>
        <v>0</v>
      </c>
    </row>
    <row r="21" spans="1:87" x14ac:dyDescent="0.2">
      <c r="A21" s="1">
        <v>8</v>
      </c>
      <c r="C21" s="11">
        <v>20000</v>
      </c>
      <c r="D21" s="12">
        <v>2.4009999999999998</v>
      </c>
      <c r="E21" s="12"/>
      <c r="F21" s="12">
        <v>0</v>
      </c>
      <c r="G21" s="12">
        <v>2.4009999999999998</v>
      </c>
      <c r="H21" s="12"/>
      <c r="I21" s="12">
        <v>0</v>
      </c>
      <c r="J21" s="12">
        <v>2.4009999999999998</v>
      </c>
      <c r="K21" s="12"/>
      <c r="L21" s="12">
        <v>0</v>
      </c>
      <c r="M21" s="12">
        <v>2.4009999999999998</v>
      </c>
      <c r="N21" s="12"/>
      <c r="O21" s="12">
        <v>0</v>
      </c>
      <c r="P21" s="12">
        <v>2.4009999999999998</v>
      </c>
      <c r="Q21" s="12"/>
      <c r="R21" s="12">
        <v>0</v>
      </c>
      <c r="S21" s="12">
        <v>2.4009999999999998</v>
      </c>
      <c r="T21" s="12"/>
      <c r="V21" s="11">
        <v>0</v>
      </c>
      <c r="W21" s="13">
        <v>2.4300000000000002</v>
      </c>
      <c r="X21" s="13"/>
      <c r="Y21" s="13">
        <f t="shared" si="11"/>
        <v>0</v>
      </c>
      <c r="Z21" s="13">
        <f t="shared" si="12"/>
        <v>0</v>
      </c>
      <c r="AA21" s="13"/>
      <c r="AB21" s="13">
        <f t="shared" si="13"/>
        <v>0</v>
      </c>
      <c r="AC21" s="13">
        <f t="shared" si="14"/>
        <v>0</v>
      </c>
      <c r="AD21" s="13"/>
      <c r="AE21" s="11">
        <v>15000</v>
      </c>
      <c r="AF21" s="13">
        <v>2.4300000000000002</v>
      </c>
      <c r="AG21" s="13"/>
      <c r="AH21" s="11">
        <v>1700</v>
      </c>
      <c r="AI21" s="13">
        <v>2.4300000000000002</v>
      </c>
      <c r="AJ21" s="13"/>
      <c r="AK21" s="13">
        <f t="shared" si="15"/>
        <v>0</v>
      </c>
      <c r="AL21" s="13">
        <f t="shared" si="16"/>
        <v>0</v>
      </c>
      <c r="AM21" s="13"/>
      <c r="AN21" s="13">
        <f t="shared" si="17"/>
        <v>0</v>
      </c>
      <c r="AO21" s="13">
        <f t="shared" si="18"/>
        <v>0</v>
      </c>
      <c r="AP21" s="13"/>
      <c r="AQ21" s="11">
        <v>0</v>
      </c>
      <c r="AR21" s="13">
        <v>2.4300000000000002</v>
      </c>
      <c r="AS21" s="13"/>
      <c r="AT21" s="13">
        <f t="shared" si="19"/>
        <v>0</v>
      </c>
      <c r="AU21" s="13">
        <f t="shared" si="20"/>
        <v>0</v>
      </c>
      <c r="AV21" s="13"/>
      <c r="AW21" s="13">
        <f t="shared" si="21"/>
        <v>0</v>
      </c>
      <c r="AX21" s="13">
        <f t="shared" si="22"/>
        <v>0</v>
      </c>
      <c r="AY21" s="13"/>
      <c r="AZ21" s="11">
        <v>8300</v>
      </c>
      <c r="BA21" s="13">
        <v>2.4300000000000002</v>
      </c>
      <c r="BB21" s="13"/>
      <c r="BC21" s="13">
        <f t="shared" si="23"/>
        <v>0</v>
      </c>
      <c r="BD21" s="13">
        <f t="shared" si="24"/>
        <v>0</v>
      </c>
      <c r="BE21" s="13"/>
      <c r="BF21" s="13"/>
      <c r="BG21" s="13">
        <v>0.48</v>
      </c>
      <c r="BH21" s="14">
        <v>-3.6499999999999998E-2</v>
      </c>
      <c r="BJ21" s="11">
        <v>0</v>
      </c>
      <c r="BK21" s="15">
        <v>0</v>
      </c>
      <c r="BL21" s="15"/>
      <c r="BM21" s="15"/>
      <c r="BN21" s="11">
        <v>0</v>
      </c>
      <c r="BO21" s="15">
        <v>0</v>
      </c>
      <c r="BP21" s="15"/>
      <c r="BR21" s="16">
        <f t="shared" si="0"/>
        <v>45000</v>
      </c>
      <c r="BS21" s="17">
        <f t="shared" si="1"/>
        <v>119857.5</v>
      </c>
      <c r="BY21" s="16">
        <f t="shared" si="2"/>
        <v>20000</v>
      </c>
      <c r="BZ21" s="15">
        <f t="shared" si="3"/>
        <v>48019.999999999993</v>
      </c>
      <c r="CB21" s="16">
        <f t="shared" si="4"/>
        <v>25000</v>
      </c>
      <c r="CC21" s="15">
        <f t="shared" si="5"/>
        <v>60750</v>
      </c>
      <c r="CD21" s="15">
        <f t="shared" si="6"/>
        <v>12000</v>
      </c>
      <c r="CE21" s="15">
        <f t="shared" si="7"/>
        <v>-912.49999999999989</v>
      </c>
      <c r="CF21" s="15">
        <f t="shared" si="8"/>
        <v>71837.5</v>
      </c>
      <c r="CH21" s="16">
        <f t="shared" si="9"/>
        <v>0</v>
      </c>
      <c r="CI21" s="15">
        <f t="shared" si="10"/>
        <v>0</v>
      </c>
    </row>
    <row r="22" spans="1:87" x14ac:dyDescent="0.2">
      <c r="A22" s="1">
        <v>9</v>
      </c>
      <c r="C22" s="11">
        <v>20000</v>
      </c>
      <c r="D22" s="12">
        <v>2.4009999999999998</v>
      </c>
      <c r="E22" s="12"/>
      <c r="F22" s="12">
        <v>0</v>
      </c>
      <c r="G22" s="12">
        <v>2.4009999999999998</v>
      </c>
      <c r="H22" s="12"/>
      <c r="I22" s="12">
        <v>0</v>
      </c>
      <c r="J22" s="12">
        <v>2.4009999999999998</v>
      </c>
      <c r="K22" s="12"/>
      <c r="L22" s="12">
        <v>0</v>
      </c>
      <c r="M22" s="12">
        <v>2.4009999999999998</v>
      </c>
      <c r="N22" s="12"/>
      <c r="O22" s="12">
        <v>0</v>
      </c>
      <c r="P22" s="12">
        <v>2.4009999999999998</v>
      </c>
      <c r="Q22" s="12"/>
      <c r="R22" s="12">
        <v>0</v>
      </c>
      <c r="S22" s="12">
        <v>2.4009999999999998</v>
      </c>
      <c r="T22" s="12"/>
      <c r="V22" s="11">
        <v>0</v>
      </c>
      <c r="W22" s="13">
        <v>2.4300000000000002</v>
      </c>
      <c r="X22" s="13"/>
      <c r="Y22" s="13">
        <f t="shared" si="11"/>
        <v>0</v>
      </c>
      <c r="Z22" s="13">
        <f t="shared" si="12"/>
        <v>0</v>
      </c>
      <c r="AA22" s="13"/>
      <c r="AB22" s="13">
        <f t="shared" si="13"/>
        <v>0</v>
      </c>
      <c r="AC22" s="13">
        <f t="shared" si="14"/>
        <v>0</v>
      </c>
      <c r="AD22" s="13"/>
      <c r="AE22" s="11">
        <v>15000</v>
      </c>
      <c r="AF22" s="13">
        <v>2.4300000000000002</v>
      </c>
      <c r="AG22" s="13"/>
      <c r="AH22" s="11">
        <v>1700</v>
      </c>
      <c r="AI22" s="13">
        <v>2.4300000000000002</v>
      </c>
      <c r="AJ22" s="13"/>
      <c r="AK22" s="13">
        <f t="shared" si="15"/>
        <v>0</v>
      </c>
      <c r="AL22" s="13">
        <f t="shared" si="16"/>
        <v>0</v>
      </c>
      <c r="AM22" s="13"/>
      <c r="AN22" s="13">
        <f t="shared" si="17"/>
        <v>0</v>
      </c>
      <c r="AO22" s="13">
        <f t="shared" si="18"/>
        <v>0</v>
      </c>
      <c r="AP22" s="13"/>
      <c r="AQ22" s="11">
        <v>0</v>
      </c>
      <c r="AR22" s="13">
        <v>2.4300000000000002</v>
      </c>
      <c r="AS22" s="13"/>
      <c r="AT22" s="13">
        <f t="shared" si="19"/>
        <v>0</v>
      </c>
      <c r="AU22" s="13">
        <f t="shared" si="20"/>
        <v>0</v>
      </c>
      <c r="AV22" s="13"/>
      <c r="AW22" s="13">
        <f t="shared" si="21"/>
        <v>0</v>
      </c>
      <c r="AX22" s="13">
        <f t="shared" si="22"/>
        <v>0</v>
      </c>
      <c r="AY22" s="13"/>
      <c r="AZ22" s="11">
        <v>8300</v>
      </c>
      <c r="BA22" s="13">
        <v>2.4300000000000002</v>
      </c>
      <c r="BB22" s="13"/>
      <c r="BC22" s="13">
        <f t="shared" si="23"/>
        <v>0</v>
      </c>
      <c r="BD22" s="13">
        <f t="shared" si="24"/>
        <v>0</v>
      </c>
      <c r="BE22" s="13"/>
      <c r="BF22" s="13"/>
      <c r="BG22" s="13">
        <v>0.48</v>
      </c>
      <c r="BH22" s="14">
        <v>-3.6499999999999998E-2</v>
      </c>
      <c r="BJ22" s="11">
        <v>0</v>
      </c>
      <c r="BK22" s="15">
        <v>0</v>
      </c>
      <c r="BL22" s="15"/>
      <c r="BM22" s="15"/>
      <c r="BN22" s="11">
        <v>0</v>
      </c>
      <c r="BO22" s="15">
        <v>0</v>
      </c>
      <c r="BP22" s="15"/>
      <c r="BR22" s="16">
        <f t="shared" si="0"/>
        <v>45000</v>
      </c>
      <c r="BS22" s="17">
        <f t="shared" si="1"/>
        <v>119857.5</v>
      </c>
      <c r="BY22" s="16">
        <f t="shared" si="2"/>
        <v>20000</v>
      </c>
      <c r="BZ22" s="15">
        <f t="shared" si="3"/>
        <v>48019.999999999993</v>
      </c>
      <c r="CB22" s="16">
        <f t="shared" si="4"/>
        <v>25000</v>
      </c>
      <c r="CC22" s="15">
        <f t="shared" si="5"/>
        <v>60750</v>
      </c>
      <c r="CD22" s="15">
        <f t="shared" si="6"/>
        <v>12000</v>
      </c>
      <c r="CE22" s="15">
        <f t="shared" si="7"/>
        <v>-912.49999999999989</v>
      </c>
      <c r="CF22" s="15">
        <f t="shared" si="8"/>
        <v>71837.5</v>
      </c>
      <c r="CH22" s="16">
        <f t="shared" si="9"/>
        <v>0</v>
      </c>
      <c r="CI22" s="15">
        <f t="shared" si="10"/>
        <v>0</v>
      </c>
    </row>
    <row r="23" spans="1:87" x14ac:dyDescent="0.2">
      <c r="A23" s="1">
        <v>10</v>
      </c>
      <c r="C23" s="11">
        <v>20000</v>
      </c>
      <c r="D23" s="12">
        <v>2.4009999999999998</v>
      </c>
      <c r="E23" s="12"/>
      <c r="F23" s="12">
        <v>0</v>
      </c>
      <c r="G23" s="12">
        <v>2.4009999999999998</v>
      </c>
      <c r="H23" s="12"/>
      <c r="I23" s="12">
        <v>0</v>
      </c>
      <c r="J23" s="12">
        <v>2.4009999999999998</v>
      </c>
      <c r="K23" s="12"/>
      <c r="L23" s="12">
        <v>0</v>
      </c>
      <c r="M23" s="12">
        <v>2.4009999999999998</v>
      </c>
      <c r="N23" s="12"/>
      <c r="O23" s="12">
        <v>0</v>
      </c>
      <c r="P23" s="12">
        <v>2.4009999999999998</v>
      </c>
      <c r="Q23" s="12"/>
      <c r="R23" s="12">
        <v>0</v>
      </c>
      <c r="S23" s="12">
        <v>2.4009999999999998</v>
      </c>
      <c r="T23" s="12"/>
      <c r="V23" s="11">
        <v>0</v>
      </c>
      <c r="W23" s="13">
        <v>2.4300000000000002</v>
      </c>
      <c r="X23" s="13"/>
      <c r="Y23" s="13">
        <f t="shared" si="11"/>
        <v>0</v>
      </c>
      <c r="Z23" s="13">
        <f t="shared" si="12"/>
        <v>0</v>
      </c>
      <c r="AA23" s="13"/>
      <c r="AB23" s="13">
        <f t="shared" si="13"/>
        <v>0</v>
      </c>
      <c r="AC23" s="13">
        <f t="shared" si="14"/>
        <v>0</v>
      </c>
      <c r="AD23" s="13"/>
      <c r="AE23" s="11">
        <v>15000</v>
      </c>
      <c r="AF23" s="13">
        <v>2.4300000000000002</v>
      </c>
      <c r="AG23" s="13"/>
      <c r="AH23" s="11">
        <v>1700</v>
      </c>
      <c r="AI23" s="13">
        <v>2.4300000000000002</v>
      </c>
      <c r="AJ23" s="13"/>
      <c r="AK23" s="13">
        <f t="shared" si="15"/>
        <v>0</v>
      </c>
      <c r="AL23" s="13">
        <f t="shared" si="16"/>
        <v>0</v>
      </c>
      <c r="AM23" s="13"/>
      <c r="AN23" s="13">
        <f t="shared" si="17"/>
        <v>0</v>
      </c>
      <c r="AO23" s="13">
        <f t="shared" si="18"/>
        <v>0</v>
      </c>
      <c r="AP23" s="13"/>
      <c r="AQ23" s="11">
        <v>0</v>
      </c>
      <c r="AR23" s="13">
        <v>2.4300000000000002</v>
      </c>
      <c r="AS23" s="13"/>
      <c r="AT23" s="13">
        <f t="shared" si="19"/>
        <v>0</v>
      </c>
      <c r="AU23" s="13">
        <f t="shared" si="20"/>
        <v>0</v>
      </c>
      <c r="AV23" s="13"/>
      <c r="AW23" s="13">
        <f t="shared" si="21"/>
        <v>0</v>
      </c>
      <c r="AX23" s="13">
        <f t="shared" si="22"/>
        <v>0</v>
      </c>
      <c r="AY23" s="13"/>
      <c r="AZ23" s="11">
        <v>8300</v>
      </c>
      <c r="BA23" s="13">
        <v>2.4300000000000002</v>
      </c>
      <c r="BB23" s="13"/>
      <c r="BC23" s="13">
        <f t="shared" si="23"/>
        <v>0</v>
      </c>
      <c r="BD23" s="13">
        <f t="shared" si="24"/>
        <v>0</v>
      </c>
      <c r="BE23" s="13"/>
      <c r="BF23" s="13"/>
      <c r="BG23" s="13">
        <v>0.48</v>
      </c>
      <c r="BH23" s="14">
        <v>-3.6499999999999998E-2</v>
      </c>
      <c r="BJ23" s="11">
        <v>0</v>
      </c>
      <c r="BK23" s="15">
        <v>0</v>
      </c>
      <c r="BL23" s="15"/>
      <c r="BM23" s="15"/>
      <c r="BN23" s="11">
        <v>0</v>
      </c>
      <c r="BO23" s="15">
        <v>0</v>
      </c>
      <c r="BP23" s="15"/>
      <c r="BR23" s="16">
        <f t="shared" si="0"/>
        <v>45000</v>
      </c>
      <c r="BS23" s="17">
        <f t="shared" si="1"/>
        <v>119857.5</v>
      </c>
      <c r="BY23" s="16">
        <f t="shared" si="2"/>
        <v>20000</v>
      </c>
      <c r="BZ23" s="15">
        <f t="shared" si="3"/>
        <v>48019.999999999993</v>
      </c>
      <c r="CB23" s="16">
        <f t="shared" si="4"/>
        <v>25000</v>
      </c>
      <c r="CC23" s="15">
        <f t="shared" si="5"/>
        <v>60750</v>
      </c>
      <c r="CD23" s="15">
        <f t="shared" si="6"/>
        <v>12000</v>
      </c>
      <c r="CE23" s="15">
        <f t="shared" si="7"/>
        <v>-912.49999999999989</v>
      </c>
      <c r="CF23" s="15">
        <f t="shared" si="8"/>
        <v>71837.5</v>
      </c>
      <c r="CH23" s="16">
        <f t="shared" si="9"/>
        <v>0</v>
      </c>
      <c r="CI23" s="15">
        <f t="shared" si="10"/>
        <v>0</v>
      </c>
    </row>
    <row r="24" spans="1:87" x14ac:dyDescent="0.2">
      <c r="A24" s="1">
        <v>11</v>
      </c>
      <c r="C24" s="11">
        <v>20000</v>
      </c>
      <c r="D24" s="12">
        <v>2.4009999999999998</v>
      </c>
      <c r="E24" s="12"/>
      <c r="F24" s="12">
        <v>0</v>
      </c>
      <c r="G24" s="12">
        <v>2.4009999999999998</v>
      </c>
      <c r="H24" s="12"/>
      <c r="I24" s="12">
        <v>0</v>
      </c>
      <c r="J24" s="12">
        <v>2.4009999999999998</v>
      </c>
      <c r="K24" s="12"/>
      <c r="L24" s="12">
        <v>0</v>
      </c>
      <c r="M24" s="12">
        <v>2.4009999999999998</v>
      </c>
      <c r="N24" s="12"/>
      <c r="O24" s="12">
        <v>0</v>
      </c>
      <c r="P24" s="12">
        <v>2.4009999999999998</v>
      </c>
      <c r="Q24" s="12"/>
      <c r="R24" s="12">
        <v>0</v>
      </c>
      <c r="S24" s="12">
        <v>2.4009999999999998</v>
      </c>
      <c r="T24" s="12"/>
      <c r="V24" s="11">
        <v>0</v>
      </c>
      <c r="W24" s="13">
        <v>2.4300000000000002</v>
      </c>
      <c r="X24" s="13"/>
      <c r="Y24" s="13">
        <f t="shared" si="11"/>
        <v>0</v>
      </c>
      <c r="Z24" s="13">
        <f t="shared" si="12"/>
        <v>0</v>
      </c>
      <c r="AA24" s="13"/>
      <c r="AB24" s="13">
        <f t="shared" si="13"/>
        <v>0</v>
      </c>
      <c r="AC24" s="13">
        <f t="shared" si="14"/>
        <v>0</v>
      </c>
      <c r="AD24" s="13"/>
      <c r="AE24" s="11">
        <v>15000</v>
      </c>
      <c r="AF24" s="13">
        <v>2.4300000000000002</v>
      </c>
      <c r="AG24" s="13"/>
      <c r="AH24" s="11">
        <v>1700</v>
      </c>
      <c r="AI24" s="13">
        <v>2.4300000000000002</v>
      </c>
      <c r="AJ24" s="13"/>
      <c r="AK24" s="13">
        <f t="shared" si="15"/>
        <v>0</v>
      </c>
      <c r="AL24" s="13">
        <f t="shared" si="16"/>
        <v>0</v>
      </c>
      <c r="AM24" s="13"/>
      <c r="AN24" s="13">
        <f t="shared" si="17"/>
        <v>0</v>
      </c>
      <c r="AO24" s="13">
        <f t="shared" si="18"/>
        <v>0</v>
      </c>
      <c r="AP24" s="13"/>
      <c r="AQ24" s="11">
        <v>0</v>
      </c>
      <c r="AR24" s="13">
        <v>2.4300000000000002</v>
      </c>
      <c r="AS24" s="13"/>
      <c r="AT24" s="13">
        <f t="shared" si="19"/>
        <v>0</v>
      </c>
      <c r="AU24" s="13">
        <f t="shared" si="20"/>
        <v>0</v>
      </c>
      <c r="AV24" s="13"/>
      <c r="AW24" s="13">
        <f t="shared" si="21"/>
        <v>0</v>
      </c>
      <c r="AX24" s="13">
        <f t="shared" si="22"/>
        <v>0</v>
      </c>
      <c r="AY24" s="13"/>
      <c r="AZ24" s="11">
        <v>8300</v>
      </c>
      <c r="BA24" s="13">
        <v>2.4300000000000002</v>
      </c>
      <c r="BB24" s="13"/>
      <c r="BC24" s="13">
        <f t="shared" si="23"/>
        <v>0</v>
      </c>
      <c r="BD24" s="13">
        <f t="shared" si="24"/>
        <v>0</v>
      </c>
      <c r="BE24" s="13"/>
      <c r="BF24" s="13"/>
      <c r="BG24" s="13">
        <v>0.48</v>
      </c>
      <c r="BH24" s="14">
        <v>-3.6499999999999998E-2</v>
      </c>
      <c r="BJ24" s="11">
        <v>0</v>
      </c>
      <c r="BK24" s="15">
        <v>0</v>
      </c>
      <c r="BL24" s="15"/>
      <c r="BM24" s="15"/>
      <c r="BN24" s="11">
        <v>0</v>
      </c>
      <c r="BO24" s="15">
        <v>0</v>
      </c>
      <c r="BP24" s="15"/>
      <c r="BR24" s="16">
        <f t="shared" si="0"/>
        <v>45000</v>
      </c>
      <c r="BS24" s="17">
        <f t="shared" si="1"/>
        <v>119857.5</v>
      </c>
      <c r="BY24" s="16">
        <f t="shared" si="2"/>
        <v>20000</v>
      </c>
      <c r="BZ24" s="15">
        <f t="shared" si="3"/>
        <v>48019.999999999993</v>
      </c>
      <c r="CB24" s="16">
        <f t="shared" si="4"/>
        <v>25000</v>
      </c>
      <c r="CC24" s="15">
        <f t="shared" si="5"/>
        <v>60750</v>
      </c>
      <c r="CD24" s="15">
        <f t="shared" si="6"/>
        <v>12000</v>
      </c>
      <c r="CE24" s="15">
        <f t="shared" si="7"/>
        <v>-912.49999999999989</v>
      </c>
      <c r="CF24" s="15">
        <f t="shared" si="8"/>
        <v>71837.5</v>
      </c>
      <c r="CH24" s="16">
        <f t="shared" si="9"/>
        <v>0</v>
      </c>
      <c r="CI24" s="15">
        <f t="shared" si="10"/>
        <v>0</v>
      </c>
    </row>
    <row r="25" spans="1:87" x14ac:dyDescent="0.2">
      <c r="A25" s="1">
        <v>12</v>
      </c>
      <c r="C25" s="11">
        <v>20000</v>
      </c>
      <c r="D25" s="12">
        <v>2.4009999999999998</v>
      </c>
      <c r="E25" s="12"/>
      <c r="F25" s="12">
        <v>0</v>
      </c>
      <c r="G25" s="12">
        <v>2.4009999999999998</v>
      </c>
      <c r="H25" s="12"/>
      <c r="I25" s="12">
        <v>0</v>
      </c>
      <c r="J25" s="12">
        <v>2.4009999999999998</v>
      </c>
      <c r="K25" s="12"/>
      <c r="L25" s="12">
        <v>0</v>
      </c>
      <c r="M25" s="12">
        <v>2.4009999999999998</v>
      </c>
      <c r="N25" s="12"/>
      <c r="O25" s="12">
        <v>0</v>
      </c>
      <c r="P25" s="12">
        <v>2.4009999999999998</v>
      </c>
      <c r="Q25" s="12"/>
      <c r="R25" s="12">
        <v>0</v>
      </c>
      <c r="S25" s="12">
        <v>2.4009999999999998</v>
      </c>
      <c r="T25" s="12"/>
      <c r="V25" s="11">
        <v>15000</v>
      </c>
      <c r="W25" s="13">
        <v>2.4300000000000002</v>
      </c>
      <c r="X25" s="13"/>
      <c r="Y25" s="13">
        <f t="shared" si="11"/>
        <v>0</v>
      </c>
      <c r="Z25" s="13">
        <f t="shared" si="12"/>
        <v>0</v>
      </c>
      <c r="AA25" s="13"/>
      <c r="AB25" s="13">
        <f t="shared" si="13"/>
        <v>0</v>
      </c>
      <c r="AC25" s="13">
        <f t="shared" si="14"/>
        <v>0</v>
      </c>
      <c r="AD25" s="13"/>
      <c r="AE25" s="11">
        <v>0</v>
      </c>
      <c r="AF25" s="13">
        <v>2.4300000000000002</v>
      </c>
      <c r="AG25" s="13"/>
      <c r="AH25" s="11">
        <v>1700</v>
      </c>
      <c r="AI25" s="13">
        <v>2.4300000000000002</v>
      </c>
      <c r="AJ25" s="13"/>
      <c r="AK25" s="13">
        <f t="shared" si="15"/>
        <v>0</v>
      </c>
      <c r="AL25" s="13">
        <f t="shared" si="16"/>
        <v>0</v>
      </c>
      <c r="AM25" s="13"/>
      <c r="AN25" s="13">
        <f t="shared" si="17"/>
        <v>0</v>
      </c>
      <c r="AO25" s="13">
        <f t="shared" si="18"/>
        <v>0</v>
      </c>
      <c r="AP25" s="13"/>
      <c r="AQ25" s="11">
        <v>0</v>
      </c>
      <c r="AR25" s="13">
        <v>2.4300000000000002</v>
      </c>
      <c r="AS25" s="13"/>
      <c r="AT25" s="13">
        <f t="shared" si="19"/>
        <v>0</v>
      </c>
      <c r="AU25" s="13">
        <f t="shared" si="20"/>
        <v>0</v>
      </c>
      <c r="AV25" s="13"/>
      <c r="AW25" s="13">
        <f t="shared" si="21"/>
        <v>0</v>
      </c>
      <c r="AX25" s="13">
        <f t="shared" si="22"/>
        <v>0</v>
      </c>
      <c r="AY25" s="13"/>
      <c r="AZ25" s="11">
        <v>8300</v>
      </c>
      <c r="BA25" s="13">
        <v>2.4300000000000002</v>
      </c>
      <c r="BB25" s="13"/>
      <c r="BC25" s="13">
        <f t="shared" si="23"/>
        <v>0</v>
      </c>
      <c r="BD25" s="13">
        <f t="shared" si="24"/>
        <v>0</v>
      </c>
      <c r="BE25" s="13"/>
      <c r="BF25" s="13"/>
      <c r="BG25" s="13">
        <v>0.48</v>
      </c>
      <c r="BH25" s="14">
        <v>-3.6499999999999998E-2</v>
      </c>
      <c r="BJ25" s="11">
        <v>0</v>
      </c>
      <c r="BK25" s="15">
        <v>0</v>
      </c>
      <c r="BL25" s="15"/>
      <c r="BM25" s="15"/>
      <c r="BN25" s="11">
        <v>0</v>
      </c>
      <c r="BO25" s="15">
        <v>0</v>
      </c>
      <c r="BP25" s="15"/>
      <c r="BR25" s="16">
        <f t="shared" si="0"/>
        <v>45000</v>
      </c>
      <c r="BS25" s="17">
        <f t="shared" si="1"/>
        <v>119857.5</v>
      </c>
      <c r="BY25" s="16">
        <f t="shared" si="2"/>
        <v>20000</v>
      </c>
      <c r="BZ25" s="15">
        <f t="shared" si="3"/>
        <v>48019.999999999993</v>
      </c>
      <c r="CB25" s="16">
        <f t="shared" si="4"/>
        <v>25000</v>
      </c>
      <c r="CC25" s="15">
        <f t="shared" si="5"/>
        <v>60750</v>
      </c>
      <c r="CD25" s="15">
        <f t="shared" si="6"/>
        <v>12000</v>
      </c>
      <c r="CE25" s="15">
        <f t="shared" si="7"/>
        <v>-912.49999999999989</v>
      </c>
      <c r="CF25" s="15">
        <f t="shared" si="8"/>
        <v>71837.5</v>
      </c>
      <c r="CH25" s="16">
        <f t="shared" si="9"/>
        <v>0</v>
      </c>
      <c r="CI25" s="15">
        <f t="shared" si="10"/>
        <v>0</v>
      </c>
    </row>
    <row r="26" spans="1:87" x14ac:dyDescent="0.2">
      <c r="A26" s="1">
        <v>13</v>
      </c>
      <c r="C26" s="11">
        <v>20000</v>
      </c>
      <c r="D26" s="12">
        <v>2.4009999999999998</v>
      </c>
      <c r="E26" s="12"/>
      <c r="F26" s="12">
        <v>0</v>
      </c>
      <c r="G26" s="12">
        <v>2.4009999999999998</v>
      </c>
      <c r="H26" s="12"/>
      <c r="I26" s="12">
        <v>0</v>
      </c>
      <c r="J26" s="12">
        <v>2.4009999999999998</v>
      </c>
      <c r="K26" s="12"/>
      <c r="L26" s="12">
        <v>0</v>
      </c>
      <c r="M26" s="12">
        <v>2.4009999999999998</v>
      </c>
      <c r="N26" s="12"/>
      <c r="O26" s="12">
        <v>0</v>
      </c>
      <c r="P26" s="12">
        <v>2.4009999999999998</v>
      </c>
      <c r="Q26" s="12"/>
      <c r="R26" s="12">
        <v>0</v>
      </c>
      <c r="S26" s="12">
        <v>2.4009999999999998</v>
      </c>
      <c r="T26" s="12"/>
      <c r="V26" s="11">
        <v>13000</v>
      </c>
      <c r="W26" s="13">
        <v>2.4300000000000002</v>
      </c>
      <c r="X26" s="13"/>
      <c r="Y26" s="13">
        <f t="shared" si="11"/>
        <v>0</v>
      </c>
      <c r="Z26" s="13">
        <f t="shared" si="12"/>
        <v>0</v>
      </c>
      <c r="AA26" s="13"/>
      <c r="AB26" s="13">
        <f t="shared" si="13"/>
        <v>0</v>
      </c>
      <c r="AC26" s="13">
        <f t="shared" si="14"/>
        <v>0</v>
      </c>
      <c r="AD26" s="13"/>
      <c r="AE26" s="11">
        <v>0</v>
      </c>
      <c r="AF26" s="13">
        <v>2.4300000000000002</v>
      </c>
      <c r="AG26" s="13"/>
      <c r="AH26" s="11">
        <v>1700</v>
      </c>
      <c r="AI26" s="13">
        <v>2.4300000000000002</v>
      </c>
      <c r="AJ26" s="13"/>
      <c r="AK26" s="13">
        <f t="shared" si="15"/>
        <v>0</v>
      </c>
      <c r="AL26" s="13">
        <f t="shared" si="16"/>
        <v>0</v>
      </c>
      <c r="AM26" s="13"/>
      <c r="AN26" s="13">
        <f t="shared" si="17"/>
        <v>0</v>
      </c>
      <c r="AO26" s="13">
        <f t="shared" si="18"/>
        <v>0</v>
      </c>
      <c r="AP26" s="13"/>
      <c r="AQ26" s="11">
        <v>0</v>
      </c>
      <c r="AR26" s="13">
        <v>2.4300000000000002</v>
      </c>
      <c r="AS26" s="13"/>
      <c r="AT26" s="13">
        <f t="shared" si="19"/>
        <v>0</v>
      </c>
      <c r="AU26" s="13">
        <f t="shared" si="20"/>
        <v>0</v>
      </c>
      <c r="AV26" s="13"/>
      <c r="AW26" s="13">
        <f t="shared" si="21"/>
        <v>0</v>
      </c>
      <c r="AX26" s="13">
        <f t="shared" si="22"/>
        <v>0</v>
      </c>
      <c r="AY26" s="13"/>
      <c r="AZ26" s="11">
        <v>13300</v>
      </c>
      <c r="BA26" s="13">
        <v>2.4300000000000002</v>
      </c>
      <c r="BB26" s="13"/>
      <c r="BC26" s="13">
        <f t="shared" si="23"/>
        <v>0</v>
      </c>
      <c r="BD26" s="13">
        <f t="shared" si="24"/>
        <v>0</v>
      </c>
      <c r="BE26" s="13"/>
      <c r="BF26" s="13"/>
      <c r="BG26" s="13">
        <v>0.48</v>
      </c>
      <c r="BH26" s="14">
        <v>-3.6499999999999998E-2</v>
      </c>
      <c r="BJ26" s="11">
        <v>0</v>
      </c>
      <c r="BK26" s="15">
        <v>0</v>
      </c>
      <c r="BL26" s="15"/>
      <c r="BM26" s="15"/>
      <c r="BN26" s="11">
        <v>0</v>
      </c>
      <c r="BO26" s="15">
        <v>0</v>
      </c>
      <c r="BP26" s="15"/>
      <c r="BR26" s="16">
        <f t="shared" si="0"/>
        <v>48000</v>
      </c>
      <c r="BS26" s="17">
        <f t="shared" si="1"/>
        <v>128478</v>
      </c>
      <c r="BY26" s="16">
        <f t="shared" si="2"/>
        <v>20000</v>
      </c>
      <c r="BZ26" s="15">
        <f t="shared" si="3"/>
        <v>48019.999999999993</v>
      </c>
      <c r="CB26" s="16">
        <f t="shared" si="4"/>
        <v>28000</v>
      </c>
      <c r="CC26" s="15">
        <f t="shared" si="5"/>
        <v>68040</v>
      </c>
      <c r="CD26" s="15">
        <f t="shared" si="6"/>
        <v>13440</v>
      </c>
      <c r="CE26" s="15">
        <f t="shared" si="7"/>
        <v>-1021.9999999999999</v>
      </c>
      <c r="CF26" s="15">
        <f t="shared" si="8"/>
        <v>80458</v>
      </c>
      <c r="CH26" s="16">
        <f t="shared" si="9"/>
        <v>0</v>
      </c>
      <c r="CI26" s="15">
        <f t="shared" si="10"/>
        <v>0</v>
      </c>
    </row>
    <row r="27" spans="1:87" x14ac:dyDescent="0.2">
      <c r="A27" s="1">
        <v>14</v>
      </c>
      <c r="C27" s="11">
        <v>20000</v>
      </c>
      <c r="D27" s="12">
        <v>2.4009999999999998</v>
      </c>
      <c r="E27" s="12"/>
      <c r="F27" s="12">
        <v>0</v>
      </c>
      <c r="G27" s="12">
        <v>2.4009999999999998</v>
      </c>
      <c r="H27" s="12"/>
      <c r="I27" s="12">
        <v>0</v>
      </c>
      <c r="J27" s="12">
        <v>2.4009999999999998</v>
      </c>
      <c r="K27" s="12"/>
      <c r="L27" s="12">
        <v>0</v>
      </c>
      <c r="M27" s="12">
        <v>2.4009999999999998</v>
      </c>
      <c r="N27" s="12"/>
      <c r="O27" s="12">
        <v>0</v>
      </c>
      <c r="P27" s="12">
        <v>2.4009999999999998</v>
      </c>
      <c r="Q27" s="12"/>
      <c r="R27" s="12">
        <v>0</v>
      </c>
      <c r="S27" s="12">
        <v>2.4009999999999998</v>
      </c>
      <c r="T27" s="12"/>
      <c r="V27" s="11">
        <v>13000</v>
      </c>
      <c r="W27" s="13">
        <v>2.4300000000000002</v>
      </c>
      <c r="X27" s="13"/>
      <c r="Y27" s="13">
        <f t="shared" si="11"/>
        <v>0</v>
      </c>
      <c r="Z27" s="13">
        <f t="shared" si="12"/>
        <v>0</v>
      </c>
      <c r="AA27" s="13"/>
      <c r="AB27" s="13">
        <f t="shared" si="13"/>
        <v>0</v>
      </c>
      <c r="AC27" s="13">
        <f t="shared" si="14"/>
        <v>0</v>
      </c>
      <c r="AD27" s="13"/>
      <c r="AE27" s="11">
        <v>0</v>
      </c>
      <c r="AF27" s="13">
        <v>2.4300000000000002</v>
      </c>
      <c r="AG27" s="13"/>
      <c r="AH27" s="11">
        <v>1700</v>
      </c>
      <c r="AI27" s="13">
        <v>2.4300000000000002</v>
      </c>
      <c r="AJ27" s="13"/>
      <c r="AK27" s="13">
        <f t="shared" si="15"/>
        <v>0</v>
      </c>
      <c r="AL27" s="13">
        <f t="shared" si="16"/>
        <v>0</v>
      </c>
      <c r="AM27" s="13"/>
      <c r="AN27" s="13">
        <f t="shared" si="17"/>
        <v>0</v>
      </c>
      <c r="AO27" s="13">
        <f t="shared" si="18"/>
        <v>0</v>
      </c>
      <c r="AP27" s="13"/>
      <c r="AQ27" s="11">
        <v>0</v>
      </c>
      <c r="AR27" s="13">
        <v>2.4300000000000002</v>
      </c>
      <c r="AS27" s="13"/>
      <c r="AT27" s="13">
        <f t="shared" si="19"/>
        <v>0</v>
      </c>
      <c r="AU27" s="13">
        <f t="shared" si="20"/>
        <v>0</v>
      </c>
      <c r="AV27" s="13"/>
      <c r="AW27" s="13">
        <f t="shared" si="21"/>
        <v>0</v>
      </c>
      <c r="AX27" s="13">
        <f t="shared" si="22"/>
        <v>0</v>
      </c>
      <c r="AY27" s="13"/>
      <c r="AZ27" s="11">
        <v>13300</v>
      </c>
      <c r="BA27" s="13">
        <v>2.4300000000000002</v>
      </c>
      <c r="BB27" s="13"/>
      <c r="BC27" s="13">
        <f t="shared" si="23"/>
        <v>0</v>
      </c>
      <c r="BD27" s="13">
        <f t="shared" si="24"/>
        <v>0</v>
      </c>
      <c r="BE27" s="13"/>
      <c r="BF27" s="13"/>
      <c r="BG27" s="13">
        <v>0.48</v>
      </c>
      <c r="BH27" s="14">
        <v>-3.6499999999999998E-2</v>
      </c>
      <c r="BJ27" s="11">
        <v>0</v>
      </c>
      <c r="BK27" s="15">
        <v>0</v>
      </c>
      <c r="BL27" s="15"/>
      <c r="BM27" s="15"/>
      <c r="BN27" s="11">
        <v>0</v>
      </c>
      <c r="BO27" s="15">
        <v>0</v>
      </c>
      <c r="BP27" s="15"/>
      <c r="BR27" s="16">
        <f t="shared" si="0"/>
        <v>48000</v>
      </c>
      <c r="BS27" s="17">
        <f t="shared" si="1"/>
        <v>128478</v>
      </c>
      <c r="BY27" s="16">
        <f t="shared" si="2"/>
        <v>20000</v>
      </c>
      <c r="BZ27" s="15">
        <f t="shared" si="3"/>
        <v>48019.999999999993</v>
      </c>
      <c r="CB27" s="16">
        <f t="shared" si="4"/>
        <v>28000</v>
      </c>
      <c r="CC27" s="15">
        <f t="shared" si="5"/>
        <v>68040</v>
      </c>
      <c r="CD27" s="15">
        <f t="shared" si="6"/>
        <v>13440</v>
      </c>
      <c r="CE27" s="15">
        <f t="shared" si="7"/>
        <v>-1021.9999999999999</v>
      </c>
      <c r="CF27" s="15">
        <f t="shared" si="8"/>
        <v>80458</v>
      </c>
      <c r="CH27" s="16">
        <f t="shared" si="9"/>
        <v>0</v>
      </c>
      <c r="CI27" s="15">
        <f t="shared" si="10"/>
        <v>0</v>
      </c>
    </row>
    <row r="28" spans="1:87" x14ac:dyDescent="0.2">
      <c r="A28" s="1">
        <v>15</v>
      </c>
      <c r="C28" s="11">
        <v>20000</v>
      </c>
      <c r="D28" s="12">
        <v>2.4009999999999998</v>
      </c>
      <c r="E28" s="12"/>
      <c r="F28" s="12">
        <v>0</v>
      </c>
      <c r="G28" s="12">
        <v>2.4009999999999998</v>
      </c>
      <c r="H28" s="12"/>
      <c r="I28" s="12">
        <v>0</v>
      </c>
      <c r="J28" s="12">
        <v>2.4009999999999998</v>
      </c>
      <c r="K28" s="12"/>
      <c r="L28" s="12">
        <v>0</v>
      </c>
      <c r="M28" s="12">
        <v>2.4009999999999998</v>
      </c>
      <c r="N28" s="12"/>
      <c r="O28" s="12">
        <v>0</v>
      </c>
      <c r="P28" s="12">
        <v>2.4009999999999998</v>
      </c>
      <c r="Q28" s="12"/>
      <c r="R28" s="12">
        <v>0</v>
      </c>
      <c r="S28" s="12">
        <v>2.4009999999999998</v>
      </c>
      <c r="T28" s="12"/>
      <c r="V28" s="11">
        <v>13000</v>
      </c>
      <c r="W28" s="13">
        <v>2.4300000000000002</v>
      </c>
      <c r="X28" s="13"/>
      <c r="Y28" s="13">
        <f t="shared" si="11"/>
        <v>0</v>
      </c>
      <c r="Z28" s="13">
        <f t="shared" si="12"/>
        <v>0</v>
      </c>
      <c r="AA28" s="13"/>
      <c r="AB28" s="13">
        <f t="shared" si="13"/>
        <v>0</v>
      </c>
      <c r="AC28" s="13">
        <f t="shared" si="14"/>
        <v>0</v>
      </c>
      <c r="AD28" s="13"/>
      <c r="AE28" s="11">
        <v>0</v>
      </c>
      <c r="AF28" s="13">
        <v>2.4300000000000002</v>
      </c>
      <c r="AG28" s="13"/>
      <c r="AH28" s="11">
        <v>1700</v>
      </c>
      <c r="AI28" s="13">
        <v>2.4300000000000002</v>
      </c>
      <c r="AJ28" s="13"/>
      <c r="AK28" s="13">
        <f t="shared" si="15"/>
        <v>0</v>
      </c>
      <c r="AL28" s="13">
        <f t="shared" si="16"/>
        <v>0</v>
      </c>
      <c r="AM28" s="13"/>
      <c r="AN28" s="13">
        <f t="shared" si="17"/>
        <v>0</v>
      </c>
      <c r="AO28" s="13">
        <f t="shared" si="18"/>
        <v>0</v>
      </c>
      <c r="AP28" s="13"/>
      <c r="AQ28" s="11">
        <v>0</v>
      </c>
      <c r="AR28" s="13">
        <v>2.4300000000000002</v>
      </c>
      <c r="AS28" s="13"/>
      <c r="AT28" s="13">
        <f t="shared" si="19"/>
        <v>0</v>
      </c>
      <c r="AU28" s="13">
        <f t="shared" si="20"/>
        <v>0</v>
      </c>
      <c r="AV28" s="13"/>
      <c r="AW28" s="13">
        <f t="shared" si="21"/>
        <v>0</v>
      </c>
      <c r="AX28" s="13">
        <f t="shared" si="22"/>
        <v>0</v>
      </c>
      <c r="AY28" s="13"/>
      <c r="AZ28" s="11">
        <v>13300</v>
      </c>
      <c r="BA28" s="13">
        <v>2.4300000000000002</v>
      </c>
      <c r="BB28" s="13"/>
      <c r="BC28" s="13">
        <f t="shared" si="23"/>
        <v>0</v>
      </c>
      <c r="BD28" s="13">
        <f t="shared" si="24"/>
        <v>0</v>
      </c>
      <c r="BE28" s="13"/>
      <c r="BF28" s="13"/>
      <c r="BG28" s="13">
        <v>0.48</v>
      </c>
      <c r="BH28" s="14">
        <v>-3.6499999999999998E-2</v>
      </c>
      <c r="BJ28" s="11">
        <v>0</v>
      </c>
      <c r="BK28" s="15">
        <v>0</v>
      </c>
      <c r="BL28" s="15"/>
      <c r="BM28" s="15"/>
      <c r="BN28" s="11">
        <v>0</v>
      </c>
      <c r="BO28" s="15">
        <v>0</v>
      </c>
      <c r="BP28" s="15"/>
      <c r="BR28" s="16">
        <f t="shared" si="0"/>
        <v>48000</v>
      </c>
      <c r="BS28" s="17">
        <f t="shared" si="1"/>
        <v>128478</v>
      </c>
      <c r="BY28" s="16">
        <f t="shared" si="2"/>
        <v>20000</v>
      </c>
      <c r="BZ28" s="15">
        <f t="shared" si="3"/>
        <v>48019.999999999993</v>
      </c>
      <c r="CB28" s="16">
        <f t="shared" si="4"/>
        <v>28000</v>
      </c>
      <c r="CC28" s="15">
        <f t="shared" si="5"/>
        <v>68040</v>
      </c>
      <c r="CD28" s="15">
        <f t="shared" si="6"/>
        <v>13440</v>
      </c>
      <c r="CE28" s="15">
        <f t="shared" si="7"/>
        <v>-1021.9999999999999</v>
      </c>
      <c r="CF28" s="15">
        <f t="shared" si="8"/>
        <v>80458</v>
      </c>
      <c r="CH28" s="16">
        <f t="shared" si="9"/>
        <v>0</v>
      </c>
      <c r="CI28" s="15">
        <f t="shared" si="10"/>
        <v>0</v>
      </c>
    </row>
    <row r="29" spans="1:87" x14ac:dyDescent="0.2">
      <c r="A29" s="1">
        <v>16</v>
      </c>
      <c r="C29" s="11">
        <v>20000</v>
      </c>
      <c r="D29" s="12">
        <v>2.4009999999999998</v>
      </c>
      <c r="E29" s="12"/>
      <c r="F29" s="12">
        <v>0</v>
      </c>
      <c r="G29" s="12">
        <v>2.4009999999999998</v>
      </c>
      <c r="H29" s="12"/>
      <c r="I29" s="12">
        <v>0</v>
      </c>
      <c r="J29" s="12">
        <v>2.4009999999999998</v>
      </c>
      <c r="K29" s="12"/>
      <c r="L29" s="12">
        <v>0</v>
      </c>
      <c r="M29" s="12">
        <v>2.4009999999999998</v>
      </c>
      <c r="N29" s="12"/>
      <c r="O29" s="12">
        <v>0</v>
      </c>
      <c r="P29" s="12">
        <v>2.4009999999999998</v>
      </c>
      <c r="Q29" s="12"/>
      <c r="R29" s="12">
        <v>0</v>
      </c>
      <c r="S29" s="12">
        <v>2.4009999999999998</v>
      </c>
      <c r="T29" s="12"/>
      <c r="V29" s="11">
        <v>13000</v>
      </c>
      <c r="W29" s="13">
        <v>2.4300000000000002</v>
      </c>
      <c r="X29" s="13"/>
      <c r="Y29" s="13">
        <f t="shared" si="11"/>
        <v>0</v>
      </c>
      <c r="Z29" s="13">
        <f t="shared" si="12"/>
        <v>0</v>
      </c>
      <c r="AA29" s="13"/>
      <c r="AB29" s="13">
        <f t="shared" si="13"/>
        <v>0</v>
      </c>
      <c r="AC29" s="13">
        <f t="shared" si="14"/>
        <v>0</v>
      </c>
      <c r="AD29" s="13"/>
      <c r="AE29" s="11">
        <v>0</v>
      </c>
      <c r="AF29" s="13">
        <v>2.4300000000000002</v>
      </c>
      <c r="AG29" s="13"/>
      <c r="AH29" s="11">
        <v>1700</v>
      </c>
      <c r="AI29" s="13">
        <v>2.4300000000000002</v>
      </c>
      <c r="AJ29" s="13"/>
      <c r="AK29" s="13">
        <f t="shared" si="15"/>
        <v>0</v>
      </c>
      <c r="AL29" s="13">
        <f t="shared" si="16"/>
        <v>0</v>
      </c>
      <c r="AM29" s="13"/>
      <c r="AN29" s="13">
        <f t="shared" si="17"/>
        <v>0</v>
      </c>
      <c r="AO29" s="13">
        <f t="shared" si="18"/>
        <v>0</v>
      </c>
      <c r="AP29" s="13"/>
      <c r="AQ29" s="11">
        <v>0</v>
      </c>
      <c r="AR29" s="13">
        <v>2.4300000000000002</v>
      </c>
      <c r="AS29" s="13"/>
      <c r="AT29" s="13">
        <f t="shared" si="19"/>
        <v>0</v>
      </c>
      <c r="AU29" s="13">
        <f t="shared" si="20"/>
        <v>0</v>
      </c>
      <c r="AV29" s="13"/>
      <c r="AW29" s="13">
        <f t="shared" si="21"/>
        <v>0</v>
      </c>
      <c r="AX29" s="13">
        <f t="shared" si="22"/>
        <v>0</v>
      </c>
      <c r="AY29" s="13"/>
      <c r="AZ29" s="11">
        <v>13300</v>
      </c>
      <c r="BA29" s="13">
        <v>2.4300000000000002</v>
      </c>
      <c r="BB29" s="13"/>
      <c r="BC29" s="13">
        <f t="shared" si="23"/>
        <v>0</v>
      </c>
      <c r="BD29" s="13">
        <f t="shared" si="24"/>
        <v>0</v>
      </c>
      <c r="BE29" s="13"/>
      <c r="BF29" s="13"/>
      <c r="BG29" s="13">
        <v>0.48</v>
      </c>
      <c r="BH29" s="14">
        <v>-3.6499999999999998E-2</v>
      </c>
      <c r="BJ29" s="11">
        <v>0</v>
      </c>
      <c r="BK29" s="15">
        <v>0</v>
      </c>
      <c r="BL29" s="15"/>
      <c r="BM29" s="15"/>
      <c r="BN29" s="11">
        <v>0</v>
      </c>
      <c r="BO29" s="15">
        <v>0</v>
      </c>
      <c r="BP29" s="15"/>
      <c r="BR29" s="16">
        <f t="shared" si="0"/>
        <v>48000</v>
      </c>
      <c r="BS29" s="17">
        <f t="shared" si="1"/>
        <v>128478</v>
      </c>
      <c r="BY29" s="16">
        <f t="shared" si="2"/>
        <v>20000</v>
      </c>
      <c r="BZ29" s="15">
        <f t="shared" si="3"/>
        <v>48019.999999999993</v>
      </c>
      <c r="CB29" s="16">
        <f t="shared" si="4"/>
        <v>28000</v>
      </c>
      <c r="CC29" s="15">
        <f t="shared" si="5"/>
        <v>68040</v>
      </c>
      <c r="CD29" s="15">
        <f t="shared" si="6"/>
        <v>13440</v>
      </c>
      <c r="CE29" s="15">
        <f t="shared" si="7"/>
        <v>-1021.9999999999999</v>
      </c>
      <c r="CF29" s="15">
        <f t="shared" si="8"/>
        <v>80458</v>
      </c>
      <c r="CH29" s="16">
        <f t="shared" si="9"/>
        <v>0</v>
      </c>
      <c r="CI29" s="15">
        <f t="shared" si="10"/>
        <v>0</v>
      </c>
    </row>
    <row r="30" spans="1:87" x14ac:dyDescent="0.2">
      <c r="A30" s="1">
        <v>17</v>
      </c>
      <c r="C30" s="11">
        <v>20000</v>
      </c>
      <c r="D30" s="12">
        <v>2.4009999999999998</v>
      </c>
      <c r="E30" s="12"/>
      <c r="F30" s="12">
        <v>0</v>
      </c>
      <c r="G30" s="12">
        <v>2.4009999999999998</v>
      </c>
      <c r="H30" s="12"/>
      <c r="I30" s="12">
        <v>0</v>
      </c>
      <c r="J30" s="12">
        <v>2.4009999999999998</v>
      </c>
      <c r="K30" s="12"/>
      <c r="L30" s="12">
        <v>0</v>
      </c>
      <c r="M30" s="12">
        <v>2.4009999999999998</v>
      </c>
      <c r="N30" s="12"/>
      <c r="O30" s="12">
        <v>0</v>
      </c>
      <c r="P30" s="12">
        <v>2.4009999999999998</v>
      </c>
      <c r="Q30" s="12"/>
      <c r="R30" s="12">
        <v>0</v>
      </c>
      <c r="S30" s="12">
        <v>2.4009999999999998</v>
      </c>
      <c r="T30" s="12"/>
      <c r="V30" s="11">
        <v>15000</v>
      </c>
      <c r="W30" s="13">
        <v>2.4300000000000002</v>
      </c>
      <c r="X30" s="13"/>
      <c r="Y30" s="13">
        <f t="shared" si="11"/>
        <v>0</v>
      </c>
      <c r="Z30" s="13">
        <f t="shared" si="12"/>
        <v>0</v>
      </c>
      <c r="AA30" s="13"/>
      <c r="AB30" s="13">
        <f t="shared" si="13"/>
        <v>0</v>
      </c>
      <c r="AC30" s="13">
        <f t="shared" si="14"/>
        <v>0</v>
      </c>
      <c r="AD30" s="13"/>
      <c r="AE30" s="11">
        <v>0</v>
      </c>
      <c r="AF30" s="13">
        <v>2.4300000000000002</v>
      </c>
      <c r="AG30" s="13"/>
      <c r="AH30" s="11">
        <v>1700</v>
      </c>
      <c r="AI30" s="13">
        <v>2.4300000000000002</v>
      </c>
      <c r="AJ30" s="13"/>
      <c r="AK30" s="13">
        <f t="shared" si="15"/>
        <v>0</v>
      </c>
      <c r="AL30" s="13">
        <f t="shared" si="16"/>
        <v>0</v>
      </c>
      <c r="AM30" s="13"/>
      <c r="AN30" s="13">
        <f t="shared" si="17"/>
        <v>0</v>
      </c>
      <c r="AO30" s="13">
        <f t="shared" si="18"/>
        <v>0</v>
      </c>
      <c r="AP30" s="13"/>
      <c r="AQ30" s="11">
        <v>0</v>
      </c>
      <c r="AR30" s="13">
        <v>2.4300000000000002</v>
      </c>
      <c r="AS30" s="13"/>
      <c r="AT30" s="13">
        <f t="shared" si="19"/>
        <v>0</v>
      </c>
      <c r="AU30" s="13">
        <f t="shared" si="20"/>
        <v>0</v>
      </c>
      <c r="AV30" s="13"/>
      <c r="AW30" s="13">
        <f t="shared" si="21"/>
        <v>0</v>
      </c>
      <c r="AX30" s="13">
        <f t="shared" si="22"/>
        <v>0</v>
      </c>
      <c r="AY30" s="13"/>
      <c r="AZ30" s="11">
        <v>8300</v>
      </c>
      <c r="BA30" s="13">
        <v>2.4300000000000002</v>
      </c>
      <c r="BB30" s="13"/>
      <c r="BC30" s="13">
        <f t="shared" si="23"/>
        <v>0</v>
      </c>
      <c r="BD30" s="13">
        <f t="shared" si="24"/>
        <v>0</v>
      </c>
      <c r="BE30" s="13"/>
      <c r="BF30" s="13"/>
      <c r="BG30" s="13">
        <v>0.48</v>
      </c>
      <c r="BH30" s="14">
        <v>-3.6499999999999998E-2</v>
      </c>
      <c r="BJ30" s="11">
        <v>0</v>
      </c>
      <c r="BK30" s="15">
        <v>0</v>
      </c>
      <c r="BL30" s="15"/>
      <c r="BM30" s="15"/>
      <c r="BN30" s="11">
        <v>0</v>
      </c>
      <c r="BO30" s="15">
        <v>0</v>
      </c>
      <c r="BP30" s="15"/>
      <c r="BR30" s="16">
        <f t="shared" si="0"/>
        <v>45000</v>
      </c>
      <c r="BS30" s="17">
        <f t="shared" si="1"/>
        <v>119857.5</v>
      </c>
      <c r="BY30" s="16">
        <f t="shared" si="2"/>
        <v>20000</v>
      </c>
      <c r="BZ30" s="15">
        <f t="shared" si="3"/>
        <v>48019.999999999993</v>
      </c>
      <c r="CB30" s="16">
        <f t="shared" si="4"/>
        <v>25000</v>
      </c>
      <c r="CC30" s="15">
        <f t="shared" si="5"/>
        <v>60750</v>
      </c>
      <c r="CD30" s="15">
        <f t="shared" si="6"/>
        <v>12000</v>
      </c>
      <c r="CE30" s="15">
        <f t="shared" si="7"/>
        <v>-912.49999999999989</v>
      </c>
      <c r="CF30" s="15">
        <f t="shared" si="8"/>
        <v>71837.5</v>
      </c>
      <c r="CH30" s="16">
        <f t="shared" si="9"/>
        <v>0</v>
      </c>
      <c r="CI30" s="15">
        <f t="shared" si="10"/>
        <v>0</v>
      </c>
    </row>
    <row r="31" spans="1:87" x14ac:dyDescent="0.2">
      <c r="A31" s="1">
        <v>18</v>
      </c>
      <c r="C31" s="11">
        <v>20000</v>
      </c>
      <c r="D31" s="12">
        <v>2.4009999999999998</v>
      </c>
      <c r="E31" s="12"/>
      <c r="F31" s="12">
        <v>0</v>
      </c>
      <c r="G31" s="12">
        <v>2.4009999999999998</v>
      </c>
      <c r="H31" s="12"/>
      <c r="I31" s="12">
        <v>0</v>
      </c>
      <c r="J31" s="12">
        <v>2.4009999999999998</v>
      </c>
      <c r="K31" s="12"/>
      <c r="L31" s="12">
        <v>0</v>
      </c>
      <c r="M31" s="12">
        <v>2.4009999999999998</v>
      </c>
      <c r="N31" s="12"/>
      <c r="O31" s="12">
        <v>0</v>
      </c>
      <c r="P31" s="12">
        <v>2.4009999999999998</v>
      </c>
      <c r="Q31" s="12"/>
      <c r="R31" s="12">
        <v>0</v>
      </c>
      <c r="S31" s="12">
        <v>2.4009999999999998</v>
      </c>
      <c r="T31" s="12"/>
      <c r="V31" s="11">
        <v>0</v>
      </c>
      <c r="W31" s="13">
        <v>2.4300000000000002</v>
      </c>
      <c r="X31" s="13"/>
      <c r="Y31" s="13">
        <f t="shared" si="11"/>
        <v>0</v>
      </c>
      <c r="Z31" s="13">
        <f t="shared" si="12"/>
        <v>0</v>
      </c>
      <c r="AA31" s="13"/>
      <c r="AB31" s="13">
        <f t="shared" si="13"/>
        <v>0</v>
      </c>
      <c r="AC31" s="13">
        <f t="shared" si="14"/>
        <v>0</v>
      </c>
      <c r="AD31" s="13"/>
      <c r="AE31" s="11">
        <v>0</v>
      </c>
      <c r="AF31" s="13">
        <v>2.4300000000000002</v>
      </c>
      <c r="AG31" s="13"/>
      <c r="AH31" s="11">
        <v>1700</v>
      </c>
      <c r="AI31" s="13">
        <v>2.4300000000000002</v>
      </c>
      <c r="AJ31" s="13"/>
      <c r="AK31" s="13">
        <f t="shared" si="15"/>
        <v>0</v>
      </c>
      <c r="AL31" s="13">
        <f t="shared" si="16"/>
        <v>0</v>
      </c>
      <c r="AM31" s="13"/>
      <c r="AN31" s="13">
        <f t="shared" si="17"/>
        <v>0</v>
      </c>
      <c r="AO31" s="13">
        <f t="shared" si="18"/>
        <v>0</v>
      </c>
      <c r="AP31" s="13"/>
      <c r="AQ31" s="11">
        <v>15000</v>
      </c>
      <c r="AR31" s="13">
        <v>2.4300000000000002</v>
      </c>
      <c r="AS31" s="13"/>
      <c r="AT31" s="13">
        <f t="shared" si="19"/>
        <v>0</v>
      </c>
      <c r="AU31" s="13">
        <f t="shared" si="20"/>
        <v>0</v>
      </c>
      <c r="AV31" s="13"/>
      <c r="AW31" s="13">
        <f t="shared" si="21"/>
        <v>0</v>
      </c>
      <c r="AX31" s="13">
        <f t="shared" si="22"/>
        <v>0</v>
      </c>
      <c r="AY31" s="13"/>
      <c r="AZ31" s="11">
        <v>8300</v>
      </c>
      <c r="BA31" s="13">
        <v>2.4300000000000002</v>
      </c>
      <c r="BB31" s="13"/>
      <c r="BC31" s="13">
        <f t="shared" si="23"/>
        <v>0</v>
      </c>
      <c r="BD31" s="13">
        <f t="shared" si="24"/>
        <v>0</v>
      </c>
      <c r="BE31" s="13"/>
      <c r="BF31" s="13"/>
      <c r="BG31" s="13">
        <v>0.48</v>
      </c>
      <c r="BH31" s="14">
        <v>-3.6499999999999998E-2</v>
      </c>
      <c r="BJ31" s="11">
        <v>0</v>
      </c>
      <c r="BK31" s="15">
        <v>0</v>
      </c>
      <c r="BL31" s="15"/>
      <c r="BM31" s="15"/>
      <c r="BN31" s="11">
        <v>0</v>
      </c>
      <c r="BO31" s="15">
        <v>0</v>
      </c>
      <c r="BP31" s="15"/>
      <c r="BR31" s="16">
        <f t="shared" si="0"/>
        <v>45000</v>
      </c>
      <c r="BS31" s="17">
        <f t="shared" si="1"/>
        <v>119857.5</v>
      </c>
      <c r="BY31" s="16">
        <f t="shared" si="2"/>
        <v>20000</v>
      </c>
      <c r="BZ31" s="15">
        <f t="shared" si="3"/>
        <v>48019.999999999993</v>
      </c>
      <c r="CB31" s="16">
        <f t="shared" si="4"/>
        <v>25000</v>
      </c>
      <c r="CC31" s="15">
        <f t="shared" si="5"/>
        <v>60750</v>
      </c>
      <c r="CD31" s="15">
        <f t="shared" si="6"/>
        <v>12000</v>
      </c>
      <c r="CE31" s="15">
        <f t="shared" si="7"/>
        <v>-912.49999999999989</v>
      </c>
      <c r="CF31" s="15">
        <f t="shared" si="8"/>
        <v>71837.5</v>
      </c>
      <c r="CH31" s="16">
        <f t="shared" si="9"/>
        <v>0</v>
      </c>
      <c r="CI31" s="15">
        <f t="shared" si="10"/>
        <v>0</v>
      </c>
    </row>
    <row r="32" spans="1:87" x14ac:dyDescent="0.2">
      <c r="A32" s="1">
        <v>19</v>
      </c>
      <c r="C32" s="11">
        <v>20000</v>
      </c>
      <c r="D32" s="12">
        <v>2.4009999999999998</v>
      </c>
      <c r="E32" s="12"/>
      <c r="F32" s="12">
        <v>0</v>
      </c>
      <c r="G32" s="12">
        <v>2.4009999999999998</v>
      </c>
      <c r="H32" s="12"/>
      <c r="I32" s="12">
        <v>0</v>
      </c>
      <c r="J32" s="12">
        <v>2.4009999999999998</v>
      </c>
      <c r="K32" s="12"/>
      <c r="L32" s="12">
        <v>0</v>
      </c>
      <c r="M32" s="12">
        <v>2.4009999999999998</v>
      </c>
      <c r="N32" s="12"/>
      <c r="O32" s="12">
        <v>0</v>
      </c>
      <c r="P32" s="12">
        <v>2.4009999999999998</v>
      </c>
      <c r="Q32" s="12"/>
      <c r="R32" s="12">
        <v>0</v>
      </c>
      <c r="S32" s="12">
        <v>2.4009999999999998</v>
      </c>
      <c r="T32" s="12"/>
      <c r="V32" s="11">
        <v>0</v>
      </c>
      <c r="W32" s="13">
        <v>2.4300000000000002</v>
      </c>
      <c r="X32" s="13"/>
      <c r="Y32" s="13">
        <f t="shared" si="11"/>
        <v>0</v>
      </c>
      <c r="Z32" s="13">
        <f t="shared" si="12"/>
        <v>0</v>
      </c>
      <c r="AA32" s="13"/>
      <c r="AB32" s="13">
        <f t="shared" si="13"/>
        <v>0</v>
      </c>
      <c r="AC32" s="13">
        <f t="shared" si="14"/>
        <v>0</v>
      </c>
      <c r="AD32" s="13"/>
      <c r="AE32" s="11">
        <v>0</v>
      </c>
      <c r="AF32" s="13">
        <v>2.4300000000000002</v>
      </c>
      <c r="AG32" s="13"/>
      <c r="AH32" s="11">
        <v>16700</v>
      </c>
      <c r="AI32" s="13">
        <v>2.4300000000000002</v>
      </c>
      <c r="AJ32" s="13"/>
      <c r="AK32" s="13">
        <f t="shared" si="15"/>
        <v>0</v>
      </c>
      <c r="AL32" s="13">
        <f t="shared" si="16"/>
        <v>0</v>
      </c>
      <c r="AM32" s="13"/>
      <c r="AN32" s="13">
        <f t="shared" si="17"/>
        <v>0</v>
      </c>
      <c r="AO32" s="13">
        <f t="shared" si="18"/>
        <v>0</v>
      </c>
      <c r="AP32" s="13"/>
      <c r="AQ32" s="11">
        <v>0</v>
      </c>
      <c r="AR32" s="13">
        <v>2.4300000000000002</v>
      </c>
      <c r="AS32" s="13"/>
      <c r="AT32" s="13">
        <f t="shared" si="19"/>
        <v>0</v>
      </c>
      <c r="AU32" s="13">
        <f t="shared" si="20"/>
        <v>0</v>
      </c>
      <c r="AV32" s="13"/>
      <c r="AW32" s="13">
        <f t="shared" si="21"/>
        <v>0</v>
      </c>
      <c r="AX32" s="13">
        <f t="shared" si="22"/>
        <v>0</v>
      </c>
      <c r="AY32" s="13"/>
      <c r="AZ32" s="11">
        <v>8300</v>
      </c>
      <c r="BA32" s="13">
        <v>2.4300000000000002</v>
      </c>
      <c r="BB32" s="13"/>
      <c r="BC32" s="13">
        <f t="shared" si="23"/>
        <v>0</v>
      </c>
      <c r="BD32" s="13">
        <f t="shared" si="24"/>
        <v>0</v>
      </c>
      <c r="BE32" s="13"/>
      <c r="BF32" s="13"/>
      <c r="BG32" s="13">
        <v>0.48</v>
      </c>
      <c r="BH32" s="14">
        <v>-3.6499999999999998E-2</v>
      </c>
      <c r="BJ32" s="11">
        <v>0</v>
      </c>
      <c r="BK32" s="15">
        <v>0</v>
      </c>
      <c r="BL32" s="15"/>
      <c r="BM32" s="15"/>
      <c r="BN32" s="11">
        <v>0</v>
      </c>
      <c r="BO32" s="15">
        <v>0</v>
      </c>
      <c r="BP32" s="15"/>
      <c r="BR32" s="16">
        <f t="shared" si="0"/>
        <v>45000</v>
      </c>
      <c r="BS32" s="17">
        <f t="shared" si="1"/>
        <v>119857.5</v>
      </c>
      <c r="BY32" s="16">
        <f t="shared" si="2"/>
        <v>20000</v>
      </c>
      <c r="BZ32" s="15">
        <f t="shared" si="3"/>
        <v>48019.999999999993</v>
      </c>
      <c r="CB32" s="16">
        <f t="shared" si="4"/>
        <v>25000</v>
      </c>
      <c r="CC32" s="15">
        <f t="shared" si="5"/>
        <v>60750</v>
      </c>
      <c r="CD32" s="15">
        <f t="shared" si="6"/>
        <v>12000</v>
      </c>
      <c r="CE32" s="15">
        <f t="shared" si="7"/>
        <v>-912.49999999999989</v>
      </c>
      <c r="CF32" s="15">
        <f t="shared" si="8"/>
        <v>71837.5</v>
      </c>
      <c r="CH32" s="16">
        <f t="shared" si="9"/>
        <v>0</v>
      </c>
      <c r="CI32" s="15">
        <f t="shared" si="10"/>
        <v>0</v>
      </c>
    </row>
    <row r="33" spans="1:87" x14ac:dyDescent="0.2">
      <c r="A33" s="1">
        <v>20</v>
      </c>
      <c r="C33" s="11">
        <v>20000</v>
      </c>
      <c r="D33" s="12">
        <v>2.4009999999999998</v>
      </c>
      <c r="E33" s="12"/>
      <c r="F33" s="12">
        <v>0</v>
      </c>
      <c r="G33" s="12">
        <v>2.4009999999999998</v>
      </c>
      <c r="H33" s="12"/>
      <c r="I33" s="12">
        <v>0</v>
      </c>
      <c r="J33" s="12">
        <v>2.4009999999999998</v>
      </c>
      <c r="K33" s="12"/>
      <c r="L33" s="12">
        <v>0</v>
      </c>
      <c r="M33" s="12">
        <v>2.4009999999999998</v>
      </c>
      <c r="N33" s="12"/>
      <c r="O33" s="12">
        <v>0</v>
      </c>
      <c r="P33" s="12">
        <v>2.4009999999999998</v>
      </c>
      <c r="Q33" s="12"/>
      <c r="R33" s="12">
        <v>0</v>
      </c>
      <c r="S33" s="12">
        <v>2.4009999999999998</v>
      </c>
      <c r="T33" s="12"/>
      <c r="V33" s="11">
        <v>0</v>
      </c>
      <c r="W33" s="13">
        <v>2.4300000000000002</v>
      </c>
      <c r="X33" s="13"/>
      <c r="Y33" s="13">
        <f t="shared" si="11"/>
        <v>0</v>
      </c>
      <c r="Z33" s="13">
        <f t="shared" si="12"/>
        <v>0</v>
      </c>
      <c r="AA33" s="13"/>
      <c r="AB33" s="13">
        <f t="shared" si="13"/>
        <v>0</v>
      </c>
      <c r="AC33" s="13">
        <f t="shared" si="14"/>
        <v>0</v>
      </c>
      <c r="AD33" s="13"/>
      <c r="AE33" s="11">
        <v>0</v>
      </c>
      <c r="AF33" s="13">
        <v>2.4300000000000002</v>
      </c>
      <c r="AG33" s="13"/>
      <c r="AH33" s="11">
        <f>AH32</f>
        <v>16700</v>
      </c>
      <c r="AI33" s="13">
        <v>2.4300000000000002</v>
      </c>
      <c r="AJ33" s="13"/>
      <c r="AK33" s="13">
        <f t="shared" si="15"/>
        <v>0</v>
      </c>
      <c r="AL33" s="13">
        <f t="shared" si="16"/>
        <v>0</v>
      </c>
      <c r="AM33" s="13"/>
      <c r="AN33" s="13">
        <f t="shared" si="17"/>
        <v>0</v>
      </c>
      <c r="AO33" s="13">
        <f t="shared" si="18"/>
        <v>0</v>
      </c>
      <c r="AP33" s="13"/>
      <c r="AQ33" s="11">
        <f>AQ32</f>
        <v>0</v>
      </c>
      <c r="AR33" s="13">
        <v>2.4300000000000002</v>
      </c>
      <c r="AS33" s="13"/>
      <c r="AT33" s="13">
        <f t="shared" si="19"/>
        <v>0</v>
      </c>
      <c r="AU33" s="13">
        <f t="shared" si="20"/>
        <v>0</v>
      </c>
      <c r="AV33" s="13"/>
      <c r="AW33" s="13">
        <f t="shared" si="21"/>
        <v>0</v>
      </c>
      <c r="AX33" s="13">
        <f t="shared" si="22"/>
        <v>0</v>
      </c>
      <c r="AY33" s="13"/>
      <c r="AZ33" s="11">
        <v>8300</v>
      </c>
      <c r="BA33" s="13">
        <v>2.4300000000000002</v>
      </c>
      <c r="BB33" s="13"/>
      <c r="BC33" s="13">
        <f t="shared" si="23"/>
        <v>0</v>
      </c>
      <c r="BD33" s="13">
        <f t="shared" si="24"/>
        <v>0</v>
      </c>
      <c r="BE33" s="13"/>
      <c r="BF33" s="13"/>
      <c r="BG33" s="13">
        <v>0.48</v>
      </c>
      <c r="BH33" s="14">
        <v>-3.6499999999999998E-2</v>
      </c>
      <c r="BJ33" s="11">
        <v>0</v>
      </c>
      <c r="BK33" s="15">
        <v>0</v>
      </c>
      <c r="BL33" s="15"/>
      <c r="BM33" s="15"/>
      <c r="BN33" s="11">
        <v>0</v>
      </c>
      <c r="BO33" s="15">
        <v>0</v>
      </c>
      <c r="BP33" s="15"/>
      <c r="BR33" s="16">
        <f t="shared" si="0"/>
        <v>45000</v>
      </c>
      <c r="BS33" s="17">
        <f t="shared" si="1"/>
        <v>119857.5</v>
      </c>
      <c r="BY33" s="16">
        <f t="shared" si="2"/>
        <v>20000</v>
      </c>
      <c r="BZ33" s="15">
        <f t="shared" si="3"/>
        <v>48019.999999999993</v>
      </c>
      <c r="CB33" s="16">
        <f t="shared" si="4"/>
        <v>25000</v>
      </c>
      <c r="CC33" s="15">
        <f t="shared" si="5"/>
        <v>60750</v>
      </c>
      <c r="CD33" s="15">
        <f t="shared" si="6"/>
        <v>12000</v>
      </c>
      <c r="CE33" s="15">
        <f t="shared" si="7"/>
        <v>-912.49999999999989</v>
      </c>
      <c r="CF33" s="15">
        <f t="shared" si="8"/>
        <v>71837.5</v>
      </c>
      <c r="CH33" s="16">
        <f t="shared" si="9"/>
        <v>0</v>
      </c>
      <c r="CI33" s="15">
        <f t="shared" si="10"/>
        <v>0</v>
      </c>
    </row>
    <row r="34" spans="1:87" x14ac:dyDescent="0.2">
      <c r="A34" s="1">
        <v>21</v>
      </c>
      <c r="C34" s="11">
        <v>20000</v>
      </c>
      <c r="D34" s="12">
        <v>2.4009999999999998</v>
      </c>
      <c r="E34" s="12"/>
      <c r="F34" s="12">
        <v>0</v>
      </c>
      <c r="G34" s="12">
        <v>2.4009999999999998</v>
      </c>
      <c r="H34" s="12"/>
      <c r="I34" s="12">
        <v>0</v>
      </c>
      <c r="J34" s="12">
        <v>2.4009999999999998</v>
      </c>
      <c r="K34" s="12"/>
      <c r="L34" s="12">
        <v>0</v>
      </c>
      <c r="M34" s="12">
        <v>2.4009999999999998</v>
      </c>
      <c r="N34" s="12"/>
      <c r="O34" s="12">
        <v>0</v>
      </c>
      <c r="P34" s="12">
        <v>2.4009999999999998</v>
      </c>
      <c r="Q34" s="12"/>
      <c r="R34" s="12">
        <v>0</v>
      </c>
      <c r="S34" s="12">
        <v>2.4009999999999998</v>
      </c>
      <c r="T34" s="12"/>
      <c r="V34" s="11">
        <v>0</v>
      </c>
      <c r="W34" s="13">
        <v>2.4300000000000002</v>
      </c>
      <c r="X34" s="13"/>
      <c r="Y34" s="13">
        <f t="shared" si="11"/>
        <v>0</v>
      </c>
      <c r="Z34" s="13">
        <f t="shared" si="12"/>
        <v>0</v>
      </c>
      <c r="AA34" s="13"/>
      <c r="AB34" s="13">
        <f t="shared" si="13"/>
        <v>0</v>
      </c>
      <c r="AC34" s="13">
        <f t="shared" si="14"/>
        <v>0</v>
      </c>
      <c r="AD34" s="13"/>
      <c r="AE34" s="11">
        <v>0</v>
      </c>
      <c r="AF34" s="13">
        <v>2.4300000000000002</v>
      </c>
      <c r="AG34" s="13"/>
      <c r="AH34" s="11">
        <f t="shared" ref="AH34:AH44" si="25">AH33</f>
        <v>16700</v>
      </c>
      <c r="AI34" s="13">
        <v>2.4300000000000002</v>
      </c>
      <c r="AJ34" s="13"/>
      <c r="AK34" s="13">
        <f t="shared" si="15"/>
        <v>0</v>
      </c>
      <c r="AL34" s="13">
        <f t="shared" si="16"/>
        <v>0</v>
      </c>
      <c r="AM34" s="13"/>
      <c r="AN34" s="13">
        <f t="shared" si="17"/>
        <v>0</v>
      </c>
      <c r="AO34" s="13">
        <f t="shared" si="18"/>
        <v>0</v>
      </c>
      <c r="AP34" s="13"/>
      <c r="AQ34" s="11">
        <f t="shared" ref="AQ34:AQ44" si="26">AQ33</f>
        <v>0</v>
      </c>
      <c r="AR34" s="13">
        <v>2.4300000000000002</v>
      </c>
      <c r="AS34" s="13"/>
      <c r="AT34" s="13">
        <f t="shared" si="19"/>
        <v>0</v>
      </c>
      <c r="AU34" s="13">
        <f t="shared" si="20"/>
        <v>0</v>
      </c>
      <c r="AV34" s="13"/>
      <c r="AW34" s="13">
        <f t="shared" si="21"/>
        <v>0</v>
      </c>
      <c r="AX34" s="13">
        <f t="shared" si="22"/>
        <v>0</v>
      </c>
      <c r="AY34" s="13"/>
      <c r="AZ34" s="11">
        <v>8300</v>
      </c>
      <c r="BA34" s="13">
        <v>2.4300000000000002</v>
      </c>
      <c r="BB34" s="13"/>
      <c r="BC34" s="13">
        <f t="shared" si="23"/>
        <v>0</v>
      </c>
      <c r="BD34" s="13">
        <f t="shared" si="24"/>
        <v>0</v>
      </c>
      <c r="BE34" s="13"/>
      <c r="BF34" s="13"/>
      <c r="BG34" s="13">
        <v>0.48</v>
      </c>
      <c r="BH34" s="14">
        <v>-3.6499999999999998E-2</v>
      </c>
      <c r="BJ34" s="11">
        <v>0</v>
      </c>
      <c r="BK34" s="15">
        <v>0</v>
      </c>
      <c r="BL34" s="15"/>
      <c r="BM34" s="15"/>
      <c r="BN34" s="11">
        <v>0</v>
      </c>
      <c r="BO34" s="15">
        <v>0</v>
      </c>
      <c r="BP34" s="15"/>
      <c r="BR34" s="16">
        <f t="shared" si="0"/>
        <v>45000</v>
      </c>
      <c r="BS34" s="17">
        <f t="shared" si="1"/>
        <v>119857.5</v>
      </c>
      <c r="BY34" s="16">
        <f t="shared" si="2"/>
        <v>20000</v>
      </c>
      <c r="BZ34" s="15">
        <f t="shared" si="3"/>
        <v>48019.999999999993</v>
      </c>
      <c r="CB34" s="16">
        <f t="shared" si="4"/>
        <v>25000</v>
      </c>
      <c r="CC34" s="15">
        <f t="shared" si="5"/>
        <v>60750</v>
      </c>
      <c r="CD34" s="15">
        <f t="shared" si="6"/>
        <v>12000</v>
      </c>
      <c r="CE34" s="15">
        <f t="shared" si="7"/>
        <v>-912.49999999999989</v>
      </c>
      <c r="CF34" s="15">
        <f t="shared" si="8"/>
        <v>71837.5</v>
      </c>
      <c r="CH34" s="16">
        <f t="shared" si="9"/>
        <v>0</v>
      </c>
      <c r="CI34" s="15">
        <f t="shared" si="10"/>
        <v>0</v>
      </c>
    </row>
    <row r="35" spans="1:87" x14ac:dyDescent="0.2">
      <c r="A35" s="1">
        <v>22</v>
      </c>
      <c r="C35" s="11">
        <v>20000</v>
      </c>
      <c r="D35" s="12">
        <v>2.4009999999999998</v>
      </c>
      <c r="E35" s="12"/>
      <c r="F35" s="12">
        <v>0</v>
      </c>
      <c r="G35" s="12">
        <v>2.4009999999999998</v>
      </c>
      <c r="H35" s="12"/>
      <c r="I35" s="12">
        <v>0</v>
      </c>
      <c r="J35" s="12">
        <v>2.4009999999999998</v>
      </c>
      <c r="K35" s="12"/>
      <c r="L35" s="12">
        <v>0</v>
      </c>
      <c r="M35" s="12">
        <v>2.4009999999999998</v>
      </c>
      <c r="N35" s="12"/>
      <c r="O35" s="12">
        <v>0</v>
      </c>
      <c r="P35" s="12">
        <v>2.4009999999999998</v>
      </c>
      <c r="Q35" s="12"/>
      <c r="R35" s="12">
        <v>0</v>
      </c>
      <c r="S35" s="12">
        <v>2.4009999999999998</v>
      </c>
      <c r="T35" s="12"/>
      <c r="V35" s="11">
        <v>0</v>
      </c>
      <c r="W35" s="13">
        <v>2.4300000000000002</v>
      </c>
      <c r="X35" s="13"/>
      <c r="Y35" s="13">
        <f t="shared" si="11"/>
        <v>0</v>
      </c>
      <c r="Z35" s="13">
        <f t="shared" si="12"/>
        <v>0</v>
      </c>
      <c r="AA35" s="13"/>
      <c r="AB35" s="13">
        <f t="shared" si="13"/>
        <v>0</v>
      </c>
      <c r="AC35" s="13">
        <f t="shared" si="14"/>
        <v>0</v>
      </c>
      <c r="AD35" s="13"/>
      <c r="AE35" s="11">
        <v>0</v>
      </c>
      <c r="AF35" s="13">
        <v>2.4300000000000002</v>
      </c>
      <c r="AG35" s="13"/>
      <c r="AH35" s="11">
        <f t="shared" si="25"/>
        <v>16700</v>
      </c>
      <c r="AI35" s="13">
        <v>2.4300000000000002</v>
      </c>
      <c r="AJ35" s="13"/>
      <c r="AK35" s="13">
        <f t="shared" si="15"/>
        <v>0</v>
      </c>
      <c r="AL35" s="13">
        <f t="shared" si="16"/>
        <v>0</v>
      </c>
      <c r="AM35" s="13"/>
      <c r="AN35" s="13">
        <f t="shared" si="17"/>
        <v>0</v>
      </c>
      <c r="AO35" s="13">
        <f t="shared" si="18"/>
        <v>0</v>
      </c>
      <c r="AP35" s="13"/>
      <c r="AQ35" s="11">
        <f t="shared" si="26"/>
        <v>0</v>
      </c>
      <c r="AR35" s="13">
        <v>2.4300000000000002</v>
      </c>
      <c r="AS35" s="13"/>
      <c r="AT35" s="13">
        <f t="shared" si="19"/>
        <v>0</v>
      </c>
      <c r="AU35" s="13">
        <f t="shared" si="20"/>
        <v>0</v>
      </c>
      <c r="AV35" s="13"/>
      <c r="AW35" s="13">
        <f t="shared" si="21"/>
        <v>0</v>
      </c>
      <c r="AX35" s="13">
        <f t="shared" si="22"/>
        <v>0</v>
      </c>
      <c r="AY35" s="13"/>
      <c r="AZ35" s="11">
        <v>8300</v>
      </c>
      <c r="BA35" s="13">
        <v>2.4300000000000002</v>
      </c>
      <c r="BB35" s="13"/>
      <c r="BC35" s="13">
        <f t="shared" si="23"/>
        <v>0</v>
      </c>
      <c r="BD35" s="13">
        <f t="shared" si="24"/>
        <v>0</v>
      </c>
      <c r="BE35" s="13"/>
      <c r="BF35" s="13"/>
      <c r="BG35" s="13">
        <v>0.48</v>
      </c>
      <c r="BH35" s="14">
        <v>-3.6499999999999998E-2</v>
      </c>
      <c r="BJ35" s="11">
        <v>0</v>
      </c>
      <c r="BK35" s="15">
        <v>0</v>
      </c>
      <c r="BL35" s="15"/>
      <c r="BM35" s="15"/>
      <c r="BN35" s="11">
        <v>0</v>
      </c>
      <c r="BO35" s="15">
        <v>0</v>
      </c>
      <c r="BP35" s="15"/>
      <c r="BR35" s="16">
        <f t="shared" si="0"/>
        <v>45000</v>
      </c>
      <c r="BS35" s="17">
        <f t="shared" si="1"/>
        <v>119857.5</v>
      </c>
      <c r="BY35" s="16">
        <f t="shared" si="2"/>
        <v>20000</v>
      </c>
      <c r="BZ35" s="15">
        <f t="shared" si="3"/>
        <v>48019.999999999993</v>
      </c>
      <c r="CB35" s="16">
        <f t="shared" si="4"/>
        <v>25000</v>
      </c>
      <c r="CC35" s="15">
        <f t="shared" si="5"/>
        <v>60750</v>
      </c>
      <c r="CD35" s="15">
        <f t="shared" si="6"/>
        <v>12000</v>
      </c>
      <c r="CE35" s="15">
        <f t="shared" si="7"/>
        <v>-912.49999999999989</v>
      </c>
      <c r="CF35" s="15">
        <f t="shared" si="8"/>
        <v>71837.5</v>
      </c>
      <c r="CH35" s="16">
        <f t="shared" si="9"/>
        <v>0</v>
      </c>
      <c r="CI35" s="15">
        <f t="shared" si="10"/>
        <v>0</v>
      </c>
    </row>
    <row r="36" spans="1:87" x14ac:dyDescent="0.2">
      <c r="A36" s="1">
        <v>23</v>
      </c>
      <c r="C36" s="11">
        <v>20000</v>
      </c>
      <c r="D36" s="12">
        <v>2.4009999999999998</v>
      </c>
      <c r="E36" s="12"/>
      <c r="F36" s="12">
        <v>0</v>
      </c>
      <c r="G36" s="12">
        <v>2.4009999999999998</v>
      </c>
      <c r="H36" s="12"/>
      <c r="I36" s="12">
        <v>0</v>
      </c>
      <c r="J36" s="12">
        <v>2.4009999999999998</v>
      </c>
      <c r="K36" s="12"/>
      <c r="L36" s="12">
        <v>0</v>
      </c>
      <c r="M36" s="12">
        <v>2.4009999999999998</v>
      </c>
      <c r="N36" s="12"/>
      <c r="O36" s="12">
        <v>0</v>
      </c>
      <c r="P36" s="12">
        <v>2.4009999999999998</v>
      </c>
      <c r="Q36" s="12"/>
      <c r="R36" s="12">
        <v>0</v>
      </c>
      <c r="S36" s="12">
        <v>2.4009999999999998</v>
      </c>
      <c r="T36" s="12"/>
      <c r="V36" s="11">
        <v>0</v>
      </c>
      <c r="W36" s="13">
        <v>2.4300000000000002</v>
      </c>
      <c r="X36" s="13"/>
      <c r="Y36" s="13">
        <f t="shared" si="11"/>
        <v>0</v>
      </c>
      <c r="Z36" s="13">
        <f t="shared" si="12"/>
        <v>0</v>
      </c>
      <c r="AA36" s="13"/>
      <c r="AB36" s="13">
        <f t="shared" si="13"/>
        <v>0</v>
      </c>
      <c r="AC36" s="13">
        <f t="shared" si="14"/>
        <v>0</v>
      </c>
      <c r="AD36" s="13"/>
      <c r="AE36" s="11">
        <v>0</v>
      </c>
      <c r="AF36" s="13">
        <v>2.4300000000000002</v>
      </c>
      <c r="AG36" s="13"/>
      <c r="AH36" s="11">
        <f t="shared" si="25"/>
        <v>16700</v>
      </c>
      <c r="AI36" s="13">
        <v>2.4300000000000002</v>
      </c>
      <c r="AJ36" s="13"/>
      <c r="AK36" s="13">
        <f t="shared" si="15"/>
        <v>0</v>
      </c>
      <c r="AL36" s="13">
        <f t="shared" si="16"/>
        <v>0</v>
      </c>
      <c r="AM36" s="13"/>
      <c r="AN36" s="13">
        <f t="shared" si="17"/>
        <v>0</v>
      </c>
      <c r="AO36" s="13">
        <f t="shared" si="18"/>
        <v>0</v>
      </c>
      <c r="AP36" s="13"/>
      <c r="AQ36" s="11">
        <f t="shared" si="26"/>
        <v>0</v>
      </c>
      <c r="AR36" s="13">
        <v>2.4300000000000002</v>
      </c>
      <c r="AS36" s="13"/>
      <c r="AT36" s="13">
        <f t="shared" si="19"/>
        <v>0</v>
      </c>
      <c r="AU36" s="13">
        <f t="shared" si="20"/>
        <v>0</v>
      </c>
      <c r="AV36" s="13"/>
      <c r="AW36" s="13">
        <f t="shared" si="21"/>
        <v>0</v>
      </c>
      <c r="AX36" s="13">
        <f t="shared" si="22"/>
        <v>0</v>
      </c>
      <c r="AY36" s="13"/>
      <c r="AZ36" s="11">
        <v>8300</v>
      </c>
      <c r="BA36" s="13">
        <v>2.4300000000000002</v>
      </c>
      <c r="BB36" s="13"/>
      <c r="BC36" s="13">
        <f t="shared" si="23"/>
        <v>0</v>
      </c>
      <c r="BD36" s="13">
        <f t="shared" si="24"/>
        <v>0</v>
      </c>
      <c r="BE36" s="13"/>
      <c r="BF36" s="13"/>
      <c r="BG36" s="13">
        <v>0.48</v>
      </c>
      <c r="BH36" s="14">
        <v>-3.6499999999999998E-2</v>
      </c>
      <c r="BJ36" s="11">
        <v>0</v>
      </c>
      <c r="BK36" s="15">
        <v>0</v>
      </c>
      <c r="BL36" s="15"/>
      <c r="BM36" s="15"/>
      <c r="BN36" s="11">
        <v>0</v>
      </c>
      <c r="BO36" s="15">
        <v>0</v>
      </c>
      <c r="BP36" s="15"/>
      <c r="BR36" s="16">
        <f t="shared" si="0"/>
        <v>45000</v>
      </c>
      <c r="BS36" s="17">
        <f t="shared" si="1"/>
        <v>119857.5</v>
      </c>
      <c r="BY36" s="16">
        <f t="shared" si="2"/>
        <v>20000</v>
      </c>
      <c r="BZ36" s="15">
        <f t="shared" si="3"/>
        <v>48019.999999999993</v>
      </c>
      <c r="CB36" s="16">
        <f t="shared" si="4"/>
        <v>25000</v>
      </c>
      <c r="CC36" s="15">
        <f t="shared" si="5"/>
        <v>60750</v>
      </c>
      <c r="CD36" s="15">
        <f t="shared" si="6"/>
        <v>12000</v>
      </c>
      <c r="CE36" s="15">
        <f t="shared" si="7"/>
        <v>-912.49999999999989</v>
      </c>
      <c r="CF36" s="15">
        <f t="shared" si="8"/>
        <v>71837.5</v>
      </c>
      <c r="CH36" s="16">
        <f t="shared" si="9"/>
        <v>0</v>
      </c>
      <c r="CI36" s="15">
        <f t="shared" si="10"/>
        <v>0</v>
      </c>
    </row>
    <row r="37" spans="1:87" x14ac:dyDescent="0.2">
      <c r="A37" s="1">
        <v>24</v>
      </c>
      <c r="C37" s="11">
        <v>20000</v>
      </c>
      <c r="D37" s="12">
        <v>2.4009999999999998</v>
      </c>
      <c r="E37" s="12"/>
      <c r="F37" s="12">
        <v>0</v>
      </c>
      <c r="G37" s="12">
        <v>2.4009999999999998</v>
      </c>
      <c r="H37" s="12"/>
      <c r="I37" s="12">
        <v>0</v>
      </c>
      <c r="J37" s="12">
        <v>2.4009999999999998</v>
      </c>
      <c r="K37" s="12"/>
      <c r="L37" s="12">
        <v>0</v>
      </c>
      <c r="M37" s="12">
        <v>2.4009999999999998</v>
      </c>
      <c r="N37" s="12"/>
      <c r="O37" s="12">
        <v>0</v>
      </c>
      <c r="P37" s="12">
        <v>2.4009999999999998</v>
      </c>
      <c r="Q37" s="12"/>
      <c r="R37" s="12">
        <v>0</v>
      </c>
      <c r="S37" s="12">
        <v>2.4009999999999998</v>
      </c>
      <c r="T37" s="12"/>
      <c r="V37" s="11">
        <v>0</v>
      </c>
      <c r="W37" s="13">
        <v>2.4300000000000002</v>
      </c>
      <c r="X37" s="13"/>
      <c r="Y37" s="13">
        <f t="shared" si="11"/>
        <v>0</v>
      </c>
      <c r="Z37" s="13">
        <f t="shared" si="12"/>
        <v>0</v>
      </c>
      <c r="AA37" s="13"/>
      <c r="AB37" s="13">
        <f t="shared" si="13"/>
        <v>0</v>
      </c>
      <c r="AC37" s="13">
        <f t="shared" si="14"/>
        <v>0</v>
      </c>
      <c r="AD37" s="13"/>
      <c r="AE37" s="11">
        <v>0</v>
      </c>
      <c r="AF37" s="13">
        <v>2.4300000000000002</v>
      </c>
      <c r="AG37" s="13"/>
      <c r="AH37" s="11">
        <f t="shared" si="25"/>
        <v>16700</v>
      </c>
      <c r="AI37" s="13">
        <v>2.4300000000000002</v>
      </c>
      <c r="AJ37" s="13"/>
      <c r="AK37" s="13">
        <f t="shared" si="15"/>
        <v>0</v>
      </c>
      <c r="AL37" s="13">
        <f t="shared" si="16"/>
        <v>0</v>
      </c>
      <c r="AM37" s="13"/>
      <c r="AN37" s="13">
        <f t="shared" si="17"/>
        <v>0</v>
      </c>
      <c r="AO37" s="13">
        <f t="shared" si="18"/>
        <v>0</v>
      </c>
      <c r="AP37" s="13"/>
      <c r="AQ37" s="11">
        <f t="shared" si="26"/>
        <v>0</v>
      </c>
      <c r="AR37" s="13">
        <v>2.4300000000000002</v>
      </c>
      <c r="AS37" s="13"/>
      <c r="AT37" s="13">
        <f t="shared" si="19"/>
        <v>0</v>
      </c>
      <c r="AU37" s="13">
        <f t="shared" si="20"/>
        <v>0</v>
      </c>
      <c r="AV37" s="13"/>
      <c r="AW37" s="13">
        <f t="shared" si="21"/>
        <v>0</v>
      </c>
      <c r="AX37" s="13">
        <f t="shared" si="22"/>
        <v>0</v>
      </c>
      <c r="AY37" s="13"/>
      <c r="AZ37" s="11">
        <v>8300</v>
      </c>
      <c r="BA37" s="13">
        <v>2.4300000000000002</v>
      </c>
      <c r="BB37" s="13"/>
      <c r="BC37" s="13">
        <f t="shared" si="23"/>
        <v>0</v>
      </c>
      <c r="BD37" s="13">
        <f t="shared" si="24"/>
        <v>0</v>
      </c>
      <c r="BE37" s="13"/>
      <c r="BF37" s="13"/>
      <c r="BG37" s="13">
        <v>0.48</v>
      </c>
      <c r="BH37" s="14">
        <v>-3.6499999999999998E-2</v>
      </c>
      <c r="BJ37" s="11">
        <v>0</v>
      </c>
      <c r="BK37" s="15">
        <v>0</v>
      </c>
      <c r="BL37" s="15"/>
      <c r="BM37" s="15"/>
      <c r="BN37" s="11">
        <v>0</v>
      </c>
      <c r="BO37" s="15">
        <v>0</v>
      </c>
      <c r="BP37" s="15"/>
      <c r="BR37" s="16">
        <f t="shared" si="0"/>
        <v>45000</v>
      </c>
      <c r="BS37" s="17">
        <f t="shared" si="1"/>
        <v>119857.5</v>
      </c>
      <c r="BY37" s="16">
        <f t="shared" si="2"/>
        <v>20000</v>
      </c>
      <c r="BZ37" s="15">
        <f t="shared" si="3"/>
        <v>48019.999999999993</v>
      </c>
      <c r="CB37" s="16">
        <f t="shared" si="4"/>
        <v>25000</v>
      </c>
      <c r="CC37" s="15">
        <f t="shared" si="5"/>
        <v>60750</v>
      </c>
      <c r="CD37" s="15">
        <f t="shared" si="6"/>
        <v>12000</v>
      </c>
      <c r="CE37" s="15">
        <f t="shared" si="7"/>
        <v>-912.49999999999989</v>
      </c>
      <c r="CF37" s="15">
        <f t="shared" si="8"/>
        <v>71837.5</v>
      </c>
      <c r="CH37" s="16">
        <f t="shared" si="9"/>
        <v>0</v>
      </c>
      <c r="CI37" s="15">
        <f t="shared" si="10"/>
        <v>0</v>
      </c>
    </row>
    <row r="38" spans="1:87" x14ac:dyDescent="0.2">
      <c r="A38" s="1">
        <v>25</v>
      </c>
      <c r="C38" s="11">
        <v>20000</v>
      </c>
      <c r="D38" s="12">
        <v>2.4009999999999998</v>
      </c>
      <c r="E38" s="12"/>
      <c r="F38" s="12">
        <v>0</v>
      </c>
      <c r="G38" s="12">
        <v>2.4009999999999998</v>
      </c>
      <c r="H38" s="12"/>
      <c r="I38" s="12">
        <v>0</v>
      </c>
      <c r="J38" s="12">
        <v>2.4009999999999998</v>
      </c>
      <c r="K38" s="12"/>
      <c r="L38" s="12">
        <v>0</v>
      </c>
      <c r="M38" s="12">
        <v>2.4009999999999998</v>
      </c>
      <c r="N38" s="12"/>
      <c r="O38" s="12">
        <v>0</v>
      </c>
      <c r="P38" s="12">
        <v>2.4009999999999998</v>
      </c>
      <c r="Q38" s="12"/>
      <c r="R38" s="12">
        <v>0</v>
      </c>
      <c r="S38" s="12">
        <v>2.4009999999999998</v>
      </c>
      <c r="T38" s="12"/>
      <c r="V38" s="11">
        <v>0</v>
      </c>
      <c r="W38" s="13">
        <v>2.4300000000000002</v>
      </c>
      <c r="X38" s="13"/>
      <c r="Y38" s="13">
        <f t="shared" si="11"/>
        <v>0</v>
      </c>
      <c r="Z38" s="13">
        <f t="shared" si="12"/>
        <v>0</v>
      </c>
      <c r="AA38" s="13"/>
      <c r="AB38" s="13">
        <f t="shared" si="13"/>
        <v>0</v>
      </c>
      <c r="AC38" s="13">
        <f t="shared" si="14"/>
        <v>0</v>
      </c>
      <c r="AD38" s="13"/>
      <c r="AE38" s="11">
        <v>0</v>
      </c>
      <c r="AF38" s="13">
        <v>2.4300000000000002</v>
      </c>
      <c r="AG38" s="13"/>
      <c r="AH38" s="11">
        <f t="shared" si="25"/>
        <v>16700</v>
      </c>
      <c r="AI38" s="13">
        <v>2.4300000000000002</v>
      </c>
      <c r="AJ38" s="13"/>
      <c r="AK38" s="13">
        <f t="shared" si="15"/>
        <v>0</v>
      </c>
      <c r="AL38" s="13">
        <f t="shared" si="16"/>
        <v>0</v>
      </c>
      <c r="AM38" s="13"/>
      <c r="AN38" s="13">
        <f t="shared" si="17"/>
        <v>0</v>
      </c>
      <c r="AO38" s="13">
        <f t="shared" si="18"/>
        <v>0</v>
      </c>
      <c r="AP38" s="13"/>
      <c r="AQ38" s="11">
        <f t="shared" si="26"/>
        <v>0</v>
      </c>
      <c r="AR38" s="13">
        <v>2.4300000000000002</v>
      </c>
      <c r="AS38" s="13"/>
      <c r="AT38" s="13">
        <f t="shared" si="19"/>
        <v>0</v>
      </c>
      <c r="AU38" s="13">
        <f t="shared" si="20"/>
        <v>0</v>
      </c>
      <c r="AV38" s="13"/>
      <c r="AW38" s="13">
        <f t="shared" si="21"/>
        <v>0</v>
      </c>
      <c r="AX38" s="13">
        <f t="shared" si="22"/>
        <v>0</v>
      </c>
      <c r="AY38" s="13"/>
      <c r="AZ38" s="11">
        <v>8300</v>
      </c>
      <c r="BA38" s="13">
        <v>2.4300000000000002</v>
      </c>
      <c r="BB38" s="13"/>
      <c r="BC38" s="13">
        <f t="shared" si="23"/>
        <v>0</v>
      </c>
      <c r="BD38" s="13">
        <f t="shared" si="24"/>
        <v>0</v>
      </c>
      <c r="BE38" s="13"/>
      <c r="BF38" s="13"/>
      <c r="BG38" s="13">
        <v>0.48</v>
      </c>
      <c r="BH38" s="14">
        <v>-3.6499999999999998E-2</v>
      </c>
      <c r="BJ38" s="11">
        <v>0</v>
      </c>
      <c r="BK38" s="15">
        <v>0</v>
      </c>
      <c r="BL38" s="15"/>
      <c r="BM38" s="15"/>
      <c r="BN38" s="11">
        <v>0</v>
      </c>
      <c r="BO38" s="15">
        <v>0</v>
      </c>
      <c r="BP38" s="15"/>
      <c r="BR38" s="16">
        <f t="shared" si="0"/>
        <v>45000</v>
      </c>
      <c r="BS38" s="17">
        <f t="shared" si="1"/>
        <v>119857.5</v>
      </c>
      <c r="BY38" s="16">
        <f t="shared" si="2"/>
        <v>20000</v>
      </c>
      <c r="BZ38" s="15">
        <f t="shared" si="3"/>
        <v>48019.999999999993</v>
      </c>
      <c r="CB38" s="16">
        <f t="shared" si="4"/>
        <v>25000</v>
      </c>
      <c r="CC38" s="15">
        <f t="shared" si="5"/>
        <v>60750</v>
      </c>
      <c r="CD38" s="15">
        <f t="shared" si="6"/>
        <v>12000</v>
      </c>
      <c r="CE38" s="15">
        <f t="shared" si="7"/>
        <v>-912.49999999999989</v>
      </c>
      <c r="CF38" s="15">
        <f t="shared" si="8"/>
        <v>71837.5</v>
      </c>
      <c r="CH38" s="16">
        <f t="shared" si="9"/>
        <v>0</v>
      </c>
      <c r="CI38" s="15">
        <f t="shared" si="10"/>
        <v>0</v>
      </c>
    </row>
    <row r="39" spans="1:87" x14ac:dyDescent="0.2">
      <c r="A39" s="1">
        <v>26</v>
      </c>
      <c r="C39" s="11">
        <v>20000</v>
      </c>
      <c r="D39" s="12">
        <v>2.4009999999999998</v>
      </c>
      <c r="E39" s="12"/>
      <c r="F39" s="12">
        <v>0</v>
      </c>
      <c r="G39" s="12">
        <v>2.4009999999999998</v>
      </c>
      <c r="H39" s="12"/>
      <c r="I39" s="12">
        <v>0</v>
      </c>
      <c r="J39" s="12">
        <v>2.4009999999999998</v>
      </c>
      <c r="K39" s="12"/>
      <c r="L39" s="12">
        <v>0</v>
      </c>
      <c r="M39" s="12">
        <v>2.4009999999999998</v>
      </c>
      <c r="N39" s="12"/>
      <c r="O39" s="12">
        <v>0</v>
      </c>
      <c r="P39" s="12">
        <v>2.4009999999999998</v>
      </c>
      <c r="Q39" s="12"/>
      <c r="R39" s="12">
        <v>0</v>
      </c>
      <c r="S39" s="12">
        <v>2.4009999999999998</v>
      </c>
      <c r="T39" s="12"/>
      <c r="V39" s="11">
        <v>0</v>
      </c>
      <c r="W39" s="13">
        <v>2.4300000000000002</v>
      </c>
      <c r="X39" s="13"/>
      <c r="Y39" s="13">
        <f t="shared" si="11"/>
        <v>0</v>
      </c>
      <c r="Z39" s="13">
        <f t="shared" si="12"/>
        <v>0</v>
      </c>
      <c r="AA39" s="13"/>
      <c r="AB39" s="13">
        <f t="shared" si="13"/>
        <v>0</v>
      </c>
      <c r="AC39" s="13">
        <f t="shared" si="14"/>
        <v>0</v>
      </c>
      <c r="AD39" s="13"/>
      <c r="AE39" s="11">
        <v>0</v>
      </c>
      <c r="AF39" s="13">
        <v>2.4300000000000002</v>
      </c>
      <c r="AG39" s="13"/>
      <c r="AH39" s="11">
        <f t="shared" si="25"/>
        <v>16700</v>
      </c>
      <c r="AI39" s="13">
        <v>2.4300000000000002</v>
      </c>
      <c r="AJ39" s="13"/>
      <c r="AK39" s="13">
        <f t="shared" si="15"/>
        <v>0</v>
      </c>
      <c r="AL39" s="13">
        <f t="shared" si="16"/>
        <v>0</v>
      </c>
      <c r="AM39" s="13"/>
      <c r="AN39" s="13">
        <f t="shared" si="17"/>
        <v>0</v>
      </c>
      <c r="AO39" s="13">
        <f t="shared" si="18"/>
        <v>0</v>
      </c>
      <c r="AP39" s="13"/>
      <c r="AQ39" s="11">
        <f t="shared" si="26"/>
        <v>0</v>
      </c>
      <c r="AR39" s="13">
        <v>2.4300000000000002</v>
      </c>
      <c r="AS39" s="13"/>
      <c r="AT39" s="13">
        <f t="shared" si="19"/>
        <v>0</v>
      </c>
      <c r="AU39" s="13">
        <f t="shared" si="20"/>
        <v>0</v>
      </c>
      <c r="AV39" s="13"/>
      <c r="AW39" s="13">
        <f t="shared" si="21"/>
        <v>0</v>
      </c>
      <c r="AX39" s="13">
        <f t="shared" si="22"/>
        <v>0</v>
      </c>
      <c r="AY39" s="13"/>
      <c r="AZ39" s="11">
        <v>8300</v>
      </c>
      <c r="BA39" s="13">
        <v>2.4300000000000002</v>
      </c>
      <c r="BB39" s="13"/>
      <c r="BC39" s="13">
        <f t="shared" si="23"/>
        <v>0</v>
      </c>
      <c r="BD39" s="13">
        <f t="shared" si="24"/>
        <v>0</v>
      </c>
      <c r="BE39" s="13"/>
      <c r="BF39" s="13"/>
      <c r="BG39" s="13">
        <v>0.48</v>
      </c>
      <c r="BH39" s="14">
        <v>-3.6499999999999998E-2</v>
      </c>
      <c r="BJ39" s="11">
        <v>0</v>
      </c>
      <c r="BK39" s="15">
        <v>0</v>
      </c>
      <c r="BL39" s="15"/>
      <c r="BM39" s="15"/>
      <c r="BN39" s="11">
        <v>0</v>
      </c>
      <c r="BO39" s="15">
        <v>0</v>
      </c>
      <c r="BP39" s="15"/>
      <c r="BR39" s="16">
        <f t="shared" si="0"/>
        <v>45000</v>
      </c>
      <c r="BS39" s="17">
        <f t="shared" si="1"/>
        <v>119857.5</v>
      </c>
      <c r="BY39" s="16">
        <f t="shared" si="2"/>
        <v>20000</v>
      </c>
      <c r="BZ39" s="15">
        <f t="shared" si="3"/>
        <v>48019.999999999993</v>
      </c>
      <c r="CB39" s="16">
        <f t="shared" si="4"/>
        <v>25000</v>
      </c>
      <c r="CC39" s="15">
        <f t="shared" si="5"/>
        <v>60750</v>
      </c>
      <c r="CD39" s="15">
        <f t="shared" si="6"/>
        <v>12000</v>
      </c>
      <c r="CE39" s="15">
        <f t="shared" si="7"/>
        <v>-912.49999999999989</v>
      </c>
      <c r="CF39" s="15">
        <f t="shared" si="8"/>
        <v>71837.5</v>
      </c>
      <c r="CH39" s="16">
        <f t="shared" si="9"/>
        <v>0</v>
      </c>
      <c r="CI39" s="15">
        <f t="shared" si="10"/>
        <v>0</v>
      </c>
    </row>
    <row r="40" spans="1:87" x14ac:dyDescent="0.2">
      <c r="A40" s="1">
        <v>27</v>
      </c>
      <c r="C40" s="11">
        <v>20000</v>
      </c>
      <c r="D40" s="12">
        <v>2.4009999999999998</v>
      </c>
      <c r="E40" s="12"/>
      <c r="F40" s="12">
        <v>0</v>
      </c>
      <c r="G40" s="12">
        <v>2.4009999999999998</v>
      </c>
      <c r="H40" s="12"/>
      <c r="I40" s="12">
        <v>0</v>
      </c>
      <c r="J40" s="12">
        <v>2.4009999999999998</v>
      </c>
      <c r="K40" s="12"/>
      <c r="L40" s="12">
        <v>0</v>
      </c>
      <c r="M40" s="12">
        <v>2.4009999999999998</v>
      </c>
      <c r="N40" s="12"/>
      <c r="O40" s="12">
        <v>0</v>
      </c>
      <c r="P40" s="12">
        <v>2.4009999999999998</v>
      </c>
      <c r="Q40" s="12"/>
      <c r="R40" s="12">
        <v>0</v>
      </c>
      <c r="S40" s="12">
        <v>2.4009999999999998</v>
      </c>
      <c r="T40" s="12"/>
      <c r="V40" s="11">
        <v>0</v>
      </c>
      <c r="W40" s="13">
        <v>2.4300000000000002</v>
      </c>
      <c r="X40" s="13"/>
      <c r="Y40" s="13">
        <f t="shared" si="11"/>
        <v>0</v>
      </c>
      <c r="Z40" s="13">
        <f t="shared" si="12"/>
        <v>0</v>
      </c>
      <c r="AA40" s="13"/>
      <c r="AB40" s="13">
        <f t="shared" si="13"/>
        <v>0</v>
      </c>
      <c r="AC40" s="13">
        <f t="shared" si="14"/>
        <v>0</v>
      </c>
      <c r="AD40" s="13"/>
      <c r="AE40" s="11">
        <v>0</v>
      </c>
      <c r="AF40" s="13">
        <v>2.4300000000000002</v>
      </c>
      <c r="AG40" s="13"/>
      <c r="AH40" s="11">
        <f t="shared" si="25"/>
        <v>16700</v>
      </c>
      <c r="AI40" s="13">
        <v>2.4300000000000002</v>
      </c>
      <c r="AJ40" s="13"/>
      <c r="AK40" s="13">
        <f t="shared" si="15"/>
        <v>0</v>
      </c>
      <c r="AL40" s="13">
        <f t="shared" si="16"/>
        <v>0</v>
      </c>
      <c r="AM40" s="13"/>
      <c r="AN40" s="13">
        <f t="shared" si="17"/>
        <v>0</v>
      </c>
      <c r="AO40" s="13">
        <f t="shared" si="18"/>
        <v>0</v>
      </c>
      <c r="AP40" s="13"/>
      <c r="AQ40" s="11">
        <f t="shared" si="26"/>
        <v>0</v>
      </c>
      <c r="AR40" s="13">
        <v>2.4300000000000002</v>
      </c>
      <c r="AS40" s="13"/>
      <c r="AT40" s="13">
        <f t="shared" si="19"/>
        <v>0</v>
      </c>
      <c r="AU40" s="13">
        <f t="shared" si="20"/>
        <v>0</v>
      </c>
      <c r="AV40" s="13"/>
      <c r="AW40" s="13">
        <f t="shared" si="21"/>
        <v>0</v>
      </c>
      <c r="AX40" s="13">
        <f t="shared" si="22"/>
        <v>0</v>
      </c>
      <c r="AY40" s="13"/>
      <c r="AZ40" s="11">
        <v>8300</v>
      </c>
      <c r="BA40" s="13">
        <v>2.4300000000000002</v>
      </c>
      <c r="BB40" s="13"/>
      <c r="BC40" s="13">
        <f t="shared" si="23"/>
        <v>0</v>
      </c>
      <c r="BD40" s="13">
        <f t="shared" si="24"/>
        <v>0</v>
      </c>
      <c r="BE40" s="13"/>
      <c r="BF40" s="13"/>
      <c r="BG40" s="13">
        <v>0.48</v>
      </c>
      <c r="BH40" s="14">
        <v>-3.6499999999999998E-2</v>
      </c>
      <c r="BJ40" s="11">
        <v>0</v>
      </c>
      <c r="BK40" s="15">
        <v>0</v>
      </c>
      <c r="BL40" s="15"/>
      <c r="BM40" s="15"/>
      <c r="BN40" s="11">
        <v>0</v>
      </c>
      <c r="BO40" s="15">
        <v>0</v>
      </c>
      <c r="BP40" s="15"/>
      <c r="BR40" s="16">
        <f t="shared" si="0"/>
        <v>45000</v>
      </c>
      <c r="BS40" s="17">
        <f t="shared" si="1"/>
        <v>119857.5</v>
      </c>
      <c r="BY40" s="16">
        <f t="shared" si="2"/>
        <v>20000</v>
      </c>
      <c r="BZ40" s="15">
        <f t="shared" si="3"/>
        <v>48019.999999999993</v>
      </c>
      <c r="CB40" s="16">
        <f t="shared" si="4"/>
        <v>25000</v>
      </c>
      <c r="CC40" s="15">
        <f t="shared" si="5"/>
        <v>60750</v>
      </c>
      <c r="CD40" s="15">
        <f t="shared" si="6"/>
        <v>12000</v>
      </c>
      <c r="CE40" s="15">
        <f t="shared" si="7"/>
        <v>-912.49999999999989</v>
      </c>
      <c r="CF40" s="15">
        <f t="shared" si="8"/>
        <v>71837.5</v>
      </c>
      <c r="CH40" s="16">
        <f t="shared" si="9"/>
        <v>0</v>
      </c>
      <c r="CI40" s="15">
        <f t="shared" si="10"/>
        <v>0</v>
      </c>
    </row>
    <row r="41" spans="1:87" x14ac:dyDescent="0.2">
      <c r="A41" s="1">
        <v>28</v>
      </c>
      <c r="C41" s="11">
        <v>20000</v>
      </c>
      <c r="D41" s="12">
        <v>2.4009999999999998</v>
      </c>
      <c r="E41" s="12"/>
      <c r="F41" s="12">
        <v>0</v>
      </c>
      <c r="G41" s="12">
        <v>2.4009999999999998</v>
      </c>
      <c r="H41" s="12"/>
      <c r="I41" s="12">
        <v>0</v>
      </c>
      <c r="J41" s="12">
        <v>2.4009999999999998</v>
      </c>
      <c r="K41" s="12"/>
      <c r="L41" s="12">
        <v>0</v>
      </c>
      <c r="M41" s="12">
        <v>2.4009999999999998</v>
      </c>
      <c r="N41" s="12"/>
      <c r="O41" s="12">
        <v>0</v>
      </c>
      <c r="P41" s="12">
        <v>2.4009999999999998</v>
      </c>
      <c r="Q41" s="12"/>
      <c r="R41" s="12">
        <v>0</v>
      </c>
      <c r="S41" s="12">
        <v>2.4009999999999998</v>
      </c>
      <c r="T41" s="12"/>
      <c r="V41" s="11">
        <v>0</v>
      </c>
      <c r="W41" s="13">
        <v>2.4300000000000002</v>
      </c>
      <c r="X41" s="13"/>
      <c r="Y41" s="13">
        <f t="shared" si="11"/>
        <v>0</v>
      </c>
      <c r="Z41" s="13">
        <f t="shared" si="12"/>
        <v>0</v>
      </c>
      <c r="AA41" s="13"/>
      <c r="AB41" s="13">
        <f t="shared" si="13"/>
        <v>0</v>
      </c>
      <c r="AC41" s="13">
        <f t="shared" si="14"/>
        <v>0</v>
      </c>
      <c r="AD41" s="13"/>
      <c r="AE41" s="11">
        <v>0</v>
      </c>
      <c r="AF41" s="13">
        <v>2.4300000000000002</v>
      </c>
      <c r="AG41" s="13"/>
      <c r="AH41" s="11">
        <f t="shared" si="25"/>
        <v>16700</v>
      </c>
      <c r="AI41" s="13">
        <v>2.4300000000000002</v>
      </c>
      <c r="AJ41" s="13"/>
      <c r="AK41" s="13">
        <f t="shared" si="15"/>
        <v>0</v>
      </c>
      <c r="AL41" s="13">
        <f t="shared" si="16"/>
        <v>0</v>
      </c>
      <c r="AM41" s="13"/>
      <c r="AN41" s="13">
        <f t="shared" si="17"/>
        <v>0</v>
      </c>
      <c r="AO41" s="13">
        <f t="shared" si="18"/>
        <v>0</v>
      </c>
      <c r="AP41" s="13"/>
      <c r="AQ41" s="11">
        <f t="shared" si="26"/>
        <v>0</v>
      </c>
      <c r="AR41" s="13">
        <v>2.4300000000000002</v>
      </c>
      <c r="AS41" s="13"/>
      <c r="AT41" s="13">
        <f t="shared" si="19"/>
        <v>0</v>
      </c>
      <c r="AU41" s="13">
        <f t="shared" si="20"/>
        <v>0</v>
      </c>
      <c r="AV41" s="13"/>
      <c r="AW41" s="13">
        <f t="shared" si="21"/>
        <v>0</v>
      </c>
      <c r="AX41" s="13">
        <f t="shared" si="22"/>
        <v>0</v>
      </c>
      <c r="AY41" s="13"/>
      <c r="AZ41" s="11">
        <v>8300</v>
      </c>
      <c r="BA41" s="13">
        <v>2.4300000000000002</v>
      </c>
      <c r="BB41" s="13"/>
      <c r="BC41" s="13">
        <f t="shared" si="23"/>
        <v>0</v>
      </c>
      <c r="BD41" s="13">
        <f t="shared" si="24"/>
        <v>0</v>
      </c>
      <c r="BE41" s="13"/>
      <c r="BF41" s="13"/>
      <c r="BG41" s="13">
        <v>0.48</v>
      </c>
      <c r="BH41" s="14">
        <v>-3.6499999999999998E-2</v>
      </c>
      <c r="BJ41" s="11">
        <v>0</v>
      </c>
      <c r="BK41" s="15">
        <v>0</v>
      </c>
      <c r="BL41" s="15"/>
      <c r="BM41" s="15"/>
      <c r="BN41" s="11">
        <v>0</v>
      </c>
      <c r="BO41" s="15">
        <v>0</v>
      </c>
      <c r="BP41" s="15"/>
      <c r="BR41" s="16">
        <f t="shared" si="0"/>
        <v>45000</v>
      </c>
      <c r="BS41" s="17">
        <f t="shared" si="1"/>
        <v>119857.5</v>
      </c>
      <c r="BY41" s="16">
        <f t="shared" si="2"/>
        <v>20000</v>
      </c>
      <c r="BZ41" s="15">
        <f t="shared" si="3"/>
        <v>48019.999999999993</v>
      </c>
      <c r="CB41" s="16">
        <f t="shared" si="4"/>
        <v>25000</v>
      </c>
      <c r="CC41" s="15">
        <f t="shared" si="5"/>
        <v>60750</v>
      </c>
      <c r="CD41" s="15">
        <f t="shared" si="6"/>
        <v>12000</v>
      </c>
      <c r="CE41" s="15">
        <f t="shared" si="7"/>
        <v>-912.49999999999989</v>
      </c>
      <c r="CF41" s="15">
        <f t="shared" si="8"/>
        <v>71837.5</v>
      </c>
      <c r="CH41" s="16">
        <f t="shared" si="9"/>
        <v>0</v>
      </c>
      <c r="CI41" s="15">
        <f t="shared" si="10"/>
        <v>0</v>
      </c>
    </row>
    <row r="42" spans="1:87" x14ac:dyDescent="0.2">
      <c r="A42" s="1">
        <v>29</v>
      </c>
      <c r="C42" s="11">
        <v>20000</v>
      </c>
      <c r="D42" s="12">
        <v>2.4009999999999998</v>
      </c>
      <c r="E42" s="12"/>
      <c r="F42" s="12">
        <v>0</v>
      </c>
      <c r="G42" s="12">
        <v>2.4009999999999998</v>
      </c>
      <c r="H42" s="12"/>
      <c r="I42" s="12">
        <v>0</v>
      </c>
      <c r="J42" s="12">
        <v>2.4009999999999998</v>
      </c>
      <c r="K42" s="12"/>
      <c r="L42" s="12">
        <v>0</v>
      </c>
      <c r="M42" s="12">
        <v>2.4009999999999998</v>
      </c>
      <c r="N42" s="12"/>
      <c r="O42" s="12">
        <v>0</v>
      </c>
      <c r="P42" s="12">
        <v>2.4009999999999998</v>
      </c>
      <c r="Q42" s="12"/>
      <c r="R42" s="12">
        <v>0</v>
      </c>
      <c r="S42" s="12">
        <v>2.4009999999999998</v>
      </c>
      <c r="T42" s="12"/>
      <c r="V42" s="11">
        <v>0</v>
      </c>
      <c r="W42" s="13">
        <v>2.4300000000000002</v>
      </c>
      <c r="X42" s="13"/>
      <c r="Y42" s="13">
        <f t="shared" si="11"/>
        <v>0</v>
      </c>
      <c r="Z42" s="13">
        <f t="shared" si="12"/>
        <v>0</v>
      </c>
      <c r="AA42" s="13"/>
      <c r="AB42" s="13">
        <f t="shared" si="13"/>
        <v>0</v>
      </c>
      <c r="AC42" s="13">
        <f t="shared" si="14"/>
        <v>0</v>
      </c>
      <c r="AD42" s="13"/>
      <c r="AE42" s="11">
        <v>0</v>
      </c>
      <c r="AF42" s="13">
        <v>2.4300000000000002</v>
      </c>
      <c r="AG42" s="13"/>
      <c r="AH42" s="11">
        <f t="shared" si="25"/>
        <v>16700</v>
      </c>
      <c r="AI42" s="13">
        <v>2.4300000000000002</v>
      </c>
      <c r="AJ42" s="13"/>
      <c r="AK42" s="13">
        <f t="shared" si="15"/>
        <v>0</v>
      </c>
      <c r="AL42" s="13">
        <f t="shared" si="16"/>
        <v>0</v>
      </c>
      <c r="AM42" s="13"/>
      <c r="AN42" s="13">
        <f t="shared" si="17"/>
        <v>0</v>
      </c>
      <c r="AO42" s="13">
        <f t="shared" si="18"/>
        <v>0</v>
      </c>
      <c r="AP42" s="13"/>
      <c r="AQ42" s="11">
        <f t="shared" si="26"/>
        <v>0</v>
      </c>
      <c r="AR42" s="13">
        <v>2.4300000000000002</v>
      </c>
      <c r="AS42" s="13"/>
      <c r="AT42" s="13">
        <f t="shared" si="19"/>
        <v>0</v>
      </c>
      <c r="AU42" s="13">
        <f t="shared" si="20"/>
        <v>0</v>
      </c>
      <c r="AV42" s="13"/>
      <c r="AW42" s="13">
        <f t="shared" si="21"/>
        <v>0</v>
      </c>
      <c r="AX42" s="13">
        <f t="shared" si="22"/>
        <v>0</v>
      </c>
      <c r="AY42" s="13"/>
      <c r="AZ42" s="11">
        <v>8300</v>
      </c>
      <c r="BA42" s="13">
        <v>2.4300000000000002</v>
      </c>
      <c r="BB42" s="13"/>
      <c r="BC42" s="13">
        <f t="shared" si="23"/>
        <v>0</v>
      </c>
      <c r="BD42" s="13">
        <f t="shared" si="24"/>
        <v>0</v>
      </c>
      <c r="BE42" s="13"/>
      <c r="BF42" s="13"/>
      <c r="BG42" s="13">
        <v>0.48</v>
      </c>
      <c r="BH42" s="14">
        <v>-3.6499999999999998E-2</v>
      </c>
      <c r="BJ42" s="11">
        <v>0</v>
      </c>
      <c r="BK42" s="15">
        <v>0</v>
      </c>
      <c r="BL42" s="15"/>
      <c r="BM42" s="15"/>
      <c r="BN42" s="11">
        <v>0</v>
      </c>
      <c r="BO42" s="15">
        <v>0</v>
      </c>
      <c r="BP42" s="15"/>
      <c r="BR42" s="16">
        <f t="shared" si="0"/>
        <v>45000</v>
      </c>
      <c r="BS42" s="17">
        <f t="shared" si="1"/>
        <v>119857.5</v>
      </c>
      <c r="BY42" s="16">
        <f t="shared" si="2"/>
        <v>20000</v>
      </c>
      <c r="BZ42" s="15">
        <f t="shared" si="3"/>
        <v>48019.999999999993</v>
      </c>
      <c r="CB42" s="16">
        <f t="shared" si="4"/>
        <v>25000</v>
      </c>
      <c r="CC42" s="15">
        <f t="shared" si="5"/>
        <v>60750</v>
      </c>
      <c r="CD42" s="15">
        <f t="shared" si="6"/>
        <v>12000</v>
      </c>
      <c r="CE42" s="15">
        <f t="shared" si="7"/>
        <v>-912.49999999999989</v>
      </c>
      <c r="CF42" s="15">
        <f t="shared" si="8"/>
        <v>71837.5</v>
      </c>
      <c r="CH42" s="16">
        <f t="shared" si="9"/>
        <v>0</v>
      </c>
      <c r="CI42" s="15">
        <f t="shared" si="10"/>
        <v>0</v>
      </c>
    </row>
    <row r="43" spans="1:87" x14ac:dyDescent="0.2">
      <c r="A43" s="1">
        <v>30</v>
      </c>
      <c r="C43" s="11">
        <v>20000</v>
      </c>
      <c r="D43" s="12">
        <v>2.4009999999999998</v>
      </c>
      <c r="E43" s="12"/>
      <c r="F43" s="12">
        <v>0</v>
      </c>
      <c r="G43" s="12">
        <v>2.4009999999999998</v>
      </c>
      <c r="H43" s="12"/>
      <c r="I43" s="12">
        <v>0</v>
      </c>
      <c r="J43" s="12">
        <v>2.4009999999999998</v>
      </c>
      <c r="K43" s="12"/>
      <c r="L43" s="12">
        <v>0</v>
      </c>
      <c r="M43" s="12">
        <v>2.4009999999999998</v>
      </c>
      <c r="N43" s="12"/>
      <c r="O43" s="12">
        <v>0</v>
      </c>
      <c r="P43" s="12">
        <v>2.4009999999999998</v>
      </c>
      <c r="Q43" s="12"/>
      <c r="R43" s="12">
        <v>0</v>
      </c>
      <c r="S43" s="12">
        <v>2.4009999999999998</v>
      </c>
      <c r="T43" s="12"/>
      <c r="V43" s="11">
        <v>0</v>
      </c>
      <c r="W43" s="13">
        <v>2.4300000000000002</v>
      </c>
      <c r="X43" s="13"/>
      <c r="Y43" s="13">
        <f t="shared" si="11"/>
        <v>0</v>
      </c>
      <c r="Z43" s="13">
        <f t="shared" si="12"/>
        <v>0</v>
      </c>
      <c r="AA43" s="13"/>
      <c r="AB43" s="13">
        <f t="shared" si="13"/>
        <v>0</v>
      </c>
      <c r="AC43" s="13">
        <f t="shared" si="14"/>
        <v>0</v>
      </c>
      <c r="AD43" s="13"/>
      <c r="AE43" s="11">
        <v>0</v>
      </c>
      <c r="AF43" s="13">
        <v>2.4300000000000002</v>
      </c>
      <c r="AG43" s="13"/>
      <c r="AH43" s="11">
        <f t="shared" si="25"/>
        <v>16700</v>
      </c>
      <c r="AI43" s="13">
        <v>2.4300000000000002</v>
      </c>
      <c r="AJ43" s="13"/>
      <c r="AK43" s="13">
        <f t="shared" si="15"/>
        <v>0</v>
      </c>
      <c r="AL43" s="13">
        <f t="shared" si="16"/>
        <v>0</v>
      </c>
      <c r="AM43" s="13"/>
      <c r="AN43" s="13">
        <f t="shared" si="17"/>
        <v>0</v>
      </c>
      <c r="AO43" s="13">
        <f t="shared" si="18"/>
        <v>0</v>
      </c>
      <c r="AP43" s="13"/>
      <c r="AQ43" s="11">
        <f t="shared" si="26"/>
        <v>0</v>
      </c>
      <c r="AR43" s="13">
        <v>2.4300000000000002</v>
      </c>
      <c r="AS43" s="13"/>
      <c r="AT43" s="13">
        <f t="shared" si="19"/>
        <v>0</v>
      </c>
      <c r="AU43" s="13">
        <f t="shared" si="20"/>
        <v>0</v>
      </c>
      <c r="AV43" s="13"/>
      <c r="AW43" s="13">
        <f t="shared" si="21"/>
        <v>0</v>
      </c>
      <c r="AX43" s="13">
        <f t="shared" si="22"/>
        <v>0</v>
      </c>
      <c r="AY43" s="13"/>
      <c r="AZ43" s="11">
        <v>8300</v>
      </c>
      <c r="BA43" s="13">
        <v>2.4300000000000002</v>
      </c>
      <c r="BB43" s="13"/>
      <c r="BC43" s="13">
        <f t="shared" si="23"/>
        <v>0</v>
      </c>
      <c r="BD43" s="13">
        <f t="shared" si="24"/>
        <v>0</v>
      </c>
      <c r="BE43" s="13"/>
      <c r="BF43" s="13"/>
      <c r="BG43" s="13">
        <v>0.48</v>
      </c>
      <c r="BH43" s="14">
        <v>-3.6499999999999998E-2</v>
      </c>
      <c r="BJ43" s="11">
        <v>0</v>
      </c>
      <c r="BK43" s="15">
        <v>0</v>
      </c>
      <c r="BL43" s="15"/>
      <c r="BM43" s="15"/>
      <c r="BN43" s="11">
        <v>0</v>
      </c>
      <c r="BO43" s="15">
        <v>0</v>
      </c>
      <c r="BP43" s="15"/>
      <c r="BR43" s="16">
        <f t="shared" si="0"/>
        <v>45000</v>
      </c>
      <c r="BS43" s="17">
        <f t="shared" si="1"/>
        <v>119857.5</v>
      </c>
      <c r="BY43" s="16">
        <f t="shared" si="2"/>
        <v>20000</v>
      </c>
      <c r="BZ43" s="15">
        <f t="shared" si="3"/>
        <v>48019.999999999993</v>
      </c>
      <c r="CB43" s="16">
        <f t="shared" si="4"/>
        <v>25000</v>
      </c>
      <c r="CC43" s="15">
        <f t="shared" si="5"/>
        <v>60750</v>
      </c>
      <c r="CD43" s="15">
        <f t="shared" si="6"/>
        <v>12000</v>
      </c>
      <c r="CE43" s="15">
        <f t="shared" si="7"/>
        <v>-912.49999999999989</v>
      </c>
      <c r="CF43" s="15">
        <f t="shared" si="8"/>
        <v>71837.5</v>
      </c>
      <c r="CH43" s="16">
        <f t="shared" si="9"/>
        <v>0</v>
      </c>
      <c r="CI43" s="15">
        <f t="shared" si="10"/>
        <v>0</v>
      </c>
    </row>
    <row r="44" spans="1:87" x14ac:dyDescent="0.2">
      <c r="A44" s="1">
        <v>31</v>
      </c>
      <c r="C44" s="11">
        <v>20000</v>
      </c>
      <c r="D44" s="12">
        <v>2.4009999999999998</v>
      </c>
      <c r="E44" s="12"/>
      <c r="F44" s="12">
        <v>0</v>
      </c>
      <c r="G44" s="12">
        <v>2.4009999999999998</v>
      </c>
      <c r="H44" s="12"/>
      <c r="I44" s="12">
        <v>0</v>
      </c>
      <c r="J44" s="12">
        <v>2.4009999999999998</v>
      </c>
      <c r="K44" s="12"/>
      <c r="L44" s="12">
        <v>0</v>
      </c>
      <c r="M44" s="12">
        <v>2.4009999999999998</v>
      </c>
      <c r="N44" s="12"/>
      <c r="O44" s="12">
        <v>0</v>
      </c>
      <c r="P44" s="12">
        <v>2.4009999999999998</v>
      </c>
      <c r="Q44" s="12"/>
      <c r="R44" s="12">
        <v>0</v>
      </c>
      <c r="S44" s="12">
        <v>2.4009999999999998</v>
      </c>
      <c r="T44" s="12"/>
      <c r="V44" s="11">
        <v>0</v>
      </c>
      <c r="W44" s="13">
        <v>2.4300000000000002</v>
      </c>
      <c r="X44" s="13"/>
      <c r="Y44" s="13">
        <f t="shared" si="11"/>
        <v>0</v>
      </c>
      <c r="Z44" s="13">
        <f t="shared" si="12"/>
        <v>0</v>
      </c>
      <c r="AA44" s="13"/>
      <c r="AB44" s="13">
        <f t="shared" si="13"/>
        <v>0</v>
      </c>
      <c r="AC44" s="13">
        <f t="shared" si="14"/>
        <v>0</v>
      </c>
      <c r="AD44" s="13"/>
      <c r="AE44" s="11">
        <v>0</v>
      </c>
      <c r="AF44" s="13">
        <v>2.4300000000000002</v>
      </c>
      <c r="AG44" s="13"/>
      <c r="AH44" s="11">
        <f t="shared" si="25"/>
        <v>16700</v>
      </c>
      <c r="AI44" s="13">
        <v>2.4300000000000002</v>
      </c>
      <c r="AJ44" s="13"/>
      <c r="AK44" s="13">
        <f t="shared" si="15"/>
        <v>0</v>
      </c>
      <c r="AL44" s="13">
        <f t="shared" si="16"/>
        <v>0</v>
      </c>
      <c r="AM44" s="13"/>
      <c r="AN44" s="13">
        <f t="shared" si="17"/>
        <v>0</v>
      </c>
      <c r="AO44" s="13">
        <f t="shared" si="18"/>
        <v>0</v>
      </c>
      <c r="AP44" s="13"/>
      <c r="AQ44" s="11">
        <f t="shared" si="26"/>
        <v>0</v>
      </c>
      <c r="AR44" s="13">
        <v>2.4300000000000002</v>
      </c>
      <c r="AS44" s="13"/>
      <c r="AT44" s="13">
        <f t="shared" si="19"/>
        <v>0</v>
      </c>
      <c r="AU44" s="13">
        <f t="shared" si="20"/>
        <v>0</v>
      </c>
      <c r="AV44" s="13"/>
      <c r="AW44" s="13">
        <f t="shared" si="21"/>
        <v>0</v>
      </c>
      <c r="AX44" s="13">
        <f t="shared" si="22"/>
        <v>0</v>
      </c>
      <c r="AY44" s="13"/>
      <c r="AZ44" s="11">
        <v>8300</v>
      </c>
      <c r="BA44" s="13">
        <v>2.4300000000000002</v>
      </c>
      <c r="BB44" s="13"/>
      <c r="BC44" s="13">
        <f t="shared" si="23"/>
        <v>0</v>
      </c>
      <c r="BD44" s="13">
        <f t="shared" si="24"/>
        <v>0</v>
      </c>
      <c r="BE44" s="13"/>
      <c r="BF44" s="13"/>
      <c r="BG44" s="13">
        <v>0.48</v>
      </c>
      <c r="BH44" s="14">
        <v>-3.6499999999999998E-2</v>
      </c>
      <c r="BJ44" s="11">
        <v>0</v>
      </c>
      <c r="BK44" s="15">
        <v>0</v>
      </c>
      <c r="BL44" s="15"/>
      <c r="BM44" s="15"/>
      <c r="BN44" s="11">
        <v>0</v>
      </c>
      <c r="BO44" s="15">
        <v>0</v>
      </c>
      <c r="BP44" s="15"/>
      <c r="BR44" s="16">
        <f t="shared" si="0"/>
        <v>45000</v>
      </c>
      <c r="BS44" s="17">
        <f t="shared" si="1"/>
        <v>119857.5</v>
      </c>
      <c r="BY44" s="16">
        <f t="shared" si="2"/>
        <v>20000</v>
      </c>
      <c r="BZ44" s="15">
        <f t="shared" si="3"/>
        <v>48019.999999999993</v>
      </c>
      <c r="CB44" s="16">
        <f t="shared" si="4"/>
        <v>25000</v>
      </c>
      <c r="CC44" s="15">
        <f t="shared" si="5"/>
        <v>60750</v>
      </c>
      <c r="CD44" s="15">
        <f t="shared" si="6"/>
        <v>12000</v>
      </c>
      <c r="CE44" s="15">
        <f t="shared" si="7"/>
        <v>-912.49999999999989</v>
      </c>
      <c r="CF44" s="15">
        <f t="shared" si="8"/>
        <v>71837.5</v>
      </c>
      <c r="CH44" s="16">
        <f t="shared" si="9"/>
        <v>0</v>
      </c>
      <c r="CI44" s="15">
        <f t="shared" si="10"/>
        <v>0</v>
      </c>
    </row>
    <row r="45" spans="1:87" x14ac:dyDescent="0.2">
      <c r="C45" s="11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V45" s="11"/>
      <c r="W45" s="15"/>
      <c r="X45" s="15"/>
      <c r="Y45" s="15"/>
      <c r="Z45" s="15"/>
      <c r="AA45" s="15"/>
      <c r="AB45" s="15"/>
      <c r="AC45" s="15"/>
      <c r="AD45" s="15"/>
      <c r="AE45" s="11"/>
      <c r="AF45" s="15"/>
      <c r="AG45" s="15"/>
      <c r="AH45" s="11"/>
      <c r="AI45" s="15"/>
      <c r="AJ45" s="15"/>
      <c r="AK45" s="15"/>
      <c r="AL45" s="15"/>
      <c r="AM45" s="15"/>
      <c r="AN45" s="15"/>
      <c r="AO45" s="15"/>
      <c r="AP45" s="15"/>
      <c r="AQ45" s="11"/>
      <c r="AR45" s="15"/>
      <c r="AS45" s="15"/>
      <c r="AT45" s="15"/>
      <c r="AU45" s="15"/>
      <c r="AV45" s="15"/>
      <c r="AW45" s="15"/>
      <c r="AX45" s="15"/>
      <c r="AY45" s="15"/>
      <c r="AZ45" s="11"/>
      <c r="BA45" s="15"/>
      <c r="BB45" s="15"/>
      <c r="BC45" s="15"/>
      <c r="BD45" s="15"/>
      <c r="BE45" s="15"/>
      <c r="BF45" s="15"/>
      <c r="BG45" s="15"/>
      <c r="BH45" s="15"/>
      <c r="BJ45" s="11"/>
      <c r="BK45" s="15"/>
      <c r="BL45" s="15"/>
      <c r="BM45" s="15"/>
      <c r="BN45" s="11"/>
      <c r="BO45" s="15"/>
      <c r="BP45" s="15"/>
    </row>
    <row r="46" spans="1:87" x14ac:dyDescent="0.2">
      <c r="C46" s="11">
        <f>SUM(C14:C45)</f>
        <v>620000</v>
      </c>
      <c r="D46" s="15"/>
      <c r="E46" s="15"/>
      <c r="F46" s="11">
        <f>SUM(F14:F45)</f>
        <v>0</v>
      </c>
      <c r="G46" s="15"/>
      <c r="H46" s="15"/>
      <c r="I46" s="11">
        <f>SUM(I14:I45)</f>
        <v>0</v>
      </c>
      <c r="J46" s="15"/>
      <c r="K46" s="15"/>
      <c r="L46" s="11">
        <f>SUM(L14:L45)</f>
        <v>0</v>
      </c>
      <c r="M46" s="15"/>
      <c r="N46" s="15"/>
      <c r="O46" s="11">
        <f>SUM(O14:O45)</f>
        <v>0</v>
      </c>
      <c r="P46" s="15"/>
      <c r="Q46" s="15"/>
      <c r="R46" s="11">
        <f>SUM(R14:R45)</f>
        <v>0</v>
      </c>
      <c r="S46" s="15"/>
      <c r="T46" s="15"/>
      <c r="V46" s="11">
        <f>SUM(V14:V45)</f>
        <v>82000</v>
      </c>
      <c r="W46" s="15"/>
      <c r="X46" s="15"/>
      <c r="Y46" s="11">
        <f>SUM(Y14:Y45)</f>
        <v>0</v>
      </c>
      <c r="Z46" s="15"/>
      <c r="AA46" s="15"/>
      <c r="AB46" s="11">
        <f>SUM(AB14:AB45)</f>
        <v>0</v>
      </c>
      <c r="AC46" s="15"/>
      <c r="AD46" s="15"/>
      <c r="AE46" s="11">
        <f>SUM(AE14:AE45)</f>
        <v>165000</v>
      </c>
      <c r="AF46" s="15"/>
      <c r="AG46" s="15"/>
      <c r="AH46" s="11">
        <f>SUM(AH14:AH45)</f>
        <v>247700</v>
      </c>
      <c r="AI46" s="15"/>
      <c r="AJ46" s="15"/>
      <c r="AK46" s="11">
        <f>SUM(AK14:AK45)</f>
        <v>0</v>
      </c>
      <c r="AL46" s="15"/>
      <c r="AM46" s="15"/>
      <c r="AN46" s="11">
        <f>SUM(AN14:AN45)</f>
        <v>0</v>
      </c>
      <c r="AO46" s="15"/>
      <c r="AP46" s="15"/>
      <c r="AQ46" s="11">
        <f>SUM(AQ14:AQ45)</f>
        <v>15000</v>
      </c>
      <c r="AR46" s="15"/>
      <c r="AS46" s="15"/>
      <c r="AT46" s="11">
        <f>SUM(AT14:AT45)</f>
        <v>0</v>
      </c>
      <c r="AU46" s="15"/>
      <c r="AV46" s="15"/>
      <c r="AW46" s="11">
        <f>SUM(AW14:AW45)</f>
        <v>0</v>
      </c>
      <c r="AX46" s="15"/>
      <c r="AY46" s="15"/>
      <c r="AZ46" s="11">
        <f>SUM(AZ14:AZ45)</f>
        <v>277300</v>
      </c>
      <c r="BA46" s="25"/>
      <c r="BB46" s="25"/>
      <c r="BC46" s="11">
        <f>SUM(BC14:BC45)</f>
        <v>0</v>
      </c>
      <c r="BD46" s="25"/>
      <c r="BE46" s="25"/>
      <c r="BF46" s="25"/>
      <c r="BG46" s="26"/>
      <c r="BH46" s="26"/>
      <c r="BJ46" s="11"/>
      <c r="BK46" s="15"/>
      <c r="BL46" s="15"/>
      <c r="BM46" s="15"/>
      <c r="BN46" s="11"/>
      <c r="BO46" s="24" t="s">
        <v>58</v>
      </c>
      <c r="BP46" s="24"/>
      <c r="BR46" s="22">
        <f>SUM(BR14:BR45)</f>
        <v>1407000</v>
      </c>
      <c r="BS46" s="23">
        <f>SUM(BS14:BS45)</f>
        <v>3750064.5</v>
      </c>
      <c r="BY46" s="20">
        <f>SUM(BY14:BY45)</f>
        <v>620000</v>
      </c>
      <c r="BZ46" s="32">
        <f>SUM(BZ14:BZ45)</f>
        <v>1488619.9999999998</v>
      </c>
      <c r="CB46" s="20">
        <f>SUM(CB14:CB45)</f>
        <v>787000</v>
      </c>
      <c r="CC46" s="5"/>
      <c r="CD46" s="5"/>
      <c r="CE46" s="5"/>
      <c r="CF46" s="21">
        <f>SUM(CF14:CF45)</f>
        <v>2261444.5</v>
      </c>
      <c r="CH46" s="16">
        <f>SUM(CH14:CH45)</f>
        <v>0</v>
      </c>
      <c r="CI46" s="16">
        <f>SUM(CI14:CI45)</f>
        <v>0</v>
      </c>
    </row>
    <row r="47" spans="1:87" x14ac:dyDescent="0.2">
      <c r="C47" s="11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V47" s="11"/>
      <c r="W47" s="15"/>
      <c r="X47" s="15"/>
      <c r="Y47" s="15"/>
      <c r="Z47" s="15"/>
      <c r="AA47" s="15"/>
      <c r="AB47" s="15"/>
      <c r="AC47" s="15"/>
      <c r="AD47" s="15"/>
      <c r="AE47" s="11"/>
      <c r="AF47" s="15"/>
      <c r="AG47" s="15"/>
      <c r="AH47" s="11"/>
      <c r="AI47" s="15"/>
      <c r="AJ47" s="15"/>
      <c r="AK47" s="15"/>
      <c r="AL47" s="15"/>
      <c r="AM47" s="15"/>
      <c r="AN47" s="15"/>
      <c r="AO47" s="15"/>
      <c r="AP47" s="15"/>
      <c r="AQ47" s="11"/>
      <c r="AR47" s="15"/>
      <c r="AS47" s="15"/>
      <c r="AT47" s="15"/>
      <c r="AU47" s="15"/>
      <c r="AV47" s="15"/>
      <c r="AW47" s="15"/>
      <c r="AX47" s="15"/>
      <c r="AY47" s="15"/>
      <c r="AZ47" s="11"/>
      <c r="BA47" s="25"/>
      <c r="BB47" s="27"/>
      <c r="BC47" s="27"/>
      <c r="BD47" s="27"/>
      <c r="BE47" s="27"/>
      <c r="BF47" s="28"/>
      <c r="BG47" s="25"/>
      <c r="BH47" s="25"/>
      <c r="BJ47" s="11"/>
      <c r="BK47" s="15"/>
      <c r="BL47" s="15"/>
      <c r="BM47" s="15"/>
      <c r="BN47" s="11"/>
      <c r="BO47" s="15"/>
      <c r="BP47" s="15"/>
    </row>
    <row r="48" spans="1:87" x14ac:dyDescent="0.2">
      <c r="C48" s="11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V48" s="11"/>
      <c r="W48" s="15"/>
      <c r="X48" s="15"/>
      <c r="Y48" s="15"/>
      <c r="Z48" s="15"/>
      <c r="AA48" s="15"/>
      <c r="AB48" s="15"/>
      <c r="AC48" s="15"/>
      <c r="AD48" s="15"/>
      <c r="AE48" s="11"/>
      <c r="AF48" s="15"/>
      <c r="AG48" s="15"/>
      <c r="AH48" s="11"/>
      <c r="AI48" s="15"/>
      <c r="AJ48" s="15"/>
      <c r="AK48" s="15"/>
      <c r="AL48" s="15"/>
      <c r="AM48" s="15"/>
      <c r="AN48" s="15"/>
      <c r="AO48" s="15"/>
      <c r="AP48" s="15"/>
      <c r="AQ48" s="11"/>
      <c r="AR48" s="15"/>
      <c r="AS48" s="15"/>
      <c r="AT48" s="15"/>
      <c r="AU48" s="15"/>
      <c r="AV48" s="15"/>
      <c r="AW48" s="15"/>
      <c r="AX48" s="15"/>
      <c r="AY48" s="15"/>
      <c r="AZ48" s="11"/>
      <c r="BA48" s="25"/>
      <c r="BB48" s="27"/>
      <c r="BC48" s="27"/>
      <c r="BD48" s="27"/>
      <c r="BE48" s="27"/>
      <c r="BF48" s="28"/>
      <c r="BG48" s="25"/>
      <c r="BH48" s="25"/>
      <c r="BJ48" s="11"/>
      <c r="BK48" s="15"/>
      <c r="BL48" s="15"/>
      <c r="BM48" s="15"/>
      <c r="BN48" s="11"/>
      <c r="BO48" s="15"/>
      <c r="BP48" s="15"/>
      <c r="BY48" s="20">
        <f>SUM(BY46,CB46,CH46)</f>
        <v>1407000</v>
      </c>
      <c r="BZ48" s="21">
        <f>CF46+BZ46+CI46</f>
        <v>3750064.5</v>
      </c>
      <c r="CA48" s="5" t="s">
        <v>58</v>
      </c>
    </row>
    <row r="49" spans="1:87" x14ac:dyDescent="0.2">
      <c r="C49" s="11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V49" s="11"/>
      <c r="W49" s="15"/>
      <c r="X49" s="15"/>
      <c r="Y49" s="15"/>
      <c r="Z49" s="15"/>
      <c r="AA49" s="15"/>
      <c r="AB49" s="15"/>
      <c r="AC49" s="15"/>
      <c r="AD49" s="15"/>
      <c r="AE49" s="11"/>
      <c r="AF49" s="15"/>
      <c r="AG49" s="15"/>
      <c r="AH49" s="11"/>
      <c r="AI49" s="15"/>
      <c r="AJ49" s="15"/>
      <c r="AK49" s="15"/>
      <c r="AL49" s="15"/>
      <c r="AM49" s="15"/>
      <c r="AN49" s="15"/>
      <c r="AO49" s="15"/>
      <c r="AP49" s="15"/>
      <c r="AQ49" s="11"/>
      <c r="AR49" s="15"/>
      <c r="AS49" s="15"/>
      <c r="AT49" s="15"/>
      <c r="AU49" s="15"/>
      <c r="AV49" s="15"/>
      <c r="AW49" s="15"/>
      <c r="AX49" s="15"/>
      <c r="AY49" s="15"/>
      <c r="AZ49" s="11"/>
      <c r="BA49" s="15"/>
      <c r="BB49" s="15"/>
      <c r="BC49" s="15"/>
      <c r="BD49" s="15"/>
      <c r="BE49" s="15"/>
      <c r="BF49" s="15"/>
      <c r="BG49" s="15"/>
      <c r="BH49" s="15"/>
      <c r="BJ49" s="11"/>
      <c r="BK49" s="15"/>
      <c r="BL49" s="15"/>
      <c r="BM49" s="15"/>
      <c r="BN49" s="11"/>
      <c r="BO49" s="15"/>
      <c r="BP49" s="15"/>
    </row>
    <row r="50" spans="1:87" x14ac:dyDescent="0.2">
      <c r="C50" s="46" t="s">
        <v>7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8"/>
    </row>
    <row r="51" spans="1:87" x14ac:dyDescent="0.2">
      <c r="C51" s="5"/>
      <c r="BJ51" s="137" t="s">
        <v>32</v>
      </c>
      <c r="BK51" s="137"/>
      <c r="BL51" s="137"/>
      <c r="BM51" s="137"/>
      <c r="BN51" s="137"/>
      <c r="BO51" s="137"/>
      <c r="BP51" s="6"/>
    </row>
    <row r="52" spans="1:87" s="5" customFormat="1" ht="12.75" x14ac:dyDescent="0.2">
      <c r="C52" s="52" t="s">
        <v>46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4"/>
      <c r="U52"/>
      <c r="V52" s="49" t="s">
        <v>47</v>
      </c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1"/>
      <c r="BJ52" s="150"/>
      <c r="BK52" s="151"/>
      <c r="BL52" s="152"/>
      <c r="BM52" s="6"/>
      <c r="BN52" s="150"/>
      <c r="BO52" s="151"/>
      <c r="BP52" s="152"/>
      <c r="BY52" s="143" t="s">
        <v>68</v>
      </c>
      <c r="BZ52" s="144"/>
      <c r="CA52" s="144"/>
      <c r="CB52" s="144"/>
      <c r="CC52" s="144"/>
      <c r="CD52" s="144"/>
      <c r="CE52" s="144"/>
      <c r="CF52" s="144"/>
      <c r="CG52" s="144"/>
      <c r="CH52" s="144"/>
      <c r="CI52" s="145"/>
    </row>
    <row r="53" spans="1:87" s="2" customFormat="1" x14ac:dyDescent="0.2">
      <c r="C53" s="147" t="s">
        <v>33</v>
      </c>
      <c r="D53" s="147"/>
      <c r="E53" s="147"/>
      <c r="F53" s="147" t="s">
        <v>36</v>
      </c>
      <c r="G53" s="147"/>
      <c r="H53" s="147"/>
      <c r="I53" s="147" t="s">
        <v>40</v>
      </c>
      <c r="J53" s="147"/>
      <c r="K53" s="147"/>
      <c r="L53" s="147" t="s">
        <v>42</v>
      </c>
      <c r="M53" s="147"/>
      <c r="N53" s="147"/>
      <c r="O53" s="147" t="s">
        <v>44</v>
      </c>
      <c r="P53" s="147"/>
      <c r="Q53" s="147"/>
      <c r="R53" s="147" t="s">
        <v>38</v>
      </c>
      <c r="S53" s="147"/>
      <c r="T53" s="147"/>
      <c r="U53" s="7"/>
      <c r="V53" s="142" t="s">
        <v>35</v>
      </c>
      <c r="W53" s="142"/>
      <c r="X53" s="142"/>
      <c r="Y53" s="142" t="s">
        <v>48</v>
      </c>
      <c r="Z53" s="142"/>
      <c r="AA53" s="142"/>
      <c r="AB53" s="142" t="s">
        <v>50</v>
      </c>
      <c r="AC53" s="142"/>
      <c r="AD53" s="142"/>
      <c r="AE53" s="142" t="s">
        <v>34</v>
      </c>
      <c r="AF53" s="142"/>
      <c r="AG53" s="142"/>
      <c r="AH53" s="142" t="s">
        <v>36</v>
      </c>
      <c r="AI53" s="142"/>
      <c r="AJ53" s="142"/>
      <c r="AK53" s="142" t="s">
        <v>40</v>
      </c>
      <c r="AL53" s="142"/>
      <c r="AM53" s="142"/>
      <c r="AN53" s="142" t="s">
        <v>42</v>
      </c>
      <c r="AO53" s="142"/>
      <c r="AP53" s="142"/>
      <c r="AQ53" s="142" t="s">
        <v>37</v>
      </c>
      <c r="AR53" s="142"/>
      <c r="AS53" s="142"/>
      <c r="AT53" s="142" t="s">
        <v>52</v>
      </c>
      <c r="AU53" s="142"/>
      <c r="AV53" s="142"/>
      <c r="AW53" s="142" t="s">
        <v>54</v>
      </c>
      <c r="AX53" s="142"/>
      <c r="AY53" s="142"/>
      <c r="AZ53" s="142" t="s">
        <v>38</v>
      </c>
      <c r="BA53" s="142"/>
      <c r="BB53" s="142"/>
      <c r="BC53" s="142" t="s">
        <v>57</v>
      </c>
      <c r="BD53" s="142"/>
      <c r="BE53" s="142"/>
      <c r="BF53" s="7"/>
      <c r="BG53" s="7"/>
      <c r="BH53" s="7"/>
      <c r="BJ53" s="142"/>
      <c r="BK53" s="142"/>
      <c r="BL53" s="142"/>
      <c r="BM53" s="8"/>
      <c r="BN53" s="142"/>
      <c r="BO53" s="142"/>
      <c r="BP53" s="142"/>
      <c r="BY53" s="141" t="s">
        <v>69</v>
      </c>
      <c r="BZ53" s="141"/>
      <c r="CA53" s="141"/>
      <c r="CB53" s="141"/>
      <c r="CC53" s="141"/>
      <c r="CD53" s="8"/>
      <c r="CE53" s="141" t="s">
        <v>71</v>
      </c>
      <c r="CF53" s="141"/>
      <c r="CG53" s="141"/>
      <c r="CH53" s="8"/>
      <c r="CI53" s="8"/>
    </row>
    <row r="54" spans="1:87" s="5" customFormat="1" ht="12.75" customHeight="1" x14ac:dyDescent="0.2">
      <c r="C54" s="137" t="s">
        <v>14</v>
      </c>
      <c r="D54" s="137"/>
      <c r="E54" s="137"/>
      <c r="F54" s="137" t="s">
        <v>26</v>
      </c>
      <c r="G54" s="137"/>
      <c r="H54" s="137"/>
      <c r="I54" s="137" t="s">
        <v>41</v>
      </c>
      <c r="J54" s="137"/>
      <c r="K54" s="137"/>
      <c r="L54" s="137" t="s">
        <v>43</v>
      </c>
      <c r="M54" s="137"/>
      <c r="N54" s="137"/>
      <c r="O54" s="137" t="s">
        <v>45</v>
      </c>
      <c r="P54" s="137"/>
      <c r="Q54" s="137"/>
      <c r="R54" s="137" t="s">
        <v>18</v>
      </c>
      <c r="S54" s="137"/>
      <c r="T54" s="137"/>
      <c r="V54" s="137" t="s">
        <v>16</v>
      </c>
      <c r="W54" s="137"/>
      <c r="X54" s="137"/>
      <c r="Y54" s="137" t="s">
        <v>49</v>
      </c>
      <c r="Z54" s="137"/>
      <c r="AA54" s="137"/>
      <c r="AB54" s="137" t="s">
        <v>51</v>
      </c>
      <c r="AC54" s="137"/>
      <c r="AD54" s="137"/>
      <c r="AE54" s="137" t="s">
        <v>17</v>
      </c>
      <c r="AF54" s="137"/>
      <c r="AG54" s="137"/>
      <c r="AH54" s="137" t="s">
        <v>26</v>
      </c>
      <c r="AI54" s="137"/>
      <c r="AJ54" s="137"/>
      <c r="AK54" s="137" t="s">
        <v>41</v>
      </c>
      <c r="AL54" s="137"/>
      <c r="AM54" s="137"/>
      <c r="AN54" s="137" t="s">
        <v>43</v>
      </c>
      <c r="AO54" s="137"/>
      <c r="AP54" s="137"/>
      <c r="AQ54" s="137" t="s">
        <v>27</v>
      </c>
      <c r="AR54" s="137"/>
      <c r="AS54" s="137"/>
      <c r="AT54" s="137" t="s">
        <v>53</v>
      </c>
      <c r="AU54" s="137"/>
      <c r="AV54" s="137"/>
      <c r="AW54" s="137" t="s">
        <v>55</v>
      </c>
      <c r="AX54" s="137"/>
      <c r="AY54" s="137"/>
      <c r="AZ54" s="137" t="s">
        <v>18</v>
      </c>
      <c r="BA54" s="137"/>
      <c r="BB54" s="137"/>
      <c r="BC54" s="137" t="s">
        <v>56</v>
      </c>
      <c r="BD54" s="137"/>
      <c r="BE54" s="137"/>
      <c r="BF54" s="6"/>
      <c r="BG54" s="6"/>
      <c r="BH54" s="6"/>
      <c r="BJ54" s="137" t="s">
        <v>28</v>
      </c>
      <c r="BK54" s="137"/>
      <c r="BL54" s="137"/>
      <c r="BM54" s="6"/>
      <c r="BN54" s="137" t="s">
        <v>28</v>
      </c>
      <c r="BO54" s="137"/>
      <c r="BP54" s="137"/>
      <c r="BR54" s="137" t="s">
        <v>10</v>
      </c>
      <c r="BS54" s="137"/>
      <c r="CB54" s="30" t="s">
        <v>11</v>
      </c>
      <c r="CC54" s="36" t="s">
        <v>70</v>
      </c>
      <c r="CD54" s="36"/>
      <c r="CE54" s="36"/>
      <c r="CF54" s="36"/>
      <c r="CG54" s="30" t="s">
        <v>11</v>
      </c>
      <c r="CH54" s="2"/>
      <c r="CI54" s="2"/>
    </row>
    <row r="55" spans="1:87" s="9" customFormat="1" x14ac:dyDescent="0.2">
      <c r="C55" s="9" t="s">
        <v>2</v>
      </c>
      <c r="D55" s="9" t="s">
        <v>15</v>
      </c>
      <c r="F55" s="9" t="s">
        <v>2</v>
      </c>
      <c r="G55" s="9" t="s">
        <v>15</v>
      </c>
      <c r="I55" s="9" t="s">
        <v>2</v>
      </c>
      <c r="J55" s="9" t="s">
        <v>15</v>
      </c>
      <c r="L55" s="9" t="s">
        <v>2</v>
      </c>
      <c r="M55" s="9" t="s">
        <v>15</v>
      </c>
      <c r="O55" s="9" t="s">
        <v>2</v>
      </c>
      <c r="P55" s="9" t="s">
        <v>15</v>
      </c>
      <c r="R55" s="9" t="s">
        <v>2</v>
      </c>
      <c r="S55" s="9" t="s">
        <v>15</v>
      </c>
      <c r="T55" s="9" t="s">
        <v>11</v>
      </c>
      <c r="V55" s="9" t="s">
        <v>2</v>
      </c>
      <c r="W55" s="9" t="s">
        <v>15</v>
      </c>
      <c r="X55" s="9" t="s">
        <v>11</v>
      </c>
      <c r="Y55" s="9" t="s">
        <v>2</v>
      </c>
      <c r="Z55" s="9" t="s">
        <v>15</v>
      </c>
      <c r="AA55" s="9" t="s">
        <v>11</v>
      </c>
      <c r="AB55" s="9" t="s">
        <v>2</v>
      </c>
      <c r="AC55" s="9" t="s">
        <v>15</v>
      </c>
      <c r="AD55" s="9" t="s">
        <v>11</v>
      </c>
      <c r="AE55" s="9" t="s">
        <v>2</v>
      </c>
      <c r="AF55" s="9" t="s">
        <v>15</v>
      </c>
      <c r="AG55" s="9" t="s">
        <v>11</v>
      </c>
      <c r="AH55" s="9" t="s">
        <v>2</v>
      </c>
      <c r="AI55" s="9" t="s">
        <v>15</v>
      </c>
      <c r="AJ55" s="9" t="s">
        <v>11</v>
      </c>
      <c r="AK55" s="9" t="s">
        <v>2</v>
      </c>
      <c r="AL55" s="9" t="s">
        <v>15</v>
      </c>
      <c r="AM55" s="9" t="s">
        <v>11</v>
      </c>
      <c r="AN55" s="9" t="s">
        <v>2</v>
      </c>
      <c r="AO55" s="9" t="s">
        <v>15</v>
      </c>
      <c r="AP55" s="9" t="s">
        <v>11</v>
      </c>
      <c r="AQ55" s="9" t="s">
        <v>2</v>
      </c>
      <c r="AR55" s="9" t="s">
        <v>15</v>
      </c>
      <c r="AS55" s="9" t="s">
        <v>11</v>
      </c>
      <c r="AT55" s="9" t="s">
        <v>2</v>
      </c>
      <c r="AU55" s="9" t="s">
        <v>15</v>
      </c>
      <c r="AV55" s="9" t="s">
        <v>11</v>
      </c>
      <c r="AW55" s="9" t="s">
        <v>2</v>
      </c>
      <c r="AX55" s="9" t="s">
        <v>15</v>
      </c>
      <c r="AY55" s="9" t="s">
        <v>11</v>
      </c>
      <c r="AZ55" s="9" t="s">
        <v>2</v>
      </c>
      <c r="BA55" s="9" t="s">
        <v>15</v>
      </c>
      <c r="BB55" s="9" t="s">
        <v>11</v>
      </c>
      <c r="BC55" s="9" t="s">
        <v>2</v>
      </c>
      <c r="BD55" s="9" t="s">
        <v>15</v>
      </c>
      <c r="BE55" s="9" t="s">
        <v>11</v>
      </c>
      <c r="BG55" s="10"/>
      <c r="BH55" s="10"/>
      <c r="BJ55" s="9" t="s">
        <v>2</v>
      </c>
      <c r="BK55" s="9" t="s">
        <v>15</v>
      </c>
      <c r="BL55" s="9" t="s">
        <v>11</v>
      </c>
      <c r="BN55" s="9" t="s">
        <v>2</v>
      </c>
      <c r="BO55" s="9" t="s">
        <v>15</v>
      </c>
      <c r="BP55" s="9" t="s">
        <v>11</v>
      </c>
      <c r="BR55" s="9" t="s">
        <v>2</v>
      </c>
      <c r="BS55" s="9" t="s">
        <v>4</v>
      </c>
      <c r="BY55" s="9" t="s">
        <v>2</v>
      </c>
      <c r="BZ55" s="33" t="s">
        <v>4</v>
      </c>
      <c r="CB55" s="9" t="s">
        <v>2</v>
      </c>
      <c r="CC55" s="37" t="s">
        <v>2</v>
      </c>
      <c r="CD55" s="38"/>
      <c r="CE55" s="38" t="s">
        <v>2</v>
      </c>
      <c r="CF55" s="38" t="s">
        <v>4</v>
      </c>
      <c r="CG55" s="9" t="s">
        <v>2</v>
      </c>
      <c r="CH55" s="38"/>
      <c r="CI55" s="38"/>
    </row>
    <row r="56" spans="1:87" x14ac:dyDescent="0.2">
      <c r="A56" s="1">
        <v>1</v>
      </c>
      <c r="C56" s="11">
        <f>C14</f>
        <v>20000</v>
      </c>
      <c r="D56" s="12">
        <v>0.08</v>
      </c>
      <c r="E56" s="18">
        <v>0.5</v>
      </c>
      <c r="F56" s="11">
        <f>F14</f>
        <v>0</v>
      </c>
      <c r="G56" s="12">
        <v>0.1</v>
      </c>
      <c r="H56" s="18">
        <v>1</v>
      </c>
      <c r="I56" s="11">
        <f>I14</f>
        <v>0</v>
      </c>
      <c r="J56" s="12">
        <v>0.1</v>
      </c>
      <c r="K56" s="18">
        <v>1</v>
      </c>
      <c r="L56" s="11">
        <f>L14</f>
        <v>0</v>
      </c>
      <c r="M56" s="12">
        <v>0.1</v>
      </c>
      <c r="N56" s="18">
        <v>1</v>
      </c>
      <c r="O56" s="11">
        <f>O14</f>
        <v>0</v>
      </c>
      <c r="P56" s="12">
        <v>0.1</v>
      </c>
      <c r="Q56" s="18">
        <v>1</v>
      </c>
      <c r="R56" s="11">
        <f>R14</f>
        <v>0</v>
      </c>
      <c r="S56" s="12">
        <v>0.1</v>
      </c>
      <c r="T56" s="18">
        <v>1</v>
      </c>
      <c r="V56" s="11">
        <f>V14</f>
        <v>0</v>
      </c>
      <c r="W56" s="12">
        <v>0.1</v>
      </c>
      <c r="X56" s="18">
        <v>1</v>
      </c>
      <c r="Y56" s="11">
        <f>Y14</f>
        <v>0</v>
      </c>
      <c r="Z56" s="13">
        <v>0.08</v>
      </c>
      <c r="AA56" s="18">
        <v>0.5</v>
      </c>
      <c r="AB56" s="11">
        <f>AB14</f>
        <v>0</v>
      </c>
      <c r="AC56" s="18">
        <v>0.1</v>
      </c>
      <c r="AD56" s="18">
        <v>1</v>
      </c>
      <c r="AE56" s="11">
        <f>AE14</f>
        <v>15000</v>
      </c>
      <c r="AF56" s="12">
        <v>0.1</v>
      </c>
      <c r="AG56" s="18">
        <v>1</v>
      </c>
      <c r="AH56" s="11">
        <f>AH14</f>
        <v>1700</v>
      </c>
      <c r="AI56" s="12">
        <v>0.1</v>
      </c>
      <c r="AJ56" s="18">
        <v>1</v>
      </c>
      <c r="AK56" s="11">
        <f>AK14</f>
        <v>0</v>
      </c>
      <c r="AL56" s="12">
        <v>0.1</v>
      </c>
      <c r="AM56" s="18">
        <v>1</v>
      </c>
      <c r="AN56" s="11">
        <f>AN14</f>
        <v>0</v>
      </c>
      <c r="AO56" s="12">
        <v>0.1</v>
      </c>
      <c r="AP56" s="18">
        <v>1</v>
      </c>
      <c r="AQ56" s="11">
        <f>AQ14</f>
        <v>0</v>
      </c>
      <c r="AR56" s="12">
        <v>0.1</v>
      </c>
      <c r="AS56" s="18">
        <v>1</v>
      </c>
      <c r="AT56" s="11">
        <f>AT14</f>
        <v>0</v>
      </c>
      <c r="AU56" s="12">
        <v>0.1</v>
      </c>
      <c r="AV56" s="18">
        <v>1</v>
      </c>
      <c r="AW56" s="11">
        <f>AW14</f>
        <v>0</v>
      </c>
      <c r="AX56" s="12">
        <v>0.1</v>
      </c>
      <c r="AY56" s="18">
        <v>1</v>
      </c>
      <c r="AZ56" s="11">
        <f>AZ14</f>
        <v>8300</v>
      </c>
      <c r="BA56" s="12">
        <v>0.1</v>
      </c>
      <c r="BB56" s="18">
        <v>1</v>
      </c>
      <c r="BC56" s="11">
        <f>BC14</f>
        <v>0</v>
      </c>
      <c r="BD56" s="12">
        <v>0.1</v>
      </c>
      <c r="BE56" s="18">
        <v>1</v>
      </c>
      <c r="BF56" s="13"/>
      <c r="BG56" s="13"/>
      <c r="BH56" s="14"/>
      <c r="BJ56" s="11">
        <f>BJ14</f>
        <v>0</v>
      </c>
      <c r="BK56" s="12">
        <v>0</v>
      </c>
      <c r="BL56" s="12"/>
      <c r="BM56" s="15"/>
      <c r="BN56" s="11">
        <f>BN14</f>
        <v>0</v>
      </c>
      <c r="BO56" s="12">
        <v>0</v>
      </c>
      <c r="BP56" s="12"/>
      <c r="BR56" s="16">
        <f>SUM(C56,F56,I56,L56,O56,R56,V56,Y56,AB56,AE56,AH56,AK56,AN56,AQ56,AT56,AW56,AZ56,BC56,BJ56,BN56)</f>
        <v>45000</v>
      </c>
      <c r="BS56" s="17">
        <f>C56*D56+F56*G56+I56*J56+L56*M56+O56*P56+R56*S56+V56*W56+Y56*Z56+AB56*AC56+AE56*AF56+AH56*AI56+AK56*AL56+AN56*AO56+AQ56*AR56+AT56*AU56+AW56*AX56+AZ56*BA56+BC56*BD56+BJ56*BK56+BN56*BO56</f>
        <v>4100</v>
      </c>
      <c r="BY56" s="16">
        <f>SUM(C56,F56,I56,L56,O56,R56,V56,Y56,AB56,AE56,AH56,AK56,AN56,AQ56,AT56,AW56,AZ56,BC56)</f>
        <v>45000</v>
      </c>
      <c r="BZ56" s="15">
        <f>C56*D56+F56*G56+I56*J56+L56*M56+O56*P56+R56*S56+V56*W56+Y56*Z56+AB56*AC56+AE56*AF56+AH56*AI56+AK56*AL56+AN56*AO56+AQ56*AR56+AT56*AU56+AW56*AX56+AZ56*BA56+BC56*BD56</f>
        <v>4100</v>
      </c>
      <c r="CB56" s="35">
        <f t="shared" ref="CB56:CB67" si="27">(C56*E56+F56*H56+I56*K56+L56*N56+O56*Q56+R56*T56+V56*X56+Y56*AA56+AB56*AD56+AE56*AG56+AH56*AJ56+AK56*AM56+AN56*AP56+AQ56*AS56+AT56*AV56+AW56*AY56+AZ56*BB56+BC56*BE56)/100-CC56*0.01</f>
        <v>350</v>
      </c>
      <c r="CC56" s="16">
        <f>BY56-45000</f>
        <v>0</v>
      </c>
      <c r="CE56" s="16">
        <f>SUM(BJ56,BN56)</f>
        <v>0</v>
      </c>
      <c r="CF56" s="29">
        <f>SUM(BK56,BO56)</f>
        <v>0</v>
      </c>
      <c r="CG56" s="29">
        <f>SUM(BL56,BP56)</f>
        <v>0</v>
      </c>
    </row>
    <row r="57" spans="1:87" x14ac:dyDescent="0.2">
      <c r="A57" s="1">
        <v>2</v>
      </c>
      <c r="C57" s="11">
        <f t="shared" ref="C57:C86" si="28">C15</f>
        <v>20000</v>
      </c>
      <c r="D57" s="12">
        <v>0.08</v>
      </c>
      <c r="E57" s="18">
        <v>0.5</v>
      </c>
      <c r="F57" s="11">
        <f t="shared" ref="F57:F86" si="29">F15</f>
        <v>0</v>
      </c>
      <c r="G57" s="12">
        <v>0.1</v>
      </c>
      <c r="H57" s="18">
        <v>1</v>
      </c>
      <c r="I57" s="11">
        <f t="shared" ref="I57:I86" si="30">I15</f>
        <v>0</v>
      </c>
      <c r="J57" s="12">
        <v>0.1</v>
      </c>
      <c r="K57" s="18">
        <v>1</v>
      </c>
      <c r="L57" s="11">
        <f t="shared" ref="L57:L86" si="31">L15</f>
        <v>0</v>
      </c>
      <c r="M57" s="12">
        <v>0.1</v>
      </c>
      <c r="N57" s="18">
        <v>1</v>
      </c>
      <c r="O57" s="11">
        <f t="shared" ref="O57:O86" si="32">O15</f>
        <v>0</v>
      </c>
      <c r="P57" s="12">
        <v>0.1</v>
      </c>
      <c r="Q57" s="18">
        <v>1</v>
      </c>
      <c r="R57" s="11">
        <f t="shared" ref="R57:R86" si="33">R15</f>
        <v>0</v>
      </c>
      <c r="S57" s="12">
        <v>0.1</v>
      </c>
      <c r="T57" s="18">
        <v>1</v>
      </c>
      <c r="V57" s="11">
        <f t="shared" ref="V57:V86" si="34">V15</f>
        <v>0</v>
      </c>
      <c r="W57" s="12">
        <v>0.1</v>
      </c>
      <c r="X57" s="18">
        <v>1</v>
      </c>
      <c r="Y57" s="18">
        <v>0</v>
      </c>
      <c r="Z57" s="13">
        <v>0.08</v>
      </c>
      <c r="AA57" s="18">
        <v>0.5</v>
      </c>
      <c r="AB57" s="11">
        <f t="shared" ref="AB57:AB86" si="35">AB15</f>
        <v>0</v>
      </c>
      <c r="AC57" s="18">
        <v>0.1</v>
      </c>
      <c r="AD57" s="18">
        <v>1</v>
      </c>
      <c r="AE57" s="11">
        <f t="shared" ref="AE57:AE86" si="36">AE15</f>
        <v>15000</v>
      </c>
      <c r="AF57" s="12">
        <v>0.1</v>
      </c>
      <c r="AG57" s="18">
        <v>1</v>
      </c>
      <c r="AH57" s="11">
        <f t="shared" ref="AH57:AH86" si="37">AH15</f>
        <v>1700</v>
      </c>
      <c r="AI57" s="12">
        <v>0.1</v>
      </c>
      <c r="AJ57" s="18">
        <v>1</v>
      </c>
      <c r="AK57" s="11">
        <f t="shared" ref="AK57:AK86" si="38">AK15</f>
        <v>0</v>
      </c>
      <c r="AL57" s="12">
        <v>0.1</v>
      </c>
      <c r="AM57" s="18">
        <v>1</v>
      </c>
      <c r="AN57" s="11">
        <f t="shared" ref="AN57:AN86" si="39">AN15</f>
        <v>0</v>
      </c>
      <c r="AO57" s="12">
        <v>0.1</v>
      </c>
      <c r="AP57" s="18">
        <v>1</v>
      </c>
      <c r="AQ57" s="11">
        <f t="shared" ref="AQ57:AQ86" si="40">AQ15</f>
        <v>0</v>
      </c>
      <c r="AR57" s="12">
        <v>0.1</v>
      </c>
      <c r="AS57" s="18">
        <v>1</v>
      </c>
      <c r="AT57" s="11">
        <f t="shared" ref="AT57:AT86" si="41">AT15</f>
        <v>0</v>
      </c>
      <c r="AU57" s="12">
        <v>0.1</v>
      </c>
      <c r="AV57" s="18">
        <v>1</v>
      </c>
      <c r="AW57" s="11">
        <f t="shared" ref="AW57:AW86" si="42">AW15</f>
        <v>0</v>
      </c>
      <c r="AX57" s="12">
        <v>0.1</v>
      </c>
      <c r="AY57" s="18">
        <v>1</v>
      </c>
      <c r="AZ57" s="11">
        <f t="shared" ref="AZ57:AZ86" si="43">AZ15</f>
        <v>8300</v>
      </c>
      <c r="BA57" s="12">
        <v>0.1</v>
      </c>
      <c r="BB57" s="18">
        <v>1</v>
      </c>
      <c r="BC57" s="11">
        <f t="shared" ref="BC57:BC86" si="44">BC15</f>
        <v>0</v>
      </c>
      <c r="BD57" s="12">
        <v>0.1</v>
      </c>
      <c r="BE57" s="18">
        <v>1</v>
      </c>
      <c r="BF57" s="13"/>
      <c r="BG57" s="13"/>
      <c r="BH57" s="14"/>
      <c r="BJ57" s="11">
        <f t="shared" ref="BJ57:BJ86" si="45">BJ15</f>
        <v>0</v>
      </c>
      <c r="BK57" s="12">
        <v>0</v>
      </c>
      <c r="BL57" s="12"/>
      <c r="BM57" s="15"/>
      <c r="BN57" s="11">
        <f t="shared" ref="BN57:BN86" si="46">BN15</f>
        <v>0</v>
      </c>
      <c r="BO57" s="12">
        <v>0</v>
      </c>
      <c r="BP57" s="12"/>
      <c r="BR57" s="16">
        <f t="shared" ref="BR57:BR86" si="47">SUM(C57,F57,I57,L57,O57,R57,V57,Y57,AB57,AE57,AH57,AK57,AN57,AQ57,AT57,AW57,AZ57,BC57,BJ57,BN57)</f>
        <v>45000</v>
      </c>
      <c r="BS57" s="17">
        <f t="shared" ref="BS57:BS86" si="48">C57*D57+F57*G57+I57*J57+L57*M57+O57*P57+R57*S57+V57*W57+Y57*Z57+AB57*AC57+AE57*AF57+AH57*AI57+AK57*AL57+AN57*AO57+AQ57*AR57+AT57*AU57+AW57*AX57+AZ57*BA57+BC57*BD57+BJ57*BK57+BN57*BO57</f>
        <v>4100</v>
      </c>
      <c r="BY57" s="16">
        <f t="shared" ref="BY57:BY86" si="49">SUM(C57,F57,I57,L57,O57,R57,V57,Y57,AB57,AE57,AH57,AK57,AN57,AQ57,AT57,AW57,AZ57,BC57)</f>
        <v>45000</v>
      </c>
      <c r="BZ57" s="15">
        <f t="shared" ref="BZ57:BZ86" si="50">C57*D57+F57*G57+I57*J57+L57*M57+O57*P57+R57*S57+V57*W57+Y57*Z57+AB57*AC57+AE57*AF57+AH57*AI57+AK57*AL57+AN57*AO57+AQ57*AR57+AT57*AU57+AW57*AX57+AZ57*BA57+BC57*BD57</f>
        <v>4100</v>
      </c>
      <c r="CB57" s="35">
        <f t="shared" si="27"/>
        <v>350</v>
      </c>
      <c r="CC57" s="16">
        <f t="shared" ref="CC57:CC86" si="51">BY57-45000</f>
        <v>0</v>
      </c>
      <c r="CE57" s="16">
        <f t="shared" ref="CE57:CE86" si="52">SUM(BJ57,BN57)</f>
        <v>0</v>
      </c>
      <c r="CF57" s="29">
        <f t="shared" ref="CF57:CF86" si="53">SUM(BK57,BO57)</f>
        <v>0</v>
      </c>
      <c r="CG57" s="29">
        <f t="shared" ref="CG57:CG86" si="54">SUM(BL57,BP57)</f>
        <v>0</v>
      </c>
    </row>
    <row r="58" spans="1:87" x14ac:dyDescent="0.2">
      <c r="A58" s="1">
        <v>3</v>
      </c>
      <c r="C58" s="11">
        <f t="shared" si="28"/>
        <v>20000</v>
      </c>
      <c r="D58" s="12">
        <v>0.08</v>
      </c>
      <c r="E58" s="18">
        <v>0.5</v>
      </c>
      <c r="F58" s="11">
        <f t="shared" si="29"/>
        <v>0</v>
      </c>
      <c r="G58" s="12">
        <v>0.1</v>
      </c>
      <c r="H58" s="18">
        <v>1</v>
      </c>
      <c r="I58" s="11">
        <f t="shared" si="30"/>
        <v>0</v>
      </c>
      <c r="J58" s="12">
        <v>0.1</v>
      </c>
      <c r="K58" s="18">
        <v>1</v>
      </c>
      <c r="L58" s="11">
        <f t="shared" si="31"/>
        <v>0</v>
      </c>
      <c r="M58" s="12">
        <v>0.1</v>
      </c>
      <c r="N58" s="18">
        <v>1</v>
      </c>
      <c r="O58" s="11">
        <f t="shared" si="32"/>
        <v>0</v>
      </c>
      <c r="P58" s="12">
        <v>0.1</v>
      </c>
      <c r="Q58" s="18">
        <v>1</v>
      </c>
      <c r="R58" s="11">
        <f t="shared" si="33"/>
        <v>0</v>
      </c>
      <c r="S58" s="12">
        <v>0.1</v>
      </c>
      <c r="T58" s="18">
        <v>1</v>
      </c>
      <c r="V58" s="11">
        <f t="shared" si="34"/>
        <v>0</v>
      </c>
      <c r="W58" s="12">
        <v>0.1</v>
      </c>
      <c r="X58" s="18">
        <v>1</v>
      </c>
      <c r="Y58" s="18">
        <v>0</v>
      </c>
      <c r="Z58" s="13">
        <v>0.08</v>
      </c>
      <c r="AA58" s="18">
        <v>0.5</v>
      </c>
      <c r="AB58" s="11">
        <f t="shared" si="35"/>
        <v>0</v>
      </c>
      <c r="AC58" s="18">
        <v>0.1</v>
      </c>
      <c r="AD58" s="18">
        <v>1</v>
      </c>
      <c r="AE58" s="11">
        <f t="shared" si="36"/>
        <v>15000</v>
      </c>
      <c r="AF58" s="12">
        <v>0.1</v>
      </c>
      <c r="AG58" s="18">
        <v>1</v>
      </c>
      <c r="AH58" s="11">
        <f t="shared" si="37"/>
        <v>1700</v>
      </c>
      <c r="AI58" s="12">
        <v>0.1</v>
      </c>
      <c r="AJ58" s="18">
        <v>1</v>
      </c>
      <c r="AK58" s="11">
        <f t="shared" si="38"/>
        <v>0</v>
      </c>
      <c r="AL58" s="12">
        <v>0.1</v>
      </c>
      <c r="AM58" s="18">
        <v>1</v>
      </c>
      <c r="AN58" s="11">
        <f t="shared" si="39"/>
        <v>0</v>
      </c>
      <c r="AO58" s="12">
        <v>0.1</v>
      </c>
      <c r="AP58" s="18">
        <v>1</v>
      </c>
      <c r="AQ58" s="11">
        <f t="shared" si="40"/>
        <v>0</v>
      </c>
      <c r="AR58" s="12">
        <v>0.1</v>
      </c>
      <c r="AS58" s="18">
        <v>1</v>
      </c>
      <c r="AT58" s="11">
        <f t="shared" si="41"/>
        <v>0</v>
      </c>
      <c r="AU58" s="12">
        <v>0.1</v>
      </c>
      <c r="AV58" s="18">
        <v>1</v>
      </c>
      <c r="AW58" s="11">
        <f t="shared" si="42"/>
        <v>0</v>
      </c>
      <c r="AX58" s="12">
        <v>0.1</v>
      </c>
      <c r="AY58" s="18">
        <v>1</v>
      </c>
      <c r="AZ58" s="11">
        <f t="shared" si="43"/>
        <v>8300</v>
      </c>
      <c r="BA58" s="12">
        <v>0.1</v>
      </c>
      <c r="BB58" s="18">
        <v>1</v>
      </c>
      <c r="BC58" s="11">
        <f t="shared" si="44"/>
        <v>0</v>
      </c>
      <c r="BD58" s="12">
        <v>0.1</v>
      </c>
      <c r="BE58" s="18">
        <v>1</v>
      </c>
      <c r="BF58" s="13"/>
      <c r="BG58" s="13"/>
      <c r="BH58" s="14"/>
      <c r="BJ58" s="11">
        <f t="shared" si="45"/>
        <v>0</v>
      </c>
      <c r="BK58" s="12">
        <v>0</v>
      </c>
      <c r="BL58" s="12"/>
      <c r="BM58" s="15"/>
      <c r="BN58" s="11">
        <f t="shared" si="46"/>
        <v>0</v>
      </c>
      <c r="BO58" s="12">
        <v>0</v>
      </c>
      <c r="BP58" s="12"/>
      <c r="BR58" s="16">
        <f t="shared" si="47"/>
        <v>45000</v>
      </c>
      <c r="BS58" s="17">
        <f t="shared" si="48"/>
        <v>4100</v>
      </c>
      <c r="BY58" s="16">
        <f t="shared" si="49"/>
        <v>45000</v>
      </c>
      <c r="BZ58" s="15">
        <f t="shared" si="50"/>
        <v>4100</v>
      </c>
      <c r="CB58" s="35">
        <f t="shared" si="27"/>
        <v>350</v>
      </c>
      <c r="CC58" s="16">
        <f t="shared" si="51"/>
        <v>0</v>
      </c>
      <c r="CE58" s="16">
        <f t="shared" si="52"/>
        <v>0</v>
      </c>
      <c r="CF58" s="29">
        <f t="shared" si="53"/>
        <v>0</v>
      </c>
      <c r="CG58" s="29">
        <f t="shared" si="54"/>
        <v>0</v>
      </c>
    </row>
    <row r="59" spans="1:87" x14ac:dyDescent="0.2">
      <c r="A59" s="1">
        <v>4</v>
      </c>
      <c r="C59" s="11">
        <f t="shared" si="28"/>
        <v>20000</v>
      </c>
      <c r="D59" s="12">
        <v>0.08</v>
      </c>
      <c r="E59" s="18">
        <v>0.5</v>
      </c>
      <c r="F59" s="11">
        <f t="shared" si="29"/>
        <v>0</v>
      </c>
      <c r="G59" s="12">
        <v>0.1</v>
      </c>
      <c r="H59" s="18">
        <v>1</v>
      </c>
      <c r="I59" s="11">
        <f t="shared" si="30"/>
        <v>0</v>
      </c>
      <c r="J59" s="12">
        <v>0.1</v>
      </c>
      <c r="K59" s="18">
        <v>1</v>
      </c>
      <c r="L59" s="11">
        <f t="shared" si="31"/>
        <v>0</v>
      </c>
      <c r="M59" s="12">
        <v>0.1</v>
      </c>
      <c r="N59" s="18">
        <v>1</v>
      </c>
      <c r="O59" s="11">
        <f t="shared" si="32"/>
        <v>0</v>
      </c>
      <c r="P59" s="12">
        <v>0.1</v>
      </c>
      <c r="Q59" s="18">
        <v>1</v>
      </c>
      <c r="R59" s="11">
        <f t="shared" si="33"/>
        <v>0</v>
      </c>
      <c r="S59" s="12">
        <v>0.1</v>
      </c>
      <c r="T59" s="18">
        <v>1</v>
      </c>
      <c r="V59" s="11">
        <f t="shared" si="34"/>
        <v>0</v>
      </c>
      <c r="W59" s="12">
        <v>0.1</v>
      </c>
      <c r="X59" s="18">
        <v>1</v>
      </c>
      <c r="Y59" s="18">
        <v>0</v>
      </c>
      <c r="Z59" s="13">
        <v>0.08</v>
      </c>
      <c r="AA59" s="18">
        <v>0.5</v>
      </c>
      <c r="AB59" s="11">
        <f t="shared" si="35"/>
        <v>0</v>
      </c>
      <c r="AC59" s="18">
        <v>0.1</v>
      </c>
      <c r="AD59" s="18">
        <v>1</v>
      </c>
      <c r="AE59" s="11">
        <f t="shared" si="36"/>
        <v>15000</v>
      </c>
      <c r="AF59" s="12">
        <v>0.1</v>
      </c>
      <c r="AG59" s="18">
        <v>1</v>
      </c>
      <c r="AH59" s="11">
        <f t="shared" si="37"/>
        <v>1700</v>
      </c>
      <c r="AI59" s="12">
        <v>0.1</v>
      </c>
      <c r="AJ59" s="18">
        <v>1</v>
      </c>
      <c r="AK59" s="11">
        <f t="shared" si="38"/>
        <v>0</v>
      </c>
      <c r="AL59" s="12">
        <v>0.1</v>
      </c>
      <c r="AM59" s="18">
        <v>1</v>
      </c>
      <c r="AN59" s="11">
        <f t="shared" si="39"/>
        <v>0</v>
      </c>
      <c r="AO59" s="12">
        <v>0.1</v>
      </c>
      <c r="AP59" s="18">
        <v>1</v>
      </c>
      <c r="AQ59" s="11">
        <f t="shared" si="40"/>
        <v>0</v>
      </c>
      <c r="AR59" s="12">
        <v>0.1</v>
      </c>
      <c r="AS59" s="18">
        <v>1</v>
      </c>
      <c r="AT59" s="11">
        <f t="shared" si="41"/>
        <v>0</v>
      </c>
      <c r="AU59" s="12">
        <v>0.1</v>
      </c>
      <c r="AV59" s="18">
        <v>1</v>
      </c>
      <c r="AW59" s="11">
        <f t="shared" si="42"/>
        <v>0</v>
      </c>
      <c r="AX59" s="12">
        <v>0.1</v>
      </c>
      <c r="AY59" s="18">
        <v>1</v>
      </c>
      <c r="AZ59" s="11">
        <f t="shared" si="43"/>
        <v>8300</v>
      </c>
      <c r="BA59" s="12">
        <v>0.1</v>
      </c>
      <c r="BB59" s="18">
        <v>1</v>
      </c>
      <c r="BC59" s="11">
        <f t="shared" si="44"/>
        <v>0</v>
      </c>
      <c r="BD59" s="12">
        <v>0.1</v>
      </c>
      <c r="BE59" s="18">
        <v>1</v>
      </c>
      <c r="BF59" s="13"/>
      <c r="BG59" s="13"/>
      <c r="BH59" s="14"/>
      <c r="BJ59" s="11">
        <f t="shared" si="45"/>
        <v>0</v>
      </c>
      <c r="BK59" s="12">
        <v>0</v>
      </c>
      <c r="BL59" s="12"/>
      <c r="BM59" s="15"/>
      <c r="BN59" s="11">
        <f t="shared" si="46"/>
        <v>0</v>
      </c>
      <c r="BO59" s="12">
        <v>0</v>
      </c>
      <c r="BP59" s="12"/>
      <c r="BR59" s="16">
        <f t="shared" si="47"/>
        <v>45000</v>
      </c>
      <c r="BS59" s="17">
        <f t="shared" si="48"/>
        <v>4100</v>
      </c>
      <c r="BY59" s="16">
        <f t="shared" si="49"/>
        <v>45000</v>
      </c>
      <c r="BZ59" s="15">
        <f t="shared" si="50"/>
        <v>4100</v>
      </c>
      <c r="CB59" s="35">
        <f t="shared" si="27"/>
        <v>350</v>
      </c>
      <c r="CC59" s="16">
        <f t="shared" si="51"/>
        <v>0</v>
      </c>
      <c r="CE59" s="16">
        <f t="shared" si="52"/>
        <v>0</v>
      </c>
      <c r="CF59" s="29">
        <f t="shared" si="53"/>
        <v>0</v>
      </c>
      <c r="CG59" s="29">
        <f t="shared" si="54"/>
        <v>0</v>
      </c>
    </row>
    <row r="60" spans="1:87" x14ac:dyDescent="0.2">
      <c r="A60" s="1">
        <v>5</v>
      </c>
      <c r="C60" s="11">
        <f t="shared" si="28"/>
        <v>20000</v>
      </c>
      <c r="D60" s="12">
        <v>0.08</v>
      </c>
      <c r="E60" s="18">
        <v>0.5</v>
      </c>
      <c r="F60" s="11">
        <f t="shared" si="29"/>
        <v>0</v>
      </c>
      <c r="G60" s="12">
        <v>0.1</v>
      </c>
      <c r="H60" s="18">
        <v>1</v>
      </c>
      <c r="I60" s="11">
        <f t="shared" si="30"/>
        <v>0</v>
      </c>
      <c r="J60" s="12">
        <v>0.1</v>
      </c>
      <c r="K60" s="18">
        <v>1</v>
      </c>
      <c r="L60" s="11">
        <f t="shared" si="31"/>
        <v>0</v>
      </c>
      <c r="M60" s="12">
        <v>0.1</v>
      </c>
      <c r="N60" s="18">
        <v>1</v>
      </c>
      <c r="O60" s="11">
        <f t="shared" si="32"/>
        <v>0</v>
      </c>
      <c r="P60" s="12">
        <v>0.1</v>
      </c>
      <c r="Q60" s="18">
        <v>1</v>
      </c>
      <c r="R60" s="11">
        <f t="shared" si="33"/>
        <v>0</v>
      </c>
      <c r="S60" s="12">
        <v>0.1</v>
      </c>
      <c r="T60" s="18">
        <v>1</v>
      </c>
      <c r="V60" s="11">
        <f t="shared" si="34"/>
        <v>0</v>
      </c>
      <c r="W60" s="12">
        <v>0.1</v>
      </c>
      <c r="X60" s="18">
        <v>1</v>
      </c>
      <c r="Y60" s="18">
        <v>0</v>
      </c>
      <c r="Z60" s="13">
        <v>0.08</v>
      </c>
      <c r="AA60" s="18">
        <v>0.5</v>
      </c>
      <c r="AB60" s="11">
        <f t="shared" si="35"/>
        <v>0</v>
      </c>
      <c r="AC60" s="18">
        <v>0.1</v>
      </c>
      <c r="AD60" s="18">
        <v>1</v>
      </c>
      <c r="AE60" s="11">
        <f t="shared" si="36"/>
        <v>15000</v>
      </c>
      <c r="AF60" s="12">
        <v>0.1</v>
      </c>
      <c r="AG60" s="18">
        <v>1</v>
      </c>
      <c r="AH60" s="11">
        <f t="shared" si="37"/>
        <v>1700</v>
      </c>
      <c r="AI60" s="12">
        <v>0.1</v>
      </c>
      <c r="AJ60" s="18">
        <v>1</v>
      </c>
      <c r="AK60" s="11">
        <f t="shared" si="38"/>
        <v>0</v>
      </c>
      <c r="AL60" s="12">
        <v>0.1</v>
      </c>
      <c r="AM60" s="18">
        <v>1</v>
      </c>
      <c r="AN60" s="11">
        <f t="shared" si="39"/>
        <v>0</v>
      </c>
      <c r="AO60" s="12">
        <v>0.1</v>
      </c>
      <c r="AP60" s="18">
        <v>1</v>
      </c>
      <c r="AQ60" s="11">
        <f t="shared" si="40"/>
        <v>0</v>
      </c>
      <c r="AR60" s="12">
        <v>0.1</v>
      </c>
      <c r="AS60" s="18">
        <v>1</v>
      </c>
      <c r="AT60" s="11">
        <f t="shared" si="41"/>
        <v>0</v>
      </c>
      <c r="AU60" s="12">
        <v>0.1</v>
      </c>
      <c r="AV60" s="18">
        <v>1</v>
      </c>
      <c r="AW60" s="11">
        <f t="shared" si="42"/>
        <v>0</v>
      </c>
      <c r="AX60" s="12">
        <v>0.1</v>
      </c>
      <c r="AY60" s="18">
        <v>1</v>
      </c>
      <c r="AZ60" s="11">
        <f t="shared" si="43"/>
        <v>8300</v>
      </c>
      <c r="BA60" s="12">
        <v>0.1</v>
      </c>
      <c r="BB60" s="18">
        <v>1</v>
      </c>
      <c r="BC60" s="11">
        <f t="shared" si="44"/>
        <v>0</v>
      </c>
      <c r="BD60" s="12">
        <v>0.1</v>
      </c>
      <c r="BE60" s="18">
        <v>1</v>
      </c>
      <c r="BF60" s="13"/>
      <c r="BG60" s="13"/>
      <c r="BH60" s="14"/>
      <c r="BJ60" s="11">
        <f t="shared" si="45"/>
        <v>0</v>
      </c>
      <c r="BK60" s="12">
        <v>0</v>
      </c>
      <c r="BL60" s="12"/>
      <c r="BM60" s="15"/>
      <c r="BN60" s="11">
        <f t="shared" si="46"/>
        <v>0</v>
      </c>
      <c r="BO60" s="12">
        <v>0</v>
      </c>
      <c r="BP60" s="12"/>
      <c r="BR60" s="16">
        <f t="shared" si="47"/>
        <v>45000</v>
      </c>
      <c r="BS60" s="17">
        <f t="shared" si="48"/>
        <v>4100</v>
      </c>
      <c r="BY60" s="16">
        <f t="shared" si="49"/>
        <v>45000</v>
      </c>
      <c r="BZ60" s="15">
        <f t="shared" si="50"/>
        <v>4100</v>
      </c>
      <c r="CB60" s="35">
        <f t="shared" si="27"/>
        <v>350</v>
      </c>
      <c r="CC60" s="16">
        <f t="shared" si="51"/>
        <v>0</v>
      </c>
      <c r="CE60" s="16">
        <f t="shared" si="52"/>
        <v>0</v>
      </c>
      <c r="CF60" s="29">
        <f t="shared" si="53"/>
        <v>0</v>
      </c>
      <c r="CG60" s="29">
        <f t="shared" si="54"/>
        <v>0</v>
      </c>
    </row>
    <row r="61" spans="1:87" x14ac:dyDescent="0.2">
      <c r="A61" s="1">
        <v>6</v>
      </c>
      <c r="C61" s="11">
        <f t="shared" si="28"/>
        <v>20000</v>
      </c>
      <c r="D61" s="12">
        <v>0.08</v>
      </c>
      <c r="E61" s="18">
        <v>0.5</v>
      </c>
      <c r="F61" s="11">
        <f t="shared" si="29"/>
        <v>0</v>
      </c>
      <c r="G61" s="12">
        <v>0.1</v>
      </c>
      <c r="H61" s="18">
        <v>1</v>
      </c>
      <c r="I61" s="11">
        <f t="shared" si="30"/>
        <v>0</v>
      </c>
      <c r="J61" s="12">
        <v>0.1</v>
      </c>
      <c r="K61" s="18">
        <v>1</v>
      </c>
      <c r="L61" s="11">
        <f t="shared" si="31"/>
        <v>0</v>
      </c>
      <c r="M61" s="12">
        <v>0.1</v>
      </c>
      <c r="N61" s="18">
        <v>1</v>
      </c>
      <c r="O61" s="11">
        <f t="shared" si="32"/>
        <v>0</v>
      </c>
      <c r="P61" s="12">
        <v>0.1</v>
      </c>
      <c r="Q61" s="18">
        <v>1</v>
      </c>
      <c r="R61" s="11">
        <f t="shared" si="33"/>
        <v>0</v>
      </c>
      <c r="S61" s="12">
        <v>0.1</v>
      </c>
      <c r="T61" s="18">
        <v>1</v>
      </c>
      <c r="V61" s="11">
        <f t="shared" si="34"/>
        <v>0</v>
      </c>
      <c r="W61" s="12">
        <v>0.1</v>
      </c>
      <c r="X61" s="18">
        <v>1</v>
      </c>
      <c r="Y61" s="18">
        <v>0</v>
      </c>
      <c r="Z61" s="13">
        <v>0.08</v>
      </c>
      <c r="AA61" s="18">
        <v>0.5</v>
      </c>
      <c r="AB61" s="11">
        <f t="shared" si="35"/>
        <v>0</v>
      </c>
      <c r="AC61" s="18">
        <v>0.1</v>
      </c>
      <c r="AD61" s="18">
        <v>1</v>
      </c>
      <c r="AE61" s="11">
        <f t="shared" si="36"/>
        <v>15000</v>
      </c>
      <c r="AF61" s="12">
        <v>0.1</v>
      </c>
      <c r="AG61" s="18">
        <v>1</v>
      </c>
      <c r="AH61" s="11">
        <f t="shared" si="37"/>
        <v>1700</v>
      </c>
      <c r="AI61" s="12">
        <v>0.1</v>
      </c>
      <c r="AJ61" s="18">
        <v>1</v>
      </c>
      <c r="AK61" s="11">
        <f t="shared" si="38"/>
        <v>0</v>
      </c>
      <c r="AL61" s="12">
        <v>0.1</v>
      </c>
      <c r="AM61" s="18">
        <v>1</v>
      </c>
      <c r="AN61" s="11">
        <f t="shared" si="39"/>
        <v>0</v>
      </c>
      <c r="AO61" s="12">
        <v>0.1</v>
      </c>
      <c r="AP61" s="18">
        <v>1</v>
      </c>
      <c r="AQ61" s="11">
        <f t="shared" si="40"/>
        <v>0</v>
      </c>
      <c r="AR61" s="12">
        <v>0.1</v>
      </c>
      <c r="AS61" s="18">
        <v>1</v>
      </c>
      <c r="AT61" s="11">
        <f t="shared" si="41"/>
        <v>0</v>
      </c>
      <c r="AU61" s="12">
        <v>0.1</v>
      </c>
      <c r="AV61" s="18">
        <v>1</v>
      </c>
      <c r="AW61" s="11">
        <f t="shared" si="42"/>
        <v>0</v>
      </c>
      <c r="AX61" s="12">
        <v>0.1</v>
      </c>
      <c r="AY61" s="18">
        <v>1</v>
      </c>
      <c r="AZ61" s="11">
        <f t="shared" si="43"/>
        <v>8300</v>
      </c>
      <c r="BA61" s="12">
        <v>0.1</v>
      </c>
      <c r="BB61" s="18">
        <v>1</v>
      </c>
      <c r="BC61" s="11">
        <f t="shared" si="44"/>
        <v>0</v>
      </c>
      <c r="BD61" s="12">
        <v>0.1</v>
      </c>
      <c r="BE61" s="18">
        <v>1</v>
      </c>
      <c r="BF61" s="13"/>
      <c r="BG61" s="13"/>
      <c r="BH61" s="14"/>
      <c r="BJ61" s="11">
        <f t="shared" si="45"/>
        <v>0</v>
      </c>
      <c r="BK61" s="12">
        <v>0</v>
      </c>
      <c r="BL61" s="12"/>
      <c r="BM61" s="15"/>
      <c r="BN61" s="11">
        <f t="shared" si="46"/>
        <v>0</v>
      </c>
      <c r="BO61" s="12">
        <v>0</v>
      </c>
      <c r="BP61" s="12"/>
      <c r="BR61" s="16">
        <f t="shared" si="47"/>
        <v>45000</v>
      </c>
      <c r="BS61" s="17">
        <f t="shared" si="48"/>
        <v>4100</v>
      </c>
      <c r="BY61" s="16">
        <f t="shared" si="49"/>
        <v>45000</v>
      </c>
      <c r="BZ61" s="15">
        <f t="shared" si="50"/>
        <v>4100</v>
      </c>
      <c r="CB61" s="35">
        <f t="shared" si="27"/>
        <v>350</v>
      </c>
      <c r="CC61" s="16">
        <f t="shared" si="51"/>
        <v>0</v>
      </c>
      <c r="CE61" s="16">
        <f t="shared" si="52"/>
        <v>0</v>
      </c>
      <c r="CF61" s="29">
        <f t="shared" si="53"/>
        <v>0</v>
      </c>
      <c r="CG61" s="29">
        <f t="shared" si="54"/>
        <v>0</v>
      </c>
    </row>
    <row r="62" spans="1:87" x14ac:dyDescent="0.2">
      <c r="A62" s="1">
        <v>7</v>
      </c>
      <c r="C62" s="11">
        <f t="shared" si="28"/>
        <v>20000</v>
      </c>
      <c r="D62" s="12">
        <v>0.08</v>
      </c>
      <c r="E62" s="18">
        <v>0.5</v>
      </c>
      <c r="F62" s="11">
        <f t="shared" si="29"/>
        <v>0</v>
      </c>
      <c r="G62" s="12">
        <v>0.1</v>
      </c>
      <c r="H62" s="18">
        <v>1</v>
      </c>
      <c r="I62" s="11">
        <f t="shared" si="30"/>
        <v>0</v>
      </c>
      <c r="J62" s="12">
        <v>0.1</v>
      </c>
      <c r="K62" s="18">
        <v>1</v>
      </c>
      <c r="L62" s="11">
        <f t="shared" si="31"/>
        <v>0</v>
      </c>
      <c r="M62" s="12">
        <v>0.1</v>
      </c>
      <c r="N62" s="18">
        <v>1</v>
      </c>
      <c r="O62" s="11">
        <f t="shared" si="32"/>
        <v>0</v>
      </c>
      <c r="P62" s="12">
        <v>0.1</v>
      </c>
      <c r="Q62" s="18">
        <v>1</v>
      </c>
      <c r="R62" s="11">
        <f t="shared" si="33"/>
        <v>0</v>
      </c>
      <c r="S62" s="12">
        <v>0.1</v>
      </c>
      <c r="T62" s="18">
        <v>1</v>
      </c>
      <c r="V62" s="11">
        <f t="shared" si="34"/>
        <v>0</v>
      </c>
      <c r="W62" s="12">
        <v>0.1</v>
      </c>
      <c r="X62" s="18">
        <v>1</v>
      </c>
      <c r="Y62" s="18">
        <v>0</v>
      </c>
      <c r="Z62" s="13">
        <v>0.08</v>
      </c>
      <c r="AA62" s="18">
        <v>0.5</v>
      </c>
      <c r="AB62" s="11">
        <f t="shared" si="35"/>
        <v>0</v>
      </c>
      <c r="AC62" s="18">
        <v>0.1</v>
      </c>
      <c r="AD62" s="18">
        <v>1</v>
      </c>
      <c r="AE62" s="11">
        <f t="shared" si="36"/>
        <v>15000</v>
      </c>
      <c r="AF62" s="12">
        <v>0.1</v>
      </c>
      <c r="AG62" s="18">
        <v>1</v>
      </c>
      <c r="AH62" s="11">
        <f t="shared" si="37"/>
        <v>1700</v>
      </c>
      <c r="AI62" s="12">
        <v>0.1</v>
      </c>
      <c r="AJ62" s="18">
        <v>1</v>
      </c>
      <c r="AK62" s="11">
        <f t="shared" si="38"/>
        <v>0</v>
      </c>
      <c r="AL62" s="12">
        <v>0.1</v>
      </c>
      <c r="AM62" s="18">
        <v>1</v>
      </c>
      <c r="AN62" s="11">
        <f t="shared" si="39"/>
        <v>0</v>
      </c>
      <c r="AO62" s="12">
        <v>0.1</v>
      </c>
      <c r="AP62" s="18">
        <v>1</v>
      </c>
      <c r="AQ62" s="11">
        <f t="shared" si="40"/>
        <v>0</v>
      </c>
      <c r="AR62" s="12">
        <v>0.1</v>
      </c>
      <c r="AS62" s="18">
        <v>1</v>
      </c>
      <c r="AT62" s="11">
        <f t="shared" si="41"/>
        <v>0</v>
      </c>
      <c r="AU62" s="12">
        <v>0.1</v>
      </c>
      <c r="AV62" s="18">
        <v>1</v>
      </c>
      <c r="AW62" s="11">
        <f t="shared" si="42"/>
        <v>0</v>
      </c>
      <c r="AX62" s="12">
        <v>0.1</v>
      </c>
      <c r="AY62" s="18">
        <v>1</v>
      </c>
      <c r="AZ62" s="11">
        <f t="shared" si="43"/>
        <v>8300</v>
      </c>
      <c r="BA62" s="12">
        <v>0.1</v>
      </c>
      <c r="BB62" s="18">
        <v>1</v>
      </c>
      <c r="BC62" s="11">
        <f t="shared" si="44"/>
        <v>0</v>
      </c>
      <c r="BD62" s="12">
        <v>0.1</v>
      </c>
      <c r="BE62" s="18">
        <v>1</v>
      </c>
      <c r="BF62" s="13"/>
      <c r="BG62" s="13"/>
      <c r="BH62" s="14"/>
      <c r="BJ62" s="11">
        <f t="shared" si="45"/>
        <v>0</v>
      </c>
      <c r="BK62" s="12">
        <v>0</v>
      </c>
      <c r="BL62" s="12"/>
      <c r="BM62" s="15"/>
      <c r="BN62" s="11">
        <f t="shared" si="46"/>
        <v>0</v>
      </c>
      <c r="BO62" s="12">
        <v>0</v>
      </c>
      <c r="BP62" s="12"/>
      <c r="BR62" s="16">
        <f t="shared" si="47"/>
        <v>45000</v>
      </c>
      <c r="BS62" s="17">
        <f t="shared" si="48"/>
        <v>4100</v>
      </c>
      <c r="BY62" s="16">
        <f t="shared" si="49"/>
        <v>45000</v>
      </c>
      <c r="BZ62" s="15">
        <f t="shared" si="50"/>
        <v>4100</v>
      </c>
      <c r="CB62" s="35">
        <f t="shared" si="27"/>
        <v>350</v>
      </c>
      <c r="CC62" s="16">
        <f t="shared" si="51"/>
        <v>0</v>
      </c>
      <c r="CE62" s="16">
        <f t="shared" si="52"/>
        <v>0</v>
      </c>
      <c r="CF62" s="29">
        <f t="shared" si="53"/>
        <v>0</v>
      </c>
      <c r="CG62" s="29">
        <f t="shared" si="54"/>
        <v>0</v>
      </c>
    </row>
    <row r="63" spans="1:87" x14ac:dyDescent="0.2">
      <c r="A63" s="1">
        <v>8</v>
      </c>
      <c r="C63" s="11">
        <f t="shared" si="28"/>
        <v>20000</v>
      </c>
      <c r="D63" s="12">
        <v>0.08</v>
      </c>
      <c r="E63" s="18">
        <v>0.5</v>
      </c>
      <c r="F63" s="11">
        <f t="shared" si="29"/>
        <v>0</v>
      </c>
      <c r="G63" s="12">
        <v>0.1</v>
      </c>
      <c r="H63" s="18">
        <v>1</v>
      </c>
      <c r="I63" s="11">
        <f t="shared" si="30"/>
        <v>0</v>
      </c>
      <c r="J63" s="12">
        <v>0.1</v>
      </c>
      <c r="K63" s="18">
        <v>1</v>
      </c>
      <c r="L63" s="11">
        <f t="shared" si="31"/>
        <v>0</v>
      </c>
      <c r="M63" s="12">
        <v>0.1</v>
      </c>
      <c r="N63" s="18">
        <v>1</v>
      </c>
      <c r="O63" s="11">
        <f t="shared" si="32"/>
        <v>0</v>
      </c>
      <c r="P63" s="12">
        <v>0.1</v>
      </c>
      <c r="Q63" s="18">
        <v>1</v>
      </c>
      <c r="R63" s="11">
        <f t="shared" si="33"/>
        <v>0</v>
      </c>
      <c r="S63" s="12">
        <v>0.1</v>
      </c>
      <c r="T63" s="18">
        <v>1</v>
      </c>
      <c r="V63" s="11">
        <f t="shared" si="34"/>
        <v>0</v>
      </c>
      <c r="W63" s="12">
        <v>0.1</v>
      </c>
      <c r="X63" s="18">
        <v>1</v>
      </c>
      <c r="Y63" s="18">
        <v>0</v>
      </c>
      <c r="Z63" s="13">
        <v>0.08</v>
      </c>
      <c r="AA63" s="18">
        <v>0.5</v>
      </c>
      <c r="AB63" s="11">
        <f t="shared" si="35"/>
        <v>0</v>
      </c>
      <c r="AC63" s="18">
        <v>0.1</v>
      </c>
      <c r="AD63" s="18">
        <v>1</v>
      </c>
      <c r="AE63" s="11">
        <f t="shared" si="36"/>
        <v>15000</v>
      </c>
      <c r="AF63" s="12">
        <v>0.1</v>
      </c>
      <c r="AG63" s="18">
        <v>1</v>
      </c>
      <c r="AH63" s="11">
        <f t="shared" si="37"/>
        <v>1700</v>
      </c>
      <c r="AI63" s="12">
        <v>0.1</v>
      </c>
      <c r="AJ63" s="18">
        <v>1</v>
      </c>
      <c r="AK63" s="11">
        <f t="shared" si="38"/>
        <v>0</v>
      </c>
      <c r="AL63" s="12">
        <v>0.1</v>
      </c>
      <c r="AM63" s="18">
        <v>1</v>
      </c>
      <c r="AN63" s="11">
        <f t="shared" si="39"/>
        <v>0</v>
      </c>
      <c r="AO63" s="12">
        <v>0.1</v>
      </c>
      <c r="AP63" s="18">
        <v>1</v>
      </c>
      <c r="AQ63" s="11">
        <f t="shared" si="40"/>
        <v>0</v>
      </c>
      <c r="AR63" s="12">
        <v>0.1</v>
      </c>
      <c r="AS63" s="18">
        <v>1</v>
      </c>
      <c r="AT63" s="11">
        <f t="shared" si="41"/>
        <v>0</v>
      </c>
      <c r="AU63" s="12">
        <v>0.1</v>
      </c>
      <c r="AV63" s="18">
        <v>1</v>
      </c>
      <c r="AW63" s="11">
        <f t="shared" si="42"/>
        <v>0</v>
      </c>
      <c r="AX63" s="12">
        <v>0.1</v>
      </c>
      <c r="AY63" s="18">
        <v>1</v>
      </c>
      <c r="AZ63" s="11">
        <f t="shared" si="43"/>
        <v>8300</v>
      </c>
      <c r="BA63" s="12">
        <v>0.1</v>
      </c>
      <c r="BB63" s="18">
        <v>1</v>
      </c>
      <c r="BC63" s="11">
        <f t="shared" si="44"/>
        <v>0</v>
      </c>
      <c r="BD63" s="12">
        <v>0.1</v>
      </c>
      <c r="BE63" s="18">
        <v>1</v>
      </c>
      <c r="BF63" s="13"/>
      <c r="BG63" s="13"/>
      <c r="BH63" s="14"/>
      <c r="BJ63" s="11">
        <f t="shared" si="45"/>
        <v>0</v>
      </c>
      <c r="BK63" s="12">
        <v>0</v>
      </c>
      <c r="BL63" s="12"/>
      <c r="BM63" s="15"/>
      <c r="BN63" s="11">
        <f t="shared" si="46"/>
        <v>0</v>
      </c>
      <c r="BO63" s="12">
        <v>0</v>
      </c>
      <c r="BP63" s="12"/>
      <c r="BR63" s="16">
        <f t="shared" si="47"/>
        <v>45000</v>
      </c>
      <c r="BS63" s="17">
        <f t="shared" si="48"/>
        <v>4100</v>
      </c>
      <c r="BY63" s="16">
        <f t="shared" si="49"/>
        <v>45000</v>
      </c>
      <c r="BZ63" s="15">
        <f t="shared" si="50"/>
        <v>4100</v>
      </c>
      <c r="CB63" s="35">
        <f t="shared" si="27"/>
        <v>350</v>
      </c>
      <c r="CC63" s="16">
        <f t="shared" si="51"/>
        <v>0</v>
      </c>
      <c r="CE63" s="16">
        <f t="shared" si="52"/>
        <v>0</v>
      </c>
      <c r="CF63" s="29">
        <f t="shared" si="53"/>
        <v>0</v>
      </c>
      <c r="CG63" s="29">
        <f t="shared" si="54"/>
        <v>0</v>
      </c>
    </row>
    <row r="64" spans="1:87" x14ac:dyDescent="0.2">
      <c r="A64" s="1">
        <v>9</v>
      </c>
      <c r="C64" s="11">
        <f t="shared" si="28"/>
        <v>20000</v>
      </c>
      <c r="D64" s="12">
        <v>0.08</v>
      </c>
      <c r="E64" s="18">
        <v>0.5</v>
      </c>
      <c r="F64" s="11">
        <f t="shared" si="29"/>
        <v>0</v>
      </c>
      <c r="G64" s="12">
        <v>0.1</v>
      </c>
      <c r="H64" s="18">
        <v>1</v>
      </c>
      <c r="I64" s="11">
        <f t="shared" si="30"/>
        <v>0</v>
      </c>
      <c r="J64" s="12">
        <v>0.1</v>
      </c>
      <c r="K64" s="18">
        <v>1</v>
      </c>
      <c r="L64" s="11">
        <f t="shared" si="31"/>
        <v>0</v>
      </c>
      <c r="M64" s="12">
        <v>0.1</v>
      </c>
      <c r="N64" s="18">
        <v>1</v>
      </c>
      <c r="O64" s="11">
        <f t="shared" si="32"/>
        <v>0</v>
      </c>
      <c r="P64" s="12">
        <v>0.1</v>
      </c>
      <c r="Q64" s="18">
        <v>1</v>
      </c>
      <c r="R64" s="11">
        <f t="shared" si="33"/>
        <v>0</v>
      </c>
      <c r="S64" s="12">
        <v>0.1</v>
      </c>
      <c r="T64" s="18">
        <v>1</v>
      </c>
      <c r="V64" s="11">
        <f t="shared" si="34"/>
        <v>0</v>
      </c>
      <c r="W64" s="12">
        <v>0.1</v>
      </c>
      <c r="X64" s="18">
        <v>1</v>
      </c>
      <c r="Y64" s="18">
        <v>0</v>
      </c>
      <c r="Z64" s="13">
        <v>0.08</v>
      </c>
      <c r="AA64" s="18">
        <v>0.5</v>
      </c>
      <c r="AB64" s="11">
        <f t="shared" si="35"/>
        <v>0</v>
      </c>
      <c r="AC64" s="18">
        <v>0.1</v>
      </c>
      <c r="AD64" s="18">
        <v>1</v>
      </c>
      <c r="AE64" s="11">
        <f t="shared" si="36"/>
        <v>15000</v>
      </c>
      <c r="AF64" s="12">
        <v>0.1</v>
      </c>
      <c r="AG64" s="18">
        <v>1</v>
      </c>
      <c r="AH64" s="11">
        <f t="shared" si="37"/>
        <v>1700</v>
      </c>
      <c r="AI64" s="12">
        <v>0.1</v>
      </c>
      <c r="AJ64" s="18">
        <v>1</v>
      </c>
      <c r="AK64" s="11">
        <f t="shared" si="38"/>
        <v>0</v>
      </c>
      <c r="AL64" s="12">
        <v>0.1</v>
      </c>
      <c r="AM64" s="18">
        <v>1</v>
      </c>
      <c r="AN64" s="11">
        <f t="shared" si="39"/>
        <v>0</v>
      </c>
      <c r="AO64" s="12">
        <v>0.1</v>
      </c>
      <c r="AP64" s="18">
        <v>1</v>
      </c>
      <c r="AQ64" s="11">
        <f t="shared" si="40"/>
        <v>0</v>
      </c>
      <c r="AR64" s="12">
        <v>0.1</v>
      </c>
      <c r="AS64" s="18">
        <v>1</v>
      </c>
      <c r="AT64" s="11">
        <f t="shared" si="41"/>
        <v>0</v>
      </c>
      <c r="AU64" s="12">
        <v>0.1</v>
      </c>
      <c r="AV64" s="18">
        <v>1</v>
      </c>
      <c r="AW64" s="11">
        <f t="shared" si="42"/>
        <v>0</v>
      </c>
      <c r="AX64" s="12">
        <v>0.1</v>
      </c>
      <c r="AY64" s="18">
        <v>1</v>
      </c>
      <c r="AZ64" s="11">
        <f t="shared" si="43"/>
        <v>8300</v>
      </c>
      <c r="BA64" s="12">
        <v>0.1</v>
      </c>
      <c r="BB64" s="18">
        <v>1</v>
      </c>
      <c r="BC64" s="11">
        <f t="shared" si="44"/>
        <v>0</v>
      </c>
      <c r="BD64" s="12">
        <v>0.1</v>
      </c>
      <c r="BE64" s="18">
        <v>1</v>
      </c>
      <c r="BF64" s="13"/>
      <c r="BG64" s="13"/>
      <c r="BH64" s="14"/>
      <c r="BJ64" s="11">
        <f t="shared" si="45"/>
        <v>0</v>
      </c>
      <c r="BK64" s="12">
        <v>0</v>
      </c>
      <c r="BL64" s="12"/>
      <c r="BM64" s="15"/>
      <c r="BN64" s="11">
        <f t="shared" si="46"/>
        <v>0</v>
      </c>
      <c r="BO64" s="12">
        <v>0</v>
      </c>
      <c r="BP64" s="12"/>
      <c r="BR64" s="16">
        <f t="shared" si="47"/>
        <v>45000</v>
      </c>
      <c r="BS64" s="17">
        <f t="shared" si="48"/>
        <v>4100</v>
      </c>
      <c r="BY64" s="16">
        <f t="shared" si="49"/>
        <v>45000</v>
      </c>
      <c r="BZ64" s="15">
        <f t="shared" si="50"/>
        <v>4100</v>
      </c>
      <c r="CB64" s="35">
        <f t="shared" si="27"/>
        <v>350</v>
      </c>
      <c r="CC64" s="16">
        <f t="shared" si="51"/>
        <v>0</v>
      </c>
      <c r="CE64" s="16">
        <f t="shared" si="52"/>
        <v>0</v>
      </c>
      <c r="CF64" s="29">
        <f t="shared" si="53"/>
        <v>0</v>
      </c>
      <c r="CG64" s="29">
        <f t="shared" si="54"/>
        <v>0</v>
      </c>
    </row>
    <row r="65" spans="1:85" x14ac:dyDescent="0.2">
      <c r="A65" s="1">
        <v>10</v>
      </c>
      <c r="C65" s="11">
        <f t="shared" si="28"/>
        <v>20000</v>
      </c>
      <c r="D65" s="12">
        <v>0.08</v>
      </c>
      <c r="E65" s="18">
        <v>0.5</v>
      </c>
      <c r="F65" s="11">
        <f t="shared" si="29"/>
        <v>0</v>
      </c>
      <c r="G65" s="12">
        <v>0.1</v>
      </c>
      <c r="H65" s="18">
        <v>1</v>
      </c>
      <c r="I65" s="11">
        <f t="shared" si="30"/>
        <v>0</v>
      </c>
      <c r="J65" s="12">
        <v>0.1</v>
      </c>
      <c r="K65" s="18">
        <v>1</v>
      </c>
      <c r="L65" s="11">
        <f t="shared" si="31"/>
        <v>0</v>
      </c>
      <c r="M65" s="12">
        <v>0.1</v>
      </c>
      <c r="N65" s="18">
        <v>1</v>
      </c>
      <c r="O65" s="11">
        <f t="shared" si="32"/>
        <v>0</v>
      </c>
      <c r="P65" s="12">
        <v>0.1</v>
      </c>
      <c r="Q65" s="18">
        <v>1</v>
      </c>
      <c r="R65" s="11">
        <f t="shared" si="33"/>
        <v>0</v>
      </c>
      <c r="S65" s="12">
        <v>0.1</v>
      </c>
      <c r="T65" s="18">
        <v>1</v>
      </c>
      <c r="V65" s="11">
        <f t="shared" si="34"/>
        <v>0</v>
      </c>
      <c r="W65" s="12">
        <v>0.1</v>
      </c>
      <c r="X65" s="18">
        <v>1</v>
      </c>
      <c r="Y65" s="18">
        <v>0</v>
      </c>
      <c r="Z65" s="13">
        <v>0.08</v>
      </c>
      <c r="AA65" s="18">
        <v>0.5</v>
      </c>
      <c r="AB65" s="11">
        <f t="shared" si="35"/>
        <v>0</v>
      </c>
      <c r="AC65" s="18">
        <v>0.1</v>
      </c>
      <c r="AD65" s="18">
        <v>1</v>
      </c>
      <c r="AE65" s="11">
        <f t="shared" si="36"/>
        <v>15000</v>
      </c>
      <c r="AF65" s="12">
        <v>0.1</v>
      </c>
      <c r="AG65" s="18">
        <v>1</v>
      </c>
      <c r="AH65" s="11">
        <f t="shared" si="37"/>
        <v>1700</v>
      </c>
      <c r="AI65" s="12">
        <v>0.1</v>
      </c>
      <c r="AJ65" s="18">
        <v>1</v>
      </c>
      <c r="AK65" s="11">
        <f t="shared" si="38"/>
        <v>0</v>
      </c>
      <c r="AL65" s="12">
        <v>0.1</v>
      </c>
      <c r="AM65" s="18">
        <v>1</v>
      </c>
      <c r="AN65" s="11">
        <f t="shared" si="39"/>
        <v>0</v>
      </c>
      <c r="AO65" s="12">
        <v>0.1</v>
      </c>
      <c r="AP65" s="18">
        <v>1</v>
      </c>
      <c r="AQ65" s="11">
        <f t="shared" si="40"/>
        <v>0</v>
      </c>
      <c r="AR65" s="12">
        <v>0.1</v>
      </c>
      <c r="AS65" s="18">
        <v>1</v>
      </c>
      <c r="AT65" s="11">
        <f t="shared" si="41"/>
        <v>0</v>
      </c>
      <c r="AU65" s="12">
        <v>0.1</v>
      </c>
      <c r="AV65" s="18">
        <v>1</v>
      </c>
      <c r="AW65" s="11">
        <f t="shared" si="42"/>
        <v>0</v>
      </c>
      <c r="AX65" s="12">
        <v>0.1</v>
      </c>
      <c r="AY65" s="18">
        <v>1</v>
      </c>
      <c r="AZ65" s="11">
        <f t="shared" si="43"/>
        <v>8300</v>
      </c>
      <c r="BA65" s="12">
        <v>0.1</v>
      </c>
      <c r="BB65" s="18">
        <v>1</v>
      </c>
      <c r="BC65" s="11">
        <f t="shared" si="44"/>
        <v>0</v>
      </c>
      <c r="BD65" s="12">
        <v>0.1</v>
      </c>
      <c r="BE65" s="18">
        <v>1</v>
      </c>
      <c r="BF65" s="13"/>
      <c r="BG65" s="13"/>
      <c r="BH65" s="14"/>
      <c r="BJ65" s="11">
        <f t="shared" si="45"/>
        <v>0</v>
      </c>
      <c r="BK65" s="12">
        <v>0</v>
      </c>
      <c r="BL65" s="12"/>
      <c r="BM65" s="15"/>
      <c r="BN65" s="11">
        <f t="shared" si="46"/>
        <v>0</v>
      </c>
      <c r="BO65" s="12">
        <v>0</v>
      </c>
      <c r="BP65" s="12"/>
      <c r="BR65" s="16">
        <f t="shared" si="47"/>
        <v>45000</v>
      </c>
      <c r="BS65" s="17">
        <f t="shared" si="48"/>
        <v>4100</v>
      </c>
      <c r="BY65" s="16">
        <f t="shared" si="49"/>
        <v>45000</v>
      </c>
      <c r="BZ65" s="15">
        <f t="shared" si="50"/>
        <v>4100</v>
      </c>
      <c r="CB65" s="35">
        <f t="shared" si="27"/>
        <v>350</v>
      </c>
      <c r="CC65" s="16">
        <f t="shared" si="51"/>
        <v>0</v>
      </c>
      <c r="CE65" s="16">
        <f t="shared" si="52"/>
        <v>0</v>
      </c>
      <c r="CF65" s="29">
        <f t="shared" si="53"/>
        <v>0</v>
      </c>
      <c r="CG65" s="29">
        <f t="shared" si="54"/>
        <v>0</v>
      </c>
    </row>
    <row r="66" spans="1:85" x14ac:dyDescent="0.2">
      <c r="A66" s="1">
        <v>11</v>
      </c>
      <c r="C66" s="11">
        <f t="shared" si="28"/>
        <v>20000</v>
      </c>
      <c r="D66" s="12">
        <v>0.08</v>
      </c>
      <c r="E66" s="18">
        <v>0.5</v>
      </c>
      <c r="F66" s="11">
        <f t="shared" si="29"/>
        <v>0</v>
      </c>
      <c r="G66" s="12">
        <v>0.1</v>
      </c>
      <c r="H66" s="18">
        <v>1</v>
      </c>
      <c r="I66" s="11">
        <f t="shared" si="30"/>
        <v>0</v>
      </c>
      <c r="J66" s="12">
        <v>0.1</v>
      </c>
      <c r="K66" s="18">
        <v>1</v>
      </c>
      <c r="L66" s="11">
        <f t="shared" si="31"/>
        <v>0</v>
      </c>
      <c r="M66" s="12">
        <v>0.1</v>
      </c>
      <c r="N66" s="18">
        <v>1</v>
      </c>
      <c r="O66" s="11">
        <f t="shared" si="32"/>
        <v>0</v>
      </c>
      <c r="P66" s="12">
        <v>0.1</v>
      </c>
      <c r="Q66" s="18">
        <v>1</v>
      </c>
      <c r="R66" s="11">
        <f t="shared" si="33"/>
        <v>0</v>
      </c>
      <c r="S66" s="12">
        <v>0.1</v>
      </c>
      <c r="T66" s="18">
        <v>1</v>
      </c>
      <c r="V66" s="11">
        <f t="shared" si="34"/>
        <v>0</v>
      </c>
      <c r="W66" s="12">
        <v>0.1</v>
      </c>
      <c r="X66" s="18">
        <v>1</v>
      </c>
      <c r="Y66" s="18">
        <v>0</v>
      </c>
      <c r="Z66" s="13">
        <v>0.08</v>
      </c>
      <c r="AA66" s="18">
        <v>0.5</v>
      </c>
      <c r="AB66" s="11">
        <f t="shared" si="35"/>
        <v>0</v>
      </c>
      <c r="AC66" s="18">
        <v>0.1</v>
      </c>
      <c r="AD66" s="18">
        <v>1</v>
      </c>
      <c r="AE66" s="11">
        <f t="shared" si="36"/>
        <v>15000</v>
      </c>
      <c r="AF66" s="12">
        <v>0.1</v>
      </c>
      <c r="AG66" s="18">
        <v>1</v>
      </c>
      <c r="AH66" s="11">
        <f t="shared" si="37"/>
        <v>1700</v>
      </c>
      <c r="AI66" s="12">
        <v>0.1</v>
      </c>
      <c r="AJ66" s="18">
        <v>1</v>
      </c>
      <c r="AK66" s="11">
        <f t="shared" si="38"/>
        <v>0</v>
      </c>
      <c r="AL66" s="12">
        <v>0.1</v>
      </c>
      <c r="AM66" s="18">
        <v>1</v>
      </c>
      <c r="AN66" s="11">
        <f t="shared" si="39"/>
        <v>0</v>
      </c>
      <c r="AO66" s="12">
        <v>0.1</v>
      </c>
      <c r="AP66" s="18">
        <v>1</v>
      </c>
      <c r="AQ66" s="11">
        <f t="shared" si="40"/>
        <v>0</v>
      </c>
      <c r="AR66" s="12">
        <v>0.1</v>
      </c>
      <c r="AS66" s="18">
        <v>1</v>
      </c>
      <c r="AT66" s="11">
        <f t="shared" si="41"/>
        <v>0</v>
      </c>
      <c r="AU66" s="12">
        <v>0.1</v>
      </c>
      <c r="AV66" s="18">
        <v>1</v>
      </c>
      <c r="AW66" s="11">
        <f t="shared" si="42"/>
        <v>0</v>
      </c>
      <c r="AX66" s="12">
        <v>0.1</v>
      </c>
      <c r="AY66" s="18">
        <v>1</v>
      </c>
      <c r="AZ66" s="11">
        <f t="shared" si="43"/>
        <v>8300</v>
      </c>
      <c r="BA66" s="12">
        <v>0.1</v>
      </c>
      <c r="BB66" s="18">
        <v>1</v>
      </c>
      <c r="BC66" s="11">
        <f t="shared" si="44"/>
        <v>0</v>
      </c>
      <c r="BD66" s="12">
        <v>0.1</v>
      </c>
      <c r="BE66" s="18">
        <v>1</v>
      </c>
      <c r="BF66" s="13"/>
      <c r="BG66" s="13"/>
      <c r="BH66" s="14"/>
      <c r="BJ66" s="11">
        <f t="shared" si="45"/>
        <v>0</v>
      </c>
      <c r="BK66" s="12">
        <v>0</v>
      </c>
      <c r="BL66" s="12"/>
      <c r="BM66" s="15"/>
      <c r="BN66" s="11">
        <f t="shared" si="46"/>
        <v>0</v>
      </c>
      <c r="BO66" s="12">
        <v>0</v>
      </c>
      <c r="BP66" s="12"/>
      <c r="BR66" s="16">
        <f t="shared" si="47"/>
        <v>45000</v>
      </c>
      <c r="BS66" s="17">
        <f t="shared" si="48"/>
        <v>4100</v>
      </c>
      <c r="BY66" s="16">
        <f t="shared" si="49"/>
        <v>45000</v>
      </c>
      <c r="BZ66" s="15">
        <f t="shared" si="50"/>
        <v>4100</v>
      </c>
      <c r="CB66" s="35">
        <f t="shared" si="27"/>
        <v>350</v>
      </c>
      <c r="CC66" s="16">
        <f t="shared" si="51"/>
        <v>0</v>
      </c>
      <c r="CE66" s="16">
        <f t="shared" si="52"/>
        <v>0</v>
      </c>
      <c r="CF66" s="29">
        <f t="shared" si="53"/>
        <v>0</v>
      </c>
      <c r="CG66" s="29">
        <f t="shared" si="54"/>
        <v>0</v>
      </c>
    </row>
    <row r="67" spans="1:85" x14ac:dyDescent="0.2">
      <c r="A67" s="1">
        <v>12</v>
      </c>
      <c r="C67" s="11">
        <f t="shared" si="28"/>
        <v>20000</v>
      </c>
      <c r="D67" s="12">
        <v>0.08</v>
      </c>
      <c r="E67" s="18">
        <v>0.5</v>
      </c>
      <c r="F67" s="11">
        <f t="shared" si="29"/>
        <v>0</v>
      </c>
      <c r="G67" s="12">
        <v>0.1</v>
      </c>
      <c r="H67" s="18">
        <v>1</v>
      </c>
      <c r="I67" s="11">
        <f t="shared" si="30"/>
        <v>0</v>
      </c>
      <c r="J67" s="12">
        <v>0.1</v>
      </c>
      <c r="K67" s="18">
        <v>1</v>
      </c>
      <c r="L67" s="11">
        <f t="shared" si="31"/>
        <v>0</v>
      </c>
      <c r="M67" s="12">
        <v>0.1</v>
      </c>
      <c r="N67" s="18">
        <v>1</v>
      </c>
      <c r="O67" s="11">
        <f t="shared" si="32"/>
        <v>0</v>
      </c>
      <c r="P67" s="12">
        <v>0.1</v>
      </c>
      <c r="Q67" s="18">
        <v>1</v>
      </c>
      <c r="R67" s="11">
        <f t="shared" si="33"/>
        <v>0</v>
      </c>
      <c r="S67" s="12">
        <v>0.1</v>
      </c>
      <c r="T67" s="18">
        <v>1</v>
      </c>
      <c r="V67" s="11">
        <f t="shared" si="34"/>
        <v>15000</v>
      </c>
      <c r="W67" s="12">
        <v>0.1</v>
      </c>
      <c r="X67" s="18">
        <v>1</v>
      </c>
      <c r="Y67" s="18">
        <v>0</v>
      </c>
      <c r="Z67" s="13">
        <v>0.08</v>
      </c>
      <c r="AA67" s="18">
        <v>0.5</v>
      </c>
      <c r="AB67" s="11">
        <f t="shared" si="35"/>
        <v>0</v>
      </c>
      <c r="AC67" s="18">
        <v>0.1</v>
      </c>
      <c r="AD67" s="18">
        <v>1</v>
      </c>
      <c r="AE67" s="11">
        <f t="shared" si="36"/>
        <v>0</v>
      </c>
      <c r="AF67" s="12">
        <v>0.1</v>
      </c>
      <c r="AG67" s="18">
        <v>1</v>
      </c>
      <c r="AH67" s="11">
        <f t="shared" si="37"/>
        <v>1700</v>
      </c>
      <c r="AI67" s="12">
        <v>0.1</v>
      </c>
      <c r="AJ67" s="18">
        <v>1</v>
      </c>
      <c r="AK67" s="11">
        <f t="shared" si="38"/>
        <v>0</v>
      </c>
      <c r="AL67" s="12">
        <v>0.1</v>
      </c>
      <c r="AM67" s="18">
        <v>1</v>
      </c>
      <c r="AN67" s="11">
        <f t="shared" si="39"/>
        <v>0</v>
      </c>
      <c r="AO67" s="12">
        <v>0.1</v>
      </c>
      <c r="AP67" s="18">
        <v>1</v>
      </c>
      <c r="AQ67" s="11">
        <f t="shared" si="40"/>
        <v>0</v>
      </c>
      <c r="AR67" s="12">
        <v>0.1</v>
      </c>
      <c r="AS67" s="18">
        <v>1</v>
      </c>
      <c r="AT67" s="11">
        <f t="shared" si="41"/>
        <v>0</v>
      </c>
      <c r="AU67" s="12">
        <v>0.1</v>
      </c>
      <c r="AV67" s="18">
        <v>1</v>
      </c>
      <c r="AW67" s="11">
        <f t="shared" si="42"/>
        <v>0</v>
      </c>
      <c r="AX67" s="12">
        <v>0.1</v>
      </c>
      <c r="AY67" s="18">
        <v>1</v>
      </c>
      <c r="AZ67" s="11">
        <f t="shared" si="43"/>
        <v>8300</v>
      </c>
      <c r="BA67" s="12">
        <v>0.1</v>
      </c>
      <c r="BB67" s="18">
        <v>1</v>
      </c>
      <c r="BC67" s="11">
        <f t="shared" si="44"/>
        <v>0</v>
      </c>
      <c r="BD67" s="12">
        <v>0.1</v>
      </c>
      <c r="BE67" s="18">
        <v>1</v>
      </c>
      <c r="BF67" s="13"/>
      <c r="BG67" s="13"/>
      <c r="BH67" s="14"/>
      <c r="BJ67" s="11">
        <f t="shared" si="45"/>
        <v>0</v>
      </c>
      <c r="BK67" s="12">
        <v>0</v>
      </c>
      <c r="BL67" s="12"/>
      <c r="BM67" s="15"/>
      <c r="BN67" s="11">
        <f t="shared" si="46"/>
        <v>0</v>
      </c>
      <c r="BO67" s="12">
        <v>0</v>
      </c>
      <c r="BP67" s="12"/>
      <c r="BR67" s="16">
        <f t="shared" si="47"/>
        <v>45000</v>
      </c>
      <c r="BS67" s="17">
        <f t="shared" si="48"/>
        <v>4100</v>
      </c>
      <c r="BY67" s="16">
        <f t="shared" si="49"/>
        <v>45000</v>
      </c>
      <c r="BZ67" s="15">
        <f t="shared" si="50"/>
        <v>4100</v>
      </c>
      <c r="CB67" s="35">
        <f t="shared" si="27"/>
        <v>350</v>
      </c>
      <c r="CC67" s="16">
        <f t="shared" si="51"/>
        <v>0</v>
      </c>
      <c r="CE67" s="16">
        <f t="shared" si="52"/>
        <v>0</v>
      </c>
      <c r="CF67" s="29">
        <f t="shared" si="53"/>
        <v>0</v>
      </c>
      <c r="CG67" s="29">
        <f t="shared" si="54"/>
        <v>0</v>
      </c>
    </row>
    <row r="68" spans="1:85" x14ac:dyDescent="0.2">
      <c r="A68" s="1">
        <v>13</v>
      </c>
      <c r="C68" s="11">
        <f t="shared" si="28"/>
        <v>20000</v>
      </c>
      <c r="D68" s="12">
        <v>0.08</v>
      </c>
      <c r="E68" s="18">
        <v>0.5</v>
      </c>
      <c r="F68" s="11">
        <f t="shared" si="29"/>
        <v>0</v>
      </c>
      <c r="G68" s="12">
        <v>0.1</v>
      </c>
      <c r="H68" s="18">
        <v>1</v>
      </c>
      <c r="I68" s="11">
        <f t="shared" si="30"/>
        <v>0</v>
      </c>
      <c r="J68" s="12">
        <v>0.1</v>
      </c>
      <c r="K68" s="18">
        <v>1</v>
      </c>
      <c r="L68" s="11">
        <f t="shared" si="31"/>
        <v>0</v>
      </c>
      <c r="M68" s="12">
        <v>0.1</v>
      </c>
      <c r="N68" s="18">
        <v>1</v>
      </c>
      <c r="O68" s="11">
        <f t="shared" si="32"/>
        <v>0</v>
      </c>
      <c r="P68" s="12">
        <v>0.1</v>
      </c>
      <c r="Q68" s="18">
        <v>1</v>
      </c>
      <c r="R68" s="11">
        <f t="shared" si="33"/>
        <v>0</v>
      </c>
      <c r="S68" s="12">
        <v>0.1</v>
      </c>
      <c r="T68" s="18">
        <v>1</v>
      </c>
      <c r="V68" s="11">
        <f t="shared" si="34"/>
        <v>13000</v>
      </c>
      <c r="W68" s="12">
        <v>0.1</v>
      </c>
      <c r="X68" s="18">
        <v>1</v>
      </c>
      <c r="Y68" s="18">
        <v>0</v>
      </c>
      <c r="Z68" s="13">
        <v>0.08</v>
      </c>
      <c r="AA68" s="18">
        <v>0.5</v>
      </c>
      <c r="AB68" s="11">
        <f t="shared" si="35"/>
        <v>0</v>
      </c>
      <c r="AC68" s="18">
        <v>0.1</v>
      </c>
      <c r="AD68" s="18">
        <v>1</v>
      </c>
      <c r="AE68" s="11">
        <f t="shared" si="36"/>
        <v>0</v>
      </c>
      <c r="AF68" s="12">
        <v>0.1</v>
      </c>
      <c r="AG68" s="18">
        <v>1</v>
      </c>
      <c r="AH68" s="11">
        <f t="shared" si="37"/>
        <v>1700</v>
      </c>
      <c r="AI68" s="12">
        <v>0.1</v>
      </c>
      <c r="AJ68" s="18">
        <v>1</v>
      </c>
      <c r="AK68" s="11">
        <f t="shared" si="38"/>
        <v>0</v>
      </c>
      <c r="AL68" s="12">
        <v>0.1</v>
      </c>
      <c r="AM68" s="18">
        <v>1</v>
      </c>
      <c r="AN68" s="11">
        <f t="shared" si="39"/>
        <v>0</v>
      </c>
      <c r="AO68" s="12">
        <v>0.1</v>
      </c>
      <c r="AP68" s="18">
        <v>1</v>
      </c>
      <c r="AQ68" s="11">
        <f t="shared" si="40"/>
        <v>0</v>
      </c>
      <c r="AR68" s="12">
        <v>0.1</v>
      </c>
      <c r="AS68" s="18">
        <v>1</v>
      </c>
      <c r="AT68" s="11">
        <f t="shared" si="41"/>
        <v>0</v>
      </c>
      <c r="AU68" s="12">
        <v>0.1</v>
      </c>
      <c r="AV68" s="18">
        <v>1</v>
      </c>
      <c r="AW68" s="11">
        <f t="shared" si="42"/>
        <v>0</v>
      </c>
      <c r="AX68" s="12">
        <v>0.1</v>
      </c>
      <c r="AY68" s="18">
        <v>1</v>
      </c>
      <c r="AZ68" s="11">
        <f t="shared" si="43"/>
        <v>13300</v>
      </c>
      <c r="BA68" s="12">
        <v>0.1</v>
      </c>
      <c r="BB68" s="18">
        <v>1</v>
      </c>
      <c r="BC68" s="11">
        <f t="shared" si="44"/>
        <v>0</v>
      </c>
      <c r="BD68" s="12">
        <v>0.1</v>
      </c>
      <c r="BE68" s="18">
        <v>1</v>
      </c>
      <c r="BF68" s="13"/>
      <c r="BG68" s="13"/>
      <c r="BH68" s="14"/>
      <c r="BJ68" s="11">
        <f t="shared" si="45"/>
        <v>0</v>
      </c>
      <c r="BK68" s="12">
        <v>0</v>
      </c>
      <c r="BL68" s="12"/>
      <c r="BM68" s="15"/>
      <c r="BN68" s="11">
        <f t="shared" si="46"/>
        <v>0</v>
      </c>
      <c r="BO68" s="12">
        <v>0</v>
      </c>
      <c r="BP68" s="12"/>
      <c r="BR68" s="16">
        <f t="shared" si="47"/>
        <v>48000</v>
      </c>
      <c r="BS68" s="17">
        <f t="shared" si="48"/>
        <v>4400</v>
      </c>
      <c r="BY68" s="16">
        <f t="shared" si="49"/>
        <v>48000</v>
      </c>
      <c r="BZ68" s="15">
        <f t="shared" si="50"/>
        <v>4400</v>
      </c>
      <c r="CB68" s="35">
        <f>(C68*E68+F68*H68+I68*K68+L68*N68+O68*Q68+R68*T68+V68*X68+Y68*AA68+AB68*AD68+AE68*AG68+AH68*AJ68+AK68*AM68+AN68*AP68+AQ68*AS68+AT68*AV68+AW68*AY68+AZ68*BB68+BC68*BE68)/100-CC68*0.01</f>
        <v>350</v>
      </c>
      <c r="CC68" s="16">
        <f t="shared" si="51"/>
        <v>3000</v>
      </c>
      <c r="CE68" s="16">
        <f t="shared" si="52"/>
        <v>0</v>
      </c>
      <c r="CF68" s="29">
        <f t="shared" si="53"/>
        <v>0</v>
      </c>
      <c r="CG68" s="29">
        <f t="shared" si="54"/>
        <v>0</v>
      </c>
    </row>
    <row r="69" spans="1:85" x14ac:dyDescent="0.2">
      <c r="A69" s="1">
        <v>14</v>
      </c>
      <c r="C69" s="11">
        <f t="shared" si="28"/>
        <v>20000</v>
      </c>
      <c r="D69" s="12">
        <v>0.08</v>
      </c>
      <c r="E69" s="18">
        <v>0.5</v>
      </c>
      <c r="F69" s="11">
        <f t="shared" si="29"/>
        <v>0</v>
      </c>
      <c r="G69" s="12">
        <v>0.1</v>
      </c>
      <c r="H69" s="18">
        <v>1</v>
      </c>
      <c r="I69" s="11">
        <f t="shared" si="30"/>
        <v>0</v>
      </c>
      <c r="J69" s="12">
        <v>0.1</v>
      </c>
      <c r="K69" s="18">
        <v>1</v>
      </c>
      <c r="L69" s="11">
        <f t="shared" si="31"/>
        <v>0</v>
      </c>
      <c r="M69" s="12">
        <v>0.1</v>
      </c>
      <c r="N69" s="18">
        <v>1</v>
      </c>
      <c r="O69" s="11">
        <f t="shared" si="32"/>
        <v>0</v>
      </c>
      <c r="P69" s="12">
        <v>0.1</v>
      </c>
      <c r="Q69" s="18">
        <v>1</v>
      </c>
      <c r="R69" s="11">
        <f t="shared" si="33"/>
        <v>0</v>
      </c>
      <c r="S69" s="12">
        <v>0.1</v>
      </c>
      <c r="T69" s="18">
        <v>1</v>
      </c>
      <c r="V69" s="11">
        <f t="shared" si="34"/>
        <v>13000</v>
      </c>
      <c r="W69" s="12">
        <v>0.1</v>
      </c>
      <c r="X69" s="18">
        <v>1</v>
      </c>
      <c r="Y69" s="18">
        <v>0</v>
      </c>
      <c r="Z69" s="13">
        <v>0.08</v>
      </c>
      <c r="AA69" s="18">
        <v>0.5</v>
      </c>
      <c r="AB69" s="11">
        <f t="shared" si="35"/>
        <v>0</v>
      </c>
      <c r="AC69" s="18">
        <v>0.1</v>
      </c>
      <c r="AD69" s="18">
        <v>1</v>
      </c>
      <c r="AE69" s="11">
        <f t="shared" si="36"/>
        <v>0</v>
      </c>
      <c r="AF69" s="12">
        <v>0.1</v>
      </c>
      <c r="AG69" s="18">
        <v>1</v>
      </c>
      <c r="AH69" s="11">
        <f t="shared" si="37"/>
        <v>1700</v>
      </c>
      <c r="AI69" s="12">
        <v>0.1</v>
      </c>
      <c r="AJ69" s="18">
        <v>1</v>
      </c>
      <c r="AK69" s="11">
        <f t="shared" si="38"/>
        <v>0</v>
      </c>
      <c r="AL69" s="12">
        <v>0.1</v>
      </c>
      <c r="AM69" s="18">
        <v>1</v>
      </c>
      <c r="AN69" s="11">
        <f t="shared" si="39"/>
        <v>0</v>
      </c>
      <c r="AO69" s="12">
        <v>0.1</v>
      </c>
      <c r="AP69" s="18">
        <v>1</v>
      </c>
      <c r="AQ69" s="11">
        <f t="shared" si="40"/>
        <v>0</v>
      </c>
      <c r="AR69" s="12">
        <v>0.1</v>
      </c>
      <c r="AS69" s="18">
        <v>1</v>
      </c>
      <c r="AT69" s="11">
        <f t="shared" si="41"/>
        <v>0</v>
      </c>
      <c r="AU69" s="12">
        <v>0.1</v>
      </c>
      <c r="AV69" s="18">
        <v>1</v>
      </c>
      <c r="AW69" s="11">
        <f t="shared" si="42"/>
        <v>0</v>
      </c>
      <c r="AX69" s="12">
        <v>0.1</v>
      </c>
      <c r="AY69" s="18">
        <v>1</v>
      </c>
      <c r="AZ69" s="11">
        <f t="shared" si="43"/>
        <v>13300</v>
      </c>
      <c r="BA69" s="12">
        <v>0.1</v>
      </c>
      <c r="BB69" s="18">
        <v>1</v>
      </c>
      <c r="BC69" s="11">
        <f t="shared" si="44"/>
        <v>0</v>
      </c>
      <c r="BD69" s="12">
        <v>0.1</v>
      </c>
      <c r="BE69" s="18">
        <v>1</v>
      </c>
      <c r="BF69" s="13"/>
      <c r="BG69" s="13"/>
      <c r="BH69" s="14"/>
      <c r="BJ69" s="11">
        <f t="shared" si="45"/>
        <v>0</v>
      </c>
      <c r="BK69" s="12">
        <v>0</v>
      </c>
      <c r="BL69" s="12"/>
      <c r="BM69" s="15"/>
      <c r="BN69" s="11">
        <f t="shared" si="46"/>
        <v>0</v>
      </c>
      <c r="BO69" s="12">
        <v>0</v>
      </c>
      <c r="BP69" s="12"/>
      <c r="BR69" s="16">
        <f t="shared" si="47"/>
        <v>48000</v>
      </c>
      <c r="BS69" s="17">
        <f t="shared" si="48"/>
        <v>4400</v>
      </c>
      <c r="BY69" s="16">
        <f t="shared" si="49"/>
        <v>48000</v>
      </c>
      <c r="BZ69" s="15">
        <f t="shared" si="50"/>
        <v>4400</v>
      </c>
      <c r="CB69" s="35">
        <f t="shared" ref="CB69:CB86" si="55">(C69*E69+F69*H69+I69*K69+L69*N69+O69*Q69+R69*T69+V69*X69+Y69*AA69+AB69*AD69+AE69*AG69+AH69*AJ69+AK69*AM69+AN69*AP69+AQ69*AS69+AT69*AV69+AW69*AY69+AZ69*BB69+BC69*BE69)/100-CC69*0.01</f>
        <v>350</v>
      </c>
      <c r="CC69" s="16">
        <f t="shared" si="51"/>
        <v>3000</v>
      </c>
      <c r="CE69" s="16">
        <f t="shared" si="52"/>
        <v>0</v>
      </c>
      <c r="CF69" s="29">
        <f t="shared" si="53"/>
        <v>0</v>
      </c>
      <c r="CG69" s="29">
        <f t="shared" si="54"/>
        <v>0</v>
      </c>
    </row>
    <row r="70" spans="1:85" x14ac:dyDescent="0.2">
      <c r="A70" s="1">
        <v>15</v>
      </c>
      <c r="C70" s="11">
        <f t="shared" si="28"/>
        <v>20000</v>
      </c>
      <c r="D70" s="12">
        <v>0.08</v>
      </c>
      <c r="E70" s="18">
        <v>0.5</v>
      </c>
      <c r="F70" s="11">
        <f t="shared" si="29"/>
        <v>0</v>
      </c>
      <c r="G70" s="12">
        <v>0.1</v>
      </c>
      <c r="H70" s="18">
        <v>1</v>
      </c>
      <c r="I70" s="11">
        <f t="shared" si="30"/>
        <v>0</v>
      </c>
      <c r="J70" s="12">
        <v>0.1</v>
      </c>
      <c r="K70" s="18">
        <v>1</v>
      </c>
      <c r="L70" s="11">
        <f t="shared" si="31"/>
        <v>0</v>
      </c>
      <c r="M70" s="12">
        <v>0.1</v>
      </c>
      <c r="N70" s="18">
        <v>1</v>
      </c>
      <c r="O70" s="11">
        <f t="shared" si="32"/>
        <v>0</v>
      </c>
      <c r="P70" s="12">
        <v>0.1</v>
      </c>
      <c r="Q70" s="18">
        <v>1</v>
      </c>
      <c r="R70" s="11">
        <f t="shared" si="33"/>
        <v>0</v>
      </c>
      <c r="S70" s="12">
        <v>0.1</v>
      </c>
      <c r="T70" s="18">
        <v>1</v>
      </c>
      <c r="V70" s="11">
        <f t="shared" si="34"/>
        <v>13000</v>
      </c>
      <c r="W70" s="12">
        <v>0.1</v>
      </c>
      <c r="X70" s="18">
        <v>1</v>
      </c>
      <c r="Y70" s="18">
        <v>0</v>
      </c>
      <c r="Z70" s="13">
        <v>0.08</v>
      </c>
      <c r="AA70" s="18">
        <v>0.5</v>
      </c>
      <c r="AB70" s="11">
        <f t="shared" si="35"/>
        <v>0</v>
      </c>
      <c r="AC70" s="18">
        <v>0.1</v>
      </c>
      <c r="AD70" s="18">
        <v>1</v>
      </c>
      <c r="AE70" s="11">
        <f t="shared" si="36"/>
        <v>0</v>
      </c>
      <c r="AF70" s="12">
        <v>0.1</v>
      </c>
      <c r="AG70" s="18">
        <v>1</v>
      </c>
      <c r="AH70" s="11">
        <f t="shared" si="37"/>
        <v>1700</v>
      </c>
      <c r="AI70" s="12">
        <v>0.1</v>
      </c>
      <c r="AJ70" s="18">
        <v>1</v>
      </c>
      <c r="AK70" s="11">
        <f t="shared" si="38"/>
        <v>0</v>
      </c>
      <c r="AL70" s="12">
        <v>0.1</v>
      </c>
      <c r="AM70" s="18">
        <v>1</v>
      </c>
      <c r="AN70" s="11">
        <f t="shared" si="39"/>
        <v>0</v>
      </c>
      <c r="AO70" s="12">
        <v>0.1</v>
      </c>
      <c r="AP70" s="18">
        <v>1</v>
      </c>
      <c r="AQ70" s="11">
        <f t="shared" si="40"/>
        <v>0</v>
      </c>
      <c r="AR70" s="12">
        <v>0.1</v>
      </c>
      <c r="AS70" s="18">
        <v>1</v>
      </c>
      <c r="AT70" s="11">
        <f t="shared" si="41"/>
        <v>0</v>
      </c>
      <c r="AU70" s="12">
        <v>0.1</v>
      </c>
      <c r="AV70" s="18">
        <v>1</v>
      </c>
      <c r="AW70" s="11">
        <f t="shared" si="42"/>
        <v>0</v>
      </c>
      <c r="AX70" s="12">
        <v>0.1</v>
      </c>
      <c r="AY70" s="18">
        <v>1</v>
      </c>
      <c r="AZ70" s="11">
        <f t="shared" si="43"/>
        <v>13300</v>
      </c>
      <c r="BA70" s="12">
        <v>0.1</v>
      </c>
      <c r="BB70" s="18">
        <v>1</v>
      </c>
      <c r="BC70" s="11">
        <f t="shared" si="44"/>
        <v>0</v>
      </c>
      <c r="BD70" s="12">
        <v>0.1</v>
      </c>
      <c r="BE70" s="18">
        <v>1</v>
      </c>
      <c r="BF70" s="13"/>
      <c r="BG70" s="13"/>
      <c r="BH70" s="14"/>
      <c r="BJ70" s="11">
        <f t="shared" si="45"/>
        <v>0</v>
      </c>
      <c r="BK70" s="12">
        <v>0</v>
      </c>
      <c r="BL70" s="12"/>
      <c r="BM70" s="15"/>
      <c r="BN70" s="11">
        <f t="shared" si="46"/>
        <v>0</v>
      </c>
      <c r="BO70" s="12">
        <v>0</v>
      </c>
      <c r="BP70" s="12"/>
      <c r="BR70" s="16">
        <f t="shared" si="47"/>
        <v>48000</v>
      </c>
      <c r="BS70" s="17">
        <f t="shared" si="48"/>
        <v>4400</v>
      </c>
      <c r="BY70" s="16">
        <f t="shared" si="49"/>
        <v>48000</v>
      </c>
      <c r="BZ70" s="15">
        <f t="shared" si="50"/>
        <v>4400</v>
      </c>
      <c r="CB70" s="35">
        <f t="shared" si="55"/>
        <v>350</v>
      </c>
      <c r="CC70" s="16">
        <f t="shared" si="51"/>
        <v>3000</v>
      </c>
      <c r="CE70" s="16">
        <f t="shared" si="52"/>
        <v>0</v>
      </c>
      <c r="CF70" s="29">
        <f t="shared" si="53"/>
        <v>0</v>
      </c>
      <c r="CG70" s="29">
        <f t="shared" si="54"/>
        <v>0</v>
      </c>
    </row>
    <row r="71" spans="1:85" x14ac:dyDescent="0.2">
      <c r="A71" s="1">
        <v>16</v>
      </c>
      <c r="C71" s="11">
        <f t="shared" si="28"/>
        <v>20000</v>
      </c>
      <c r="D71" s="12">
        <v>0.08</v>
      </c>
      <c r="E71" s="18">
        <v>0.5</v>
      </c>
      <c r="F71" s="11">
        <f t="shared" si="29"/>
        <v>0</v>
      </c>
      <c r="G71" s="12">
        <v>0.1</v>
      </c>
      <c r="H71" s="18">
        <v>1</v>
      </c>
      <c r="I71" s="11">
        <f t="shared" si="30"/>
        <v>0</v>
      </c>
      <c r="J71" s="12">
        <v>0.1</v>
      </c>
      <c r="K71" s="18">
        <v>1</v>
      </c>
      <c r="L71" s="11">
        <f t="shared" si="31"/>
        <v>0</v>
      </c>
      <c r="M71" s="12">
        <v>0.1</v>
      </c>
      <c r="N71" s="18">
        <v>1</v>
      </c>
      <c r="O71" s="11">
        <f t="shared" si="32"/>
        <v>0</v>
      </c>
      <c r="P71" s="12">
        <v>0.1</v>
      </c>
      <c r="Q71" s="18">
        <v>1</v>
      </c>
      <c r="R71" s="11">
        <f t="shared" si="33"/>
        <v>0</v>
      </c>
      <c r="S71" s="12">
        <v>0.1</v>
      </c>
      <c r="T71" s="18">
        <v>1</v>
      </c>
      <c r="V71" s="11">
        <f t="shared" si="34"/>
        <v>13000</v>
      </c>
      <c r="W71" s="12">
        <v>0.1</v>
      </c>
      <c r="X71" s="18">
        <v>1</v>
      </c>
      <c r="Y71" s="18">
        <v>0</v>
      </c>
      <c r="Z71" s="13">
        <v>0.08</v>
      </c>
      <c r="AA71" s="18">
        <v>0.5</v>
      </c>
      <c r="AB71" s="11">
        <f t="shared" si="35"/>
        <v>0</v>
      </c>
      <c r="AC71" s="18">
        <v>0.1</v>
      </c>
      <c r="AD71" s="18">
        <v>1</v>
      </c>
      <c r="AE71" s="11">
        <f t="shared" si="36"/>
        <v>0</v>
      </c>
      <c r="AF71" s="12">
        <v>0.1</v>
      </c>
      <c r="AG71" s="18">
        <v>1</v>
      </c>
      <c r="AH71" s="11">
        <f t="shared" si="37"/>
        <v>1700</v>
      </c>
      <c r="AI71" s="12">
        <v>0.1</v>
      </c>
      <c r="AJ71" s="18">
        <v>1</v>
      </c>
      <c r="AK71" s="11">
        <f t="shared" si="38"/>
        <v>0</v>
      </c>
      <c r="AL71" s="12">
        <v>0.1</v>
      </c>
      <c r="AM71" s="18">
        <v>1</v>
      </c>
      <c r="AN71" s="11">
        <f t="shared" si="39"/>
        <v>0</v>
      </c>
      <c r="AO71" s="12">
        <v>0.1</v>
      </c>
      <c r="AP71" s="18">
        <v>1</v>
      </c>
      <c r="AQ71" s="11">
        <f t="shared" si="40"/>
        <v>0</v>
      </c>
      <c r="AR71" s="12">
        <v>0.1</v>
      </c>
      <c r="AS71" s="18">
        <v>1</v>
      </c>
      <c r="AT71" s="11">
        <f t="shared" si="41"/>
        <v>0</v>
      </c>
      <c r="AU71" s="12">
        <v>0.1</v>
      </c>
      <c r="AV71" s="18">
        <v>1</v>
      </c>
      <c r="AW71" s="11">
        <f t="shared" si="42"/>
        <v>0</v>
      </c>
      <c r="AX71" s="12">
        <v>0.1</v>
      </c>
      <c r="AY71" s="18">
        <v>1</v>
      </c>
      <c r="AZ71" s="11">
        <f t="shared" si="43"/>
        <v>13300</v>
      </c>
      <c r="BA71" s="12">
        <v>0.1</v>
      </c>
      <c r="BB71" s="18">
        <v>1</v>
      </c>
      <c r="BC71" s="11">
        <f t="shared" si="44"/>
        <v>0</v>
      </c>
      <c r="BD71" s="12">
        <v>0.1</v>
      </c>
      <c r="BE71" s="18">
        <v>1</v>
      </c>
      <c r="BF71" s="13"/>
      <c r="BG71" s="13"/>
      <c r="BH71" s="14"/>
      <c r="BJ71" s="11">
        <f t="shared" si="45"/>
        <v>0</v>
      </c>
      <c r="BK71" s="12">
        <v>0</v>
      </c>
      <c r="BL71" s="12"/>
      <c r="BM71" s="15"/>
      <c r="BN71" s="11">
        <f t="shared" si="46"/>
        <v>0</v>
      </c>
      <c r="BO71" s="12">
        <v>0</v>
      </c>
      <c r="BP71" s="12"/>
      <c r="BR71" s="16">
        <f t="shared" si="47"/>
        <v>48000</v>
      </c>
      <c r="BS71" s="17">
        <f t="shared" si="48"/>
        <v>4400</v>
      </c>
      <c r="BY71" s="16">
        <f t="shared" si="49"/>
        <v>48000</v>
      </c>
      <c r="BZ71" s="15">
        <f t="shared" si="50"/>
        <v>4400</v>
      </c>
      <c r="CB71" s="35">
        <f t="shared" si="55"/>
        <v>350</v>
      </c>
      <c r="CC71" s="16">
        <f t="shared" si="51"/>
        <v>3000</v>
      </c>
      <c r="CE71" s="16">
        <f t="shared" si="52"/>
        <v>0</v>
      </c>
      <c r="CF71" s="29">
        <f t="shared" si="53"/>
        <v>0</v>
      </c>
      <c r="CG71" s="29">
        <f t="shared" si="54"/>
        <v>0</v>
      </c>
    </row>
    <row r="72" spans="1:85" x14ac:dyDescent="0.2">
      <c r="A72" s="1">
        <v>17</v>
      </c>
      <c r="C72" s="11">
        <f t="shared" si="28"/>
        <v>20000</v>
      </c>
      <c r="D72" s="12">
        <v>0.08</v>
      </c>
      <c r="E72" s="18">
        <v>0.5</v>
      </c>
      <c r="F72" s="11">
        <f t="shared" si="29"/>
        <v>0</v>
      </c>
      <c r="G72" s="12">
        <v>0.1</v>
      </c>
      <c r="H72" s="18">
        <v>1</v>
      </c>
      <c r="I72" s="11">
        <f t="shared" si="30"/>
        <v>0</v>
      </c>
      <c r="J72" s="12">
        <v>0.1</v>
      </c>
      <c r="K72" s="18">
        <v>1</v>
      </c>
      <c r="L72" s="11">
        <f t="shared" si="31"/>
        <v>0</v>
      </c>
      <c r="M72" s="12">
        <v>0.1</v>
      </c>
      <c r="N72" s="18">
        <v>1</v>
      </c>
      <c r="O72" s="11">
        <f t="shared" si="32"/>
        <v>0</v>
      </c>
      <c r="P72" s="12">
        <v>0.1</v>
      </c>
      <c r="Q72" s="18">
        <v>1</v>
      </c>
      <c r="R72" s="11">
        <f t="shared" si="33"/>
        <v>0</v>
      </c>
      <c r="S72" s="12">
        <v>0.1</v>
      </c>
      <c r="T72" s="18">
        <v>1</v>
      </c>
      <c r="V72" s="11">
        <f t="shared" si="34"/>
        <v>15000</v>
      </c>
      <c r="W72" s="12">
        <v>0.1</v>
      </c>
      <c r="X72" s="18">
        <v>1</v>
      </c>
      <c r="Y72" s="18">
        <v>0</v>
      </c>
      <c r="Z72" s="13">
        <v>0.08</v>
      </c>
      <c r="AA72" s="18">
        <v>0.5</v>
      </c>
      <c r="AB72" s="11">
        <f t="shared" si="35"/>
        <v>0</v>
      </c>
      <c r="AC72" s="18">
        <v>0.1</v>
      </c>
      <c r="AD72" s="18">
        <v>1</v>
      </c>
      <c r="AE72" s="11">
        <f t="shared" si="36"/>
        <v>0</v>
      </c>
      <c r="AF72" s="12">
        <v>0.1</v>
      </c>
      <c r="AG72" s="18">
        <v>1</v>
      </c>
      <c r="AH72" s="11">
        <f t="shared" si="37"/>
        <v>1700</v>
      </c>
      <c r="AI72" s="12">
        <v>0.1</v>
      </c>
      <c r="AJ72" s="18">
        <v>1</v>
      </c>
      <c r="AK72" s="11">
        <f t="shared" si="38"/>
        <v>0</v>
      </c>
      <c r="AL72" s="12">
        <v>0.1</v>
      </c>
      <c r="AM72" s="18">
        <v>1</v>
      </c>
      <c r="AN72" s="11">
        <f t="shared" si="39"/>
        <v>0</v>
      </c>
      <c r="AO72" s="12">
        <v>0.1</v>
      </c>
      <c r="AP72" s="18">
        <v>1</v>
      </c>
      <c r="AQ72" s="11">
        <f t="shared" si="40"/>
        <v>0</v>
      </c>
      <c r="AR72" s="12">
        <v>0.1</v>
      </c>
      <c r="AS72" s="18">
        <v>1</v>
      </c>
      <c r="AT72" s="11">
        <f t="shared" si="41"/>
        <v>0</v>
      </c>
      <c r="AU72" s="12">
        <v>0.1</v>
      </c>
      <c r="AV72" s="18">
        <v>1</v>
      </c>
      <c r="AW72" s="11">
        <f t="shared" si="42"/>
        <v>0</v>
      </c>
      <c r="AX72" s="12">
        <v>0.1</v>
      </c>
      <c r="AY72" s="18">
        <v>1</v>
      </c>
      <c r="AZ72" s="11">
        <f t="shared" si="43"/>
        <v>8300</v>
      </c>
      <c r="BA72" s="12">
        <v>0.1</v>
      </c>
      <c r="BB72" s="18">
        <v>1</v>
      </c>
      <c r="BC72" s="11">
        <f t="shared" si="44"/>
        <v>0</v>
      </c>
      <c r="BD72" s="12">
        <v>0.1</v>
      </c>
      <c r="BE72" s="18">
        <v>1</v>
      </c>
      <c r="BF72" s="13"/>
      <c r="BG72" s="13"/>
      <c r="BH72" s="14"/>
      <c r="BJ72" s="11">
        <f t="shared" si="45"/>
        <v>0</v>
      </c>
      <c r="BK72" s="12">
        <v>0</v>
      </c>
      <c r="BL72" s="12"/>
      <c r="BM72" s="15"/>
      <c r="BN72" s="11">
        <f t="shared" si="46"/>
        <v>0</v>
      </c>
      <c r="BO72" s="12">
        <v>0</v>
      </c>
      <c r="BP72" s="12"/>
      <c r="BR72" s="16">
        <f t="shared" si="47"/>
        <v>45000</v>
      </c>
      <c r="BS72" s="17">
        <f t="shared" si="48"/>
        <v>4100</v>
      </c>
      <c r="BY72" s="16">
        <f t="shared" si="49"/>
        <v>45000</v>
      </c>
      <c r="BZ72" s="15">
        <f t="shared" si="50"/>
        <v>4100</v>
      </c>
      <c r="CB72" s="35">
        <f t="shared" si="55"/>
        <v>350</v>
      </c>
      <c r="CC72" s="16">
        <f t="shared" si="51"/>
        <v>0</v>
      </c>
      <c r="CE72" s="16">
        <f t="shared" si="52"/>
        <v>0</v>
      </c>
      <c r="CF72" s="29">
        <f t="shared" si="53"/>
        <v>0</v>
      </c>
      <c r="CG72" s="29">
        <f t="shared" si="54"/>
        <v>0</v>
      </c>
    </row>
    <row r="73" spans="1:85" x14ac:dyDescent="0.2">
      <c r="A73" s="1">
        <v>18</v>
      </c>
      <c r="C73" s="11">
        <f t="shared" si="28"/>
        <v>20000</v>
      </c>
      <c r="D73" s="12">
        <v>0.08</v>
      </c>
      <c r="E73" s="18">
        <v>0.5</v>
      </c>
      <c r="F73" s="11">
        <f t="shared" si="29"/>
        <v>0</v>
      </c>
      <c r="G73" s="12">
        <v>0.1</v>
      </c>
      <c r="H73" s="18">
        <v>1</v>
      </c>
      <c r="I73" s="11">
        <f t="shared" si="30"/>
        <v>0</v>
      </c>
      <c r="J73" s="12">
        <v>0.1</v>
      </c>
      <c r="K73" s="18">
        <v>1</v>
      </c>
      <c r="L73" s="11">
        <f t="shared" si="31"/>
        <v>0</v>
      </c>
      <c r="M73" s="12">
        <v>0.1</v>
      </c>
      <c r="N73" s="18">
        <v>1</v>
      </c>
      <c r="O73" s="11">
        <f t="shared" si="32"/>
        <v>0</v>
      </c>
      <c r="P73" s="12">
        <v>0.1</v>
      </c>
      <c r="Q73" s="18">
        <v>1</v>
      </c>
      <c r="R73" s="11">
        <f t="shared" si="33"/>
        <v>0</v>
      </c>
      <c r="S73" s="12">
        <v>0.1</v>
      </c>
      <c r="T73" s="18">
        <v>1</v>
      </c>
      <c r="V73" s="11">
        <f t="shared" si="34"/>
        <v>0</v>
      </c>
      <c r="W73" s="12">
        <v>0.1</v>
      </c>
      <c r="X73" s="18">
        <v>1</v>
      </c>
      <c r="Y73" s="18">
        <v>0</v>
      </c>
      <c r="Z73" s="13">
        <v>0.08</v>
      </c>
      <c r="AA73" s="18">
        <v>0.5</v>
      </c>
      <c r="AB73" s="11">
        <f t="shared" si="35"/>
        <v>0</v>
      </c>
      <c r="AC73" s="18">
        <v>0.1</v>
      </c>
      <c r="AD73" s="18">
        <v>1</v>
      </c>
      <c r="AE73" s="11">
        <f t="shared" si="36"/>
        <v>0</v>
      </c>
      <c r="AF73" s="12">
        <v>0.1</v>
      </c>
      <c r="AG73" s="18">
        <v>1</v>
      </c>
      <c r="AH73" s="11">
        <f t="shared" si="37"/>
        <v>1700</v>
      </c>
      <c r="AI73" s="12">
        <v>0.1</v>
      </c>
      <c r="AJ73" s="18">
        <v>1</v>
      </c>
      <c r="AK73" s="11">
        <f t="shared" si="38"/>
        <v>0</v>
      </c>
      <c r="AL73" s="12">
        <v>0.1</v>
      </c>
      <c r="AM73" s="18">
        <v>1</v>
      </c>
      <c r="AN73" s="11">
        <f t="shared" si="39"/>
        <v>0</v>
      </c>
      <c r="AO73" s="12">
        <v>0.1</v>
      </c>
      <c r="AP73" s="18">
        <v>1</v>
      </c>
      <c r="AQ73" s="11">
        <f t="shared" si="40"/>
        <v>15000</v>
      </c>
      <c r="AR73" s="12">
        <v>0.1</v>
      </c>
      <c r="AS73" s="18">
        <v>1</v>
      </c>
      <c r="AT73" s="11">
        <f t="shared" si="41"/>
        <v>0</v>
      </c>
      <c r="AU73" s="12">
        <v>0.1</v>
      </c>
      <c r="AV73" s="18">
        <v>1</v>
      </c>
      <c r="AW73" s="11">
        <f t="shared" si="42"/>
        <v>0</v>
      </c>
      <c r="AX73" s="12">
        <v>0.1</v>
      </c>
      <c r="AY73" s="18">
        <v>1</v>
      </c>
      <c r="AZ73" s="11">
        <f t="shared" si="43"/>
        <v>8300</v>
      </c>
      <c r="BA73" s="12">
        <v>0.1</v>
      </c>
      <c r="BB73" s="18">
        <v>1</v>
      </c>
      <c r="BC73" s="11">
        <f t="shared" si="44"/>
        <v>0</v>
      </c>
      <c r="BD73" s="12">
        <v>0.1</v>
      </c>
      <c r="BE73" s="18">
        <v>1</v>
      </c>
      <c r="BF73" s="13"/>
      <c r="BG73" s="13"/>
      <c r="BH73" s="14"/>
      <c r="BJ73" s="11">
        <f t="shared" si="45"/>
        <v>0</v>
      </c>
      <c r="BK73" s="12">
        <v>0</v>
      </c>
      <c r="BL73" s="12"/>
      <c r="BM73" s="15"/>
      <c r="BN73" s="11">
        <f t="shared" si="46"/>
        <v>0</v>
      </c>
      <c r="BO73" s="12">
        <v>0</v>
      </c>
      <c r="BP73" s="12"/>
      <c r="BR73" s="16">
        <f t="shared" si="47"/>
        <v>45000</v>
      </c>
      <c r="BS73" s="17">
        <f t="shared" si="48"/>
        <v>4100</v>
      </c>
      <c r="BY73" s="16">
        <f t="shared" si="49"/>
        <v>45000</v>
      </c>
      <c r="BZ73" s="15">
        <f t="shared" si="50"/>
        <v>4100</v>
      </c>
      <c r="CB73" s="35">
        <f t="shared" si="55"/>
        <v>350</v>
      </c>
      <c r="CC73" s="16">
        <f t="shared" si="51"/>
        <v>0</v>
      </c>
      <c r="CE73" s="16">
        <f t="shared" si="52"/>
        <v>0</v>
      </c>
      <c r="CF73" s="29">
        <f t="shared" si="53"/>
        <v>0</v>
      </c>
      <c r="CG73" s="29">
        <f t="shared" si="54"/>
        <v>0</v>
      </c>
    </row>
    <row r="74" spans="1:85" x14ac:dyDescent="0.2">
      <c r="A74" s="1">
        <v>19</v>
      </c>
      <c r="C74" s="11">
        <f t="shared" si="28"/>
        <v>20000</v>
      </c>
      <c r="D74" s="12">
        <v>0.08</v>
      </c>
      <c r="E74" s="18">
        <v>0.5</v>
      </c>
      <c r="F74" s="11">
        <f t="shared" si="29"/>
        <v>0</v>
      </c>
      <c r="G74" s="12">
        <v>0.1</v>
      </c>
      <c r="H74" s="18">
        <v>1</v>
      </c>
      <c r="I74" s="11">
        <f t="shared" si="30"/>
        <v>0</v>
      </c>
      <c r="J74" s="12">
        <v>0.1</v>
      </c>
      <c r="K74" s="18">
        <v>1</v>
      </c>
      <c r="L74" s="11">
        <f t="shared" si="31"/>
        <v>0</v>
      </c>
      <c r="M74" s="12">
        <v>0.1</v>
      </c>
      <c r="N74" s="18">
        <v>1</v>
      </c>
      <c r="O74" s="11">
        <f t="shared" si="32"/>
        <v>0</v>
      </c>
      <c r="P74" s="12">
        <v>0.1</v>
      </c>
      <c r="Q74" s="18">
        <v>1</v>
      </c>
      <c r="R74" s="11">
        <f t="shared" si="33"/>
        <v>0</v>
      </c>
      <c r="S74" s="12">
        <v>0.1</v>
      </c>
      <c r="T74" s="18">
        <v>1</v>
      </c>
      <c r="V74" s="11">
        <f t="shared" si="34"/>
        <v>0</v>
      </c>
      <c r="W74" s="12">
        <v>0.1</v>
      </c>
      <c r="X74" s="18">
        <v>1</v>
      </c>
      <c r="Y74" s="18">
        <v>0</v>
      </c>
      <c r="Z74" s="13">
        <v>0.08</v>
      </c>
      <c r="AA74" s="18">
        <v>0.5</v>
      </c>
      <c r="AB74" s="11">
        <f t="shared" si="35"/>
        <v>0</v>
      </c>
      <c r="AC74" s="18">
        <v>0.1</v>
      </c>
      <c r="AD74" s="18">
        <v>1</v>
      </c>
      <c r="AE74" s="11">
        <f t="shared" si="36"/>
        <v>0</v>
      </c>
      <c r="AF74" s="12">
        <v>0.1</v>
      </c>
      <c r="AG74" s="18">
        <v>1</v>
      </c>
      <c r="AH74" s="11">
        <f t="shared" si="37"/>
        <v>16700</v>
      </c>
      <c r="AI74" s="12">
        <v>0.1</v>
      </c>
      <c r="AJ74" s="18">
        <v>1</v>
      </c>
      <c r="AK74" s="11">
        <f t="shared" si="38"/>
        <v>0</v>
      </c>
      <c r="AL74" s="12">
        <v>0.1</v>
      </c>
      <c r="AM74" s="18">
        <v>1</v>
      </c>
      <c r="AN74" s="11">
        <f t="shared" si="39"/>
        <v>0</v>
      </c>
      <c r="AO74" s="12">
        <v>0.1</v>
      </c>
      <c r="AP74" s="18">
        <v>1</v>
      </c>
      <c r="AQ74" s="11">
        <f t="shared" si="40"/>
        <v>0</v>
      </c>
      <c r="AR74" s="12">
        <v>0.1</v>
      </c>
      <c r="AS74" s="18">
        <v>1</v>
      </c>
      <c r="AT74" s="11">
        <f t="shared" si="41"/>
        <v>0</v>
      </c>
      <c r="AU74" s="12">
        <v>0.1</v>
      </c>
      <c r="AV74" s="18">
        <v>1</v>
      </c>
      <c r="AW74" s="11">
        <f t="shared" si="42"/>
        <v>0</v>
      </c>
      <c r="AX74" s="12">
        <v>0.1</v>
      </c>
      <c r="AY74" s="18">
        <v>1</v>
      </c>
      <c r="AZ74" s="11">
        <f t="shared" si="43"/>
        <v>8300</v>
      </c>
      <c r="BA74" s="12">
        <v>0.1</v>
      </c>
      <c r="BB74" s="18">
        <v>1</v>
      </c>
      <c r="BC74" s="11">
        <f t="shared" si="44"/>
        <v>0</v>
      </c>
      <c r="BD74" s="12">
        <v>0.1</v>
      </c>
      <c r="BE74" s="18">
        <v>1</v>
      </c>
      <c r="BF74" s="13"/>
      <c r="BG74" s="13"/>
      <c r="BH74" s="14"/>
      <c r="BJ74" s="11">
        <f t="shared" si="45"/>
        <v>0</v>
      </c>
      <c r="BK74" s="12">
        <v>0</v>
      </c>
      <c r="BL74" s="12"/>
      <c r="BM74" s="15"/>
      <c r="BN74" s="11">
        <f t="shared" si="46"/>
        <v>0</v>
      </c>
      <c r="BO74" s="12">
        <v>0</v>
      </c>
      <c r="BP74" s="12"/>
      <c r="BR74" s="16">
        <f t="shared" si="47"/>
        <v>45000</v>
      </c>
      <c r="BS74" s="17">
        <f t="shared" si="48"/>
        <v>4100</v>
      </c>
      <c r="BY74" s="16">
        <f t="shared" si="49"/>
        <v>45000</v>
      </c>
      <c r="BZ74" s="15">
        <f t="shared" si="50"/>
        <v>4100</v>
      </c>
      <c r="CB74" s="35">
        <f t="shared" si="55"/>
        <v>350</v>
      </c>
      <c r="CC74" s="16">
        <f t="shared" si="51"/>
        <v>0</v>
      </c>
      <c r="CE74" s="16">
        <f t="shared" si="52"/>
        <v>0</v>
      </c>
      <c r="CF74" s="29">
        <f t="shared" si="53"/>
        <v>0</v>
      </c>
      <c r="CG74" s="29">
        <f t="shared" si="54"/>
        <v>0</v>
      </c>
    </row>
    <row r="75" spans="1:85" x14ac:dyDescent="0.2">
      <c r="A75" s="1">
        <v>20</v>
      </c>
      <c r="C75" s="11">
        <f t="shared" si="28"/>
        <v>20000</v>
      </c>
      <c r="D75" s="12">
        <v>0.08</v>
      </c>
      <c r="E75" s="18">
        <v>0.5</v>
      </c>
      <c r="F75" s="11">
        <f t="shared" si="29"/>
        <v>0</v>
      </c>
      <c r="G75" s="12">
        <v>0.1</v>
      </c>
      <c r="H75" s="18">
        <v>1</v>
      </c>
      <c r="I75" s="11">
        <f t="shared" si="30"/>
        <v>0</v>
      </c>
      <c r="J75" s="12">
        <v>0.1</v>
      </c>
      <c r="K75" s="18">
        <v>1</v>
      </c>
      <c r="L75" s="11">
        <f t="shared" si="31"/>
        <v>0</v>
      </c>
      <c r="M75" s="12">
        <v>0.1</v>
      </c>
      <c r="N75" s="18">
        <v>1</v>
      </c>
      <c r="O75" s="11">
        <f t="shared" si="32"/>
        <v>0</v>
      </c>
      <c r="P75" s="12">
        <v>0.1</v>
      </c>
      <c r="Q75" s="18">
        <v>1</v>
      </c>
      <c r="R75" s="11">
        <f t="shared" si="33"/>
        <v>0</v>
      </c>
      <c r="S75" s="12">
        <v>0.1</v>
      </c>
      <c r="T75" s="18">
        <v>1</v>
      </c>
      <c r="V75" s="11">
        <f t="shared" si="34"/>
        <v>0</v>
      </c>
      <c r="W75" s="12">
        <v>0.1</v>
      </c>
      <c r="X75" s="18">
        <v>1</v>
      </c>
      <c r="Y75" s="18">
        <v>0</v>
      </c>
      <c r="Z75" s="13">
        <v>0.08</v>
      </c>
      <c r="AA75" s="18">
        <v>0.5</v>
      </c>
      <c r="AB75" s="11">
        <f t="shared" si="35"/>
        <v>0</v>
      </c>
      <c r="AC75" s="18">
        <v>0.1</v>
      </c>
      <c r="AD75" s="18">
        <v>1</v>
      </c>
      <c r="AE75" s="11">
        <f t="shared" si="36"/>
        <v>0</v>
      </c>
      <c r="AF75" s="12">
        <v>0.1</v>
      </c>
      <c r="AG75" s="18">
        <v>1</v>
      </c>
      <c r="AH75" s="11">
        <f t="shared" si="37"/>
        <v>16700</v>
      </c>
      <c r="AI75" s="12">
        <v>0.1</v>
      </c>
      <c r="AJ75" s="18">
        <v>1</v>
      </c>
      <c r="AK75" s="11">
        <f t="shared" si="38"/>
        <v>0</v>
      </c>
      <c r="AL75" s="12">
        <v>0.1</v>
      </c>
      <c r="AM75" s="18">
        <v>1</v>
      </c>
      <c r="AN75" s="11">
        <f t="shared" si="39"/>
        <v>0</v>
      </c>
      <c r="AO75" s="12">
        <v>0.1</v>
      </c>
      <c r="AP75" s="18">
        <v>1</v>
      </c>
      <c r="AQ75" s="11">
        <f t="shared" si="40"/>
        <v>0</v>
      </c>
      <c r="AR75" s="12">
        <v>0.1</v>
      </c>
      <c r="AS75" s="18">
        <v>1</v>
      </c>
      <c r="AT75" s="11">
        <f t="shared" si="41"/>
        <v>0</v>
      </c>
      <c r="AU75" s="12">
        <v>0.1</v>
      </c>
      <c r="AV75" s="18">
        <v>1</v>
      </c>
      <c r="AW75" s="11">
        <f t="shared" si="42"/>
        <v>0</v>
      </c>
      <c r="AX75" s="12">
        <v>0.1</v>
      </c>
      <c r="AY75" s="18">
        <v>1</v>
      </c>
      <c r="AZ75" s="11">
        <f t="shared" si="43"/>
        <v>8300</v>
      </c>
      <c r="BA75" s="12">
        <v>0.1</v>
      </c>
      <c r="BB75" s="18">
        <v>1</v>
      </c>
      <c r="BC75" s="11">
        <f t="shared" si="44"/>
        <v>0</v>
      </c>
      <c r="BD75" s="12">
        <v>0.1</v>
      </c>
      <c r="BE75" s="18">
        <v>1</v>
      </c>
      <c r="BF75" s="13"/>
      <c r="BG75" s="13"/>
      <c r="BH75" s="14"/>
      <c r="BJ75" s="11">
        <f t="shared" si="45"/>
        <v>0</v>
      </c>
      <c r="BK75" s="12">
        <v>0</v>
      </c>
      <c r="BL75" s="12"/>
      <c r="BM75" s="15"/>
      <c r="BN75" s="11">
        <f t="shared" si="46"/>
        <v>0</v>
      </c>
      <c r="BO75" s="12">
        <v>0</v>
      </c>
      <c r="BP75" s="12"/>
      <c r="BR75" s="16">
        <f t="shared" si="47"/>
        <v>45000</v>
      </c>
      <c r="BS75" s="17">
        <f t="shared" si="48"/>
        <v>4100</v>
      </c>
      <c r="BY75" s="16">
        <f t="shared" si="49"/>
        <v>45000</v>
      </c>
      <c r="BZ75" s="15">
        <f t="shared" si="50"/>
        <v>4100</v>
      </c>
      <c r="CB75" s="35">
        <f t="shared" si="55"/>
        <v>350</v>
      </c>
      <c r="CC75" s="16">
        <f t="shared" si="51"/>
        <v>0</v>
      </c>
      <c r="CE75" s="16">
        <f t="shared" si="52"/>
        <v>0</v>
      </c>
      <c r="CF75" s="29">
        <f t="shared" si="53"/>
        <v>0</v>
      </c>
      <c r="CG75" s="29">
        <f t="shared" si="54"/>
        <v>0</v>
      </c>
    </row>
    <row r="76" spans="1:85" x14ac:dyDescent="0.2">
      <c r="A76" s="1">
        <v>21</v>
      </c>
      <c r="C76" s="11">
        <f t="shared" si="28"/>
        <v>20000</v>
      </c>
      <c r="D76" s="12">
        <v>0.08</v>
      </c>
      <c r="E76" s="18">
        <v>0.5</v>
      </c>
      <c r="F76" s="11">
        <f t="shared" si="29"/>
        <v>0</v>
      </c>
      <c r="G76" s="12">
        <v>0.1</v>
      </c>
      <c r="H76" s="18">
        <v>1</v>
      </c>
      <c r="I76" s="11">
        <f t="shared" si="30"/>
        <v>0</v>
      </c>
      <c r="J76" s="12">
        <v>0.1</v>
      </c>
      <c r="K76" s="18">
        <v>1</v>
      </c>
      <c r="L76" s="11">
        <f t="shared" si="31"/>
        <v>0</v>
      </c>
      <c r="M76" s="12">
        <v>0.1</v>
      </c>
      <c r="N76" s="18">
        <v>1</v>
      </c>
      <c r="O76" s="11">
        <f t="shared" si="32"/>
        <v>0</v>
      </c>
      <c r="P76" s="12">
        <v>0.1</v>
      </c>
      <c r="Q76" s="18">
        <v>1</v>
      </c>
      <c r="R76" s="11">
        <f t="shared" si="33"/>
        <v>0</v>
      </c>
      <c r="S76" s="12">
        <v>0.1</v>
      </c>
      <c r="T76" s="18">
        <v>1</v>
      </c>
      <c r="V76" s="11">
        <f t="shared" si="34"/>
        <v>0</v>
      </c>
      <c r="W76" s="12">
        <v>0.1</v>
      </c>
      <c r="X76" s="18">
        <v>1</v>
      </c>
      <c r="Y76" s="18">
        <v>0</v>
      </c>
      <c r="Z76" s="13">
        <v>0.08</v>
      </c>
      <c r="AA76" s="18">
        <v>0.5</v>
      </c>
      <c r="AB76" s="11">
        <f t="shared" si="35"/>
        <v>0</v>
      </c>
      <c r="AC76" s="18">
        <v>0.1</v>
      </c>
      <c r="AD76" s="18">
        <v>1</v>
      </c>
      <c r="AE76" s="11">
        <f t="shared" si="36"/>
        <v>0</v>
      </c>
      <c r="AF76" s="12">
        <v>0.1</v>
      </c>
      <c r="AG76" s="18">
        <v>1</v>
      </c>
      <c r="AH76" s="11">
        <f t="shared" si="37"/>
        <v>16700</v>
      </c>
      <c r="AI76" s="12">
        <v>0.1</v>
      </c>
      <c r="AJ76" s="18">
        <v>1</v>
      </c>
      <c r="AK76" s="11">
        <f t="shared" si="38"/>
        <v>0</v>
      </c>
      <c r="AL76" s="12">
        <v>0.1</v>
      </c>
      <c r="AM76" s="18">
        <v>1</v>
      </c>
      <c r="AN76" s="11">
        <f t="shared" si="39"/>
        <v>0</v>
      </c>
      <c r="AO76" s="12">
        <v>0.1</v>
      </c>
      <c r="AP76" s="18">
        <v>1</v>
      </c>
      <c r="AQ76" s="11">
        <f t="shared" si="40"/>
        <v>0</v>
      </c>
      <c r="AR76" s="12">
        <v>0.1</v>
      </c>
      <c r="AS76" s="18">
        <v>1</v>
      </c>
      <c r="AT76" s="11">
        <f t="shared" si="41"/>
        <v>0</v>
      </c>
      <c r="AU76" s="12">
        <v>0.1</v>
      </c>
      <c r="AV76" s="18">
        <v>1</v>
      </c>
      <c r="AW76" s="11">
        <f t="shared" si="42"/>
        <v>0</v>
      </c>
      <c r="AX76" s="12">
        <v>0.1</v>
      </c>
      <c r="AY76" s="18">
        <v>1</v>
      </c>
      <c r="AZ76" s="11">
        <f t="shared" si="43"/>
        <v>8300</v>
      </c>
      <c r="BA76" s="12">
        <v>0.1</v>
      </c>
      <c r="BB76" s="18">
        <v>1</v>
      </c>
      <c r="BC76" s="11">
        <f t="shared" si="44"/>
        <v>0</v>
      </c>
      <c r="BD76" s="12">
        <v>0.1</v>
      </c>
      <c r="BE76" s="18">
        <v>1</v>
      </c>
      <c r="BF76" s="13"/>
      <c r="BG76" s="13"/>
      <c r="BH76" s="14"/>
      <c r="BJ76" s="11">
        <f t="shared" si="45"/>
        <v>0</v>
      </c>
      <c r="BK76" s="12">
        <v>0</v>
      </c>
      <c r="BL76" s="12"/>
      <c r="BM76" s="15"/>
      <c r="BN76" s="11">
        <f t="shared" si="46"/>
        <v>0</v>
      </c>
      <c r="BO76" s="12">
        <v>0</v>
      </c>
      <c r="BP76" s="12"/>
      <c r="BR76" s="16">
        <f t="shared" si="47"/>
        <v>45000</v>
      </c>
      <c r="BS76" s="17">
        <f t="shared" si="48"/>
        <v>4100</v>
      </c>
      <c r="BY76" s="16">
        <f t="shared" si="49"/>
        <v>45000</v>
      </c>
      <c r="BZ76" s="15">
        <f t="shared" si="50"/>
        <v>4100</v>
      </c>
      <c r="CB76" s="35">
        <f t="shared" si="55"/>
        <v>350</v>
      </c>
      <c r="CC76" s="16">
        <f t="shared" si="51"/>
        <v>0</v>
      </c>
      <c r="CE76" s="16">
        <f t="shared" si="52"/>
        <v>0</v>
      </c>
      <c r="CF76" s="29">
        <f t="shared" si="53"/>
        <v>0</v>
      </c>
      <c r="CG76" s="29">
        <f t="shared" si="54"/>
        <v>0</v>
      </c>
    </row>
    <row r="77" spans="1:85" x14ac:dyDescent="0.2">
      <c r="A77" s="1">
        <v>22</v>
      </c>
      <c r="C77" s="11">
        <f t="shared" si="28"/>
        <v>20000</v>
      </c>
      <c r="D77" s="12">
        <v>0.08</v>
      </c>
      <c r="E77" s="18">
        <v>0.5</v>
      </c>
      <c r="F77" s="11">
        <f t="shared" si="29"/>
        <v>0</v>
      </c>
      <c r="G77" s="12">
        <v>0.1</v>
      </c>
      <c r="H77" s="18">
        <v>1</v>
      </c>
      <c r="I77" s="11">
        <f t="shared" si="30"/>
        <v>0</v>
      </c>
      <c r="J77" s="12">
        <v>0.1</v>
      </c>
      <c r="K77" s="18">
        <v>1</v>
      </c>
      <c r="L77" s="11">
        <f t="shared" si="31"/>
        <v>0</v>
      </c>
      <c r="M77" s="12">
        <v>0.1</v>
      </c>
      <c r="N77" s="18">
        <v>1</v>
      </c>
      <c r="O77" s="11">
        <f t="shared" si="32"/>
        <v>0</v>
      </c>
      <c r="P77" s="12">
        <v>0.1</v>
      </c>
      <c r="Q77" s="18">
        <v>1</v>
      </c>
      <c r="R77" s="11">
        <f t="shared" si="33"/>
        <v>0</v>
      </c>
      <c r="S77" s="12">
        <v>0.1</v>
      </c>
      <c r="T77" s="18">
        <v>1</v>
      </c>
      <c r="V77" s="11">
        <f t="shared" si="34"/>
        <v>0</v>
      </c>
      <c r="W77" s="12">
        <v>0.1</v>
      </c>
      <c r="X77" s="18">
        <v>1</v>
      </c>
      <c r="Y77" s="18">
        <v>0</v>
      </c>
      <c r="Z77" s="13">
        <v>0.08</v>
      </c>
      <c r="AA77" s="18">
        <v>0.5</v>
      </c>
      <c r="AB77" s="11">
        <f t="shared" si="35"/>
        <v>0</v>
      </c>
      <c r="AC77" s="18">
        <v>0.1</v>
      </c>
      <c r="AD77" s="18">
        <v>1</v>
      </c>
      <c r="AE77" s="11">
        <f t="shared" si="36"/>
        <v>0</v>
      </c>
      <c r="AF77" s="12">
        <v>0.1</v>
      </c>
      <c r="AG77" s="18">
        <v>1</v>
      </c>
      <c r="AH77" s="11">
        <f t="shared" si="37"/>
        <v>16700</v>
      </c>
      <c r="AI77" s="12">
        <v>0.1</v>
      </c>
      <c r="AJ77" s="18">
        <v>1</v>
      </c>
      <c r="AK77" s="11">
        <f t="shared" si="38"/>
        <v>0</v>
      </c>
      <c r="AL77" s="12">
        <v>0.1</v>
      </c>
      <c r="AM77" s="18">
        <v>1</v>
      </c>
      <c r="AN77" s="11">
        <f t="shared" si="39"/>
        <v>0</v>
      </c>
      <c r="AO77" s="12">
        <v>0.1</v>
      </c>
      <c r="AP77" s="18">
        <v>1</v>
      </c>
      <c r="AQ77" s="11">
        <f t="shared" si="40"/>
        <v>0</v>
      </c>
      <c r="AR77" s="12">
        <v>0.1</v>
      </c>
      <c r="AS77" s="18">
        <v>1</v>
      </c>
      <c r="AT77" s="11">
        <f t="shared" si="41"/>
        <v>0</v>
      </c>
      <c r="AU77" s="12">
        <v>0.1</v>
      </c>
      <c r="AV77" s="18">
        <v>1</v>
      </c>
      <c r="AW77" s="11">
        <f t="shared" si="42"/>
        <v>0</v>
      </c>
      <c r="AX77" s="12">
        <v>0.1</v>
      </c>
      <c r="AY77" s="18">
        <v>1</v>
      </c>
      <c r="AZ77" s="11">
        <f t="shared" si="43"/>
        <v>8300</v>
      </c>
      <c r="BA77" s="12">
        <v>0.1</v>
      </c>
      <c r="BB77" s="18">
        <v>1</v>
      </c>
      <c r="BC77" s="11">
        <f t="shared" si="44"/>
        <v>0</v>
      </c>
      <c r="BD77" s="12">
        <v>0.1</v>
      </c>
      <c r="BE77" s="18">
        <v>1</v>
      </c>
      <c r="BF77" s="13"/>
      <c r="BG77" s="13"/>
      <c r="BH77" s="14"/>
      <c r="BJ77" s="11">
        <f t="shared" si="45"/>
        <v>0</v>
      </c>
      <c r="BK77" s="12">
        <v>0</v>
      </c>
      <c r="BL77" s="12"/>
      <c r="BM77" s="15"/>
      <c r="BN77" s="11">
        <f t="shared" si="46"/>
        <v>0</v>
      </c>
      <c r="BO77" s="12">
        <v>0</v>
      </c>
      <c r="BP77" s="12"/>
      <c r="BR77" s="16">
        <f t="shared" si="47"/>
        <v>45000</v>
      </c>
      <c r="BS77" s="17">
        <f t="shared" si="48"/>
        <v>4100</v>
      </c>
      <c r="BY77" s="16">
        <f t="shared" si="49"/>
        <v>45000</v>
      </c>
      <c r="BZ77" s="15">
        <f t="shared" si="50"/>
        <v>4100</v>
      </c>
      <c r="CB77" s="35">
        <f t="shared" si="55"/>
        <v>350</v>
      </c>
      <c r="CC77" s="16">
        <f t="shared" si="51"/>
        <v>0</v>
      </c>
      <c r="CE77" s="16">
        <f t="shared" si="52"/>
        <v>0</v>
      </c>
      <c r="CF77" s="29">
        <f t="shared" si="53"/>
        <v>0</v>
      </c>
      <c r="CG77" s="29">
        <f t="shared" si="54"/>
        <v>0</v>
      </c>
    </row>
    <row r="78" spans="1:85" x14ac:dyDescent="0.2">
      <c r="A78" s="1">
        <v>23</v>
      </c>
      <c r="C78" s="11">
        <f t="shared" si="28"/>
        <v>20000</v>
      </c>
      <c r="D78" s="12">
        <v>0.08</v>
      </c>
      <c r="E78" s="18">
        <v>0.5</v>
      </c>
      <c r="F78" s="11">
        <f t="shared" si="29"/>
        <v>0</v>
      </c>
      <c r="G78" s="12">
        <v>0.1</v>
      </c>
      <c r="H78" s="18">
        <v>1</v>
      </c>
      <c r="I78" s="11">
        <f t="shared" si="30"/>
        <v>0</v>
      </c>
      <c r="J78" s="12">
        <v>0.1</v>
      </c>
      <c r="K78" s="18">
        <v>1</v>
      </c>
      <c r="L78" s="11">
        <f t="shared" si="31"/>
        <v>0</v>
      </c>
      <c r="M78" s="12">
        <v>0.1</v>
      </c>
      <c r="N78" s="18">
        <v>1</v>
      </c>
      <c r="O78" s="11">
        <f t="shared" si="32"/>
        <v>0</v>
      </c>
      <c r="P78" s="12">
        <v>0.1</v>
      </c>
      <c r="Q78" s="18">
        <v>1</v>
      </c>
      <c r="R78" s="11">
        <f t="shared" si="33"/>
        <v>0</v>
      </c>
      <c r="S78" s="12">
        <v>0.1</v>
      </c>
      <c r="T78" s="18">
        <v>1</v>
      </c>
      <c r="V78" s="11">
        <f t="shared" si="34"/>
        <v>0</v>
      </c>
      <c r="W78" s="12">
        <v>0.1</v>
      </c>
      <c r="X78" s="18">
        <v>1</v>
      </c>
      <c r="Y78" s="18">
        <v>0</v>
      </c>
      <c r="Z78" s="13">
        <v>0.08</v>
      </c>
      <c r="AA78" s="18">
        <v>0.5</v>
      </c>
      <c r="AB78" s="11">
        <f t="shared" si="35"/>
        <v>0</v>
      </c>
      <c r="AC78" s="18">
        <v>0.1</v>
      </c>
      <c r="AD78" s="18">
        <v>1</v>
      </c>
      <c r="AE78" s="11">
        <f t="shared" si="36"/>
        <v>0</v>
      </c>
      <c r="AF78" s="12">
        <v>0.1</v>
      </c>
      <c r="AG78" s="18">
        <v>1</v>
      </c>
      <c r="AH78" s="11">
        <f t="shared" si="37"/>
        <v>16700</v>
      </c>
      <c r="AI78" s="12">
        <v>0.1</v>
      </c>
      <c r="AJ78" s="18">
        <v>1</v>
      </c>
      <c r="AK78" s="11">
        <f t="shared" si="38"/>
        <v>0</v>
      </c>
      <c r="AL78" s="12">
        <v>0.1</v>
      </c>
      <c r="AM78" s="18">
        <v>1</v>
      </c>
      <c r="AN78" s="11">
        <f t="shared" si="39"/>
        <v>0</v>
      </c>
      <c r="AO78" s="12">
        <v>0.1</v>
      </c>
      <c r="AP78" s="18">
        <v>1</v>
      </c>
      <c r="AQ78" s="11">
        <f t="shared" si="40"/>
        <v>0</v>
      </c>
      <c r="AR78" s="12">
        <v>0.1</v>
      </c>
      <c r="AS78" s="18">
        <v>1</v>
      </c>
      <c r="AT78" s="11">
        <f t="shared" si="41"/>
        <v>0</v>
      </c>
      <c r="AU78" s="12">
        <v>0.1</v>
      </c>
      <c r="AV78" s="18">
        <v>1</v>
      </c>
      <c r="AW78" s="11">
        <f t="shared" si="42"/>
        <v>0</v>
      </c>
      <c r="AX78" s="12">
        <v>0.1</v>
      </c>
      <c r="AY78" s="18">
        <v>1</v>
      </c>
      <c r="AZ78" s="11">
        <f t="shared" si="43"/>
        <v>8300</v>
      </c>
      <c r="BA78" s="12">
        <v>0.1</v>
      </c>
      <c r="BB78" s="18">
        <v>1</v>
      </c>
      <c r="BC78" s="11">
        <f t="shared" si="44"/>
        <v>0</v>
      </c>
      <c r="BD78" s="12">
        <v>0.1</v>
      </c>
      <c r="BE78" s="18">
        <v>1</v>
      </c>
      <c r="BF78" s="13"/>
      <c r="BG78" s="13"/>
      <c r="BH78" s="14"/>
      <c r="BJ78" s="11">
        <f t="shared" si="45"/>
        <v>0</v>
      </c>
      <c r="BK78" s="12">
        <v>0</v>
      </c>
      <c r="BL78" s="12"/>
      <c r="BM78" s="15"/>
      <c r="BN78" s="11">
        <f t="shared" si="46"/>
        <v>0</v>
      </c>
      <c r="BO78" s="12">
        <v>0</v>
      </c>
      <c r="BP78" s="12"/>
      <c r="BR78" s="16">
        <f t="shared" si="47"/>
        <v>45000</v>
      </c>
      <c r="BS78" s="17">
        <f t="shared" si="48"/>
        <v>4100</v>
      </c>
      <c r="BY78" s="16">
        <f t="shared" si="49"/>
        <v>45000</v>
      </c>
      <c r="BZ78" s="15">
        <f t="shared" si="50"/>
        <v>4100</v>
      </c>
      <c r="CB78" s="35">
        <f t="shared" si="55"/>
        <v>350</v>
      </c>
      <c r="CC78" s="16">
        <f t="shared" si="51"/>
        <v>0</v>
      </c>
      <c r="CE78" s="16">
        <f t="shared" si="52"/>
        <v>0</v>
      </c>
      <c r="CF78" s="29">
        <f t="shared" si="53"/>
        <v>0</v>
      </c>
      <c r="CG78" s="29">
        <f t="shared" si="54"/>
        <v>0</v>
      </c>
    </row>
    <row r="79" spans="1:85" x14ac:dyDescent="0.2">
      <c r="A79" s="1">
        <v>24</v>
      </c>
      <c r="C79" s="11">
        <f t="shared" si="28"/>
        <v>20000</v>
      </c>
      <c r="D79" s="12">
        <v>0.08</v>
      </c>
      <c r="E79" s="18">
        <v>0.5</v>
      </c>
      <c r="F79" s="11">
        <f t="shared" si="29"/>
        <v>0</v>
      </c>
      <c r="G79" s="12">
        <v>0.1</v>
      </c>
      <c r="H79" s="18">
        <v>1</v>
      </c>
      <c r="I79" s="11">
        <f t="shared" si="30"/>
        <v>0</v>
      </c>
      <c r="J79" s="12">
        <v>0.1</v>
      </c>
      <c r="K79" s="18">
        <v>1</v>
      </c>
      <c r="L79" s="11">
        <f t="shared" si="31"/>
        <v>0</v>
      </c>
      <c r="M79" s="12">
        <v>0.1</v>
      </c>
      <c r="N79" s="18">
        <v>1</v>
      </c>
      <c r="O79" s="11">
        <f t="shared" si="32"/>
        <v>0</v>
      </c>
      <c r="P79" s="12">
        <v>0.1</v>
      </c>
      <c r="Q79" s="18">
        <v>1</v>
      </c>
      <c r="R79" s="11">
        <f t="shared" si="33"/>
        <v>0</v>
      </c>
      <c r="S79" s="12">
        <v>0.1</v>
      </c>
      <c r="T79" s="18">
        <v>1</v>
      </c>
      <c r="V79" s="11">
        <f t="shared" si="34"/>
        <v>0</v>
      </c>
      <c r="W79" s="12">
        <v>0.1</v>
      </c>
      <c r="X79" s="18">
        <v>1</v>
      </c>
      <c r="Y79" s="18">
        <v>0</v>
      </c>
      <c r="Z79" s="13">
        <v>0.08</v>
      </c>
      <c r="AA79" s="18">
        <v>0.5</v>
      </c>
      <c r="AB79" s="11">
        <f t="shared" si="35"/>
        <v>0</v>
      </c>
      <c r="AC79" s="18">
        <v>0.1</v>
      </c>
      <c r="AD79" s="18">
        <v>1</v>
      </c>
      <c r="AE79" s="11">
        <f t="shared" si="36"/>
        <v>0</v>
      </c>
      <c r="AF79" s="12">
        <v>0.1</v>
      </c>
      <c r="AG79" s="18">
        <v>1</v>
      </c>
      <c r="AH79" s="11">
        <f t="shared" si="37"/>
        <v>16700</v>
      </c>
      <c r="AI79" s="12">
        <v>0.1</v>
      </c>
      <c r="AJ79" s="18">
        <v>1</v>
      </c>
      <c r="AK79" s="11">
        <f t="shared" si="38"/>
        <v>0</v>
      </c>
      <c r="AL79" s="12">
        <v>0.1</v>
      </c>
      <c r="AM79" s="18">
        <v>1</v>
      </c>
      <c r="AN79" s="11">
        <f t="shared" si="39"/>
        <v>0</v>
      </c>
      <c r="AO79" s="12">
        <v>0.1</v>
      </c>
      <c r="AP79" s="18">
        <v>1</v>
      </c>
      <c r="AQ79" s="11">
        <f t="shared" si="40"/>
        <v>0</v>
      </c>
      <c r="AR79" s="12">
        <v>0.1</v>
      </c>
      <c r="AS79" s="18">
        <v>1</v>
      </c>
      <c r="AT79" s="11">
        <f t="shared" si="41"/>
        <v>0</v>
      </c>
      <c r="AU79" s="12">
        <v>0.1</v>
      </c>
      <c r="AV79" s="18">
        <v>1</v>
      </c>
      <c r="AW79" s="11">
        <f t="shared" si="42"/>
        <v>0</v>
      </c>
      <c r="AX79" s="12">
        <v>0.1</v>
      </c>
      <c r="AY79" s="18">
        <v>1</v>
      </c>
      <c r="AZ79" s="11">
        <f t="shared" si="43"/>
        <v>8300</v>
      </c>
      <c r="BA79" s="12">
        <v>0.1</v>
      </c>
      <c r="BB79" s="18">
        <v>1</v>
      </c>
      <c r="BC79" s="11">
        <f t="shared" si="44"/>
        <v>0</v>
      </c>
      <c r="BD79" s="12">
        <v>0.1</v>
      </c>
      <c r="BE79" s="18">
        <v>1</v>
      </c>
      <c r="BF79" s="13"/>
      <c r="BG79" s="13"/>
      <c r="BH79" s="14"/>
      <c r="BJ79" s="11">
        <f t="shared" si="45"/>
        <v>0</v>
      </c>
      <c r="BK79" s="12">
        <v>0</v>
      </c>
      <c r="BL79" s="12"/>
      <c r="BM79" s="15"/>
      <c r="BN79" s="11">
        <f t="shared" si="46"/>
        <v>0</v>
      </c>
      <c r="BO79" s="12">
        <v>0</v>
      </c>
      <c r="BP79" s="12"/>
      <c r="BR79" s="16">
        <f t="shared" si="47"/>
        <v>45000</v>
      </c>
      <c r="BS79" s="17">
        <f t="shared" si="48"/>
        <v>4100</v>
      </c>
      <c r="BY79" s="16">
        <f t="shared" si="49"/>
        <v>45000</v>
      </c>
      <c r="BZ79" s="15">
        <f t="shared" si="50"/>
        <v>4100</v>
      </c>
      <c r="CB79" s="35">
        <f t="shared" si="55"/>
        <v>350</v>
      </c>
      <c r="CC79" s="16">
        <f t="shared" si="51"/>
        <v>0</v>
      </c>
      <c r="CE79" s="16">
        <f t="shared" si="52"/>
        <v>0</v>
      </c>
      <c r="CF79" s="29">
        <f t="shared" si="53"/>
        <v>0</v>
      </c>
      <c r="CG79" s="29">
        <f t="shared" si="54"/>
        <v>0</v>
      </c>
    </row>
    <row r="80" spans="1:85" x14ac:dyDescent="0.2">
      <c r="A80" s="1">
        <v>25</v>
      </c>
      <c r="C80" s="11">
        <f t="shared" si="28"/>
        <v>20000</v>
      </c>
      <c r="D80" s="12">
        <v>0.08</v>
      </c>
      <c r="E80" s="18">
        <v>0.5</v>
      </c>
      <c r="F80" s="11">
        <f t="shared" si="29"/>
        <v>0</v>
      </c>
      <c r="G80" s="12">
        <v>0.1</v>
      </c>
      <c r="H80" s="18">
        <v>1</v>
      </c>
      <c r="I80" s="11">
        <f t="shared" si="30"/>
        <v>0</v>
      </c>
      <c r="J80" s="12">
        <v>0.1</v>
      </c>
      <c r="K80" s="18">
        <v>1</v>
      </c>
      <c r="L80" s="11">
        <f t="shared" si="31"/>
        <v>0</v>
      </c>
      <c r="M80" s="12">
        <v>0.1</v>
      </c>
      <c r="N80" s="18">
        <v>1</v>
      </c>
      <c r="O80" s="11">
        <f t="shared" si="32"/>
        <v>0</v>
      </c>
      <c r="P80" s="12">
        <v>0.1</v>
      </c>
      <c r="Q80" s="18">
        <v>1</v>
      </c>
      <c r="R80" s="11">
        <f t="shared" si="33"/>
        <v>0</v>
      </c>
      <c r="S80" s="12">
        <v>0.1</v>
      </c>
      <c r="T80" s="18">
        <v>1</v>
      </c>
      <c r="V80" s="11">
        <f t="shared" si="34"/>
        <v>0</v>
      </c>
      <c r="W80" s="12">
        <v>0.1</v>
      </c>
      <c r="X80" s="18">
        <v>1</v>
      </c>
      <c r="Y80" s="18">
        <v>0</v>
      </c>
      <c r="Z80" s="13">
        <v>0.08</v>
      </c>
      <c r="AA80" s="18">
        <v>0.5</v>
      </c>
      <c r="AB80" s="11">
        <f t="shared" si="35"/>
        <v>0</v>
      </c>
      <c r="AC80" s="18">
        <v>0.1</v>
      </c>
      <c r="AD80" s="18">
        <v>1</v>
      </c>
      <c r="AE80" s="11">
        <f t="shared" si="36"/>
        <v>0</v>
      </c>
      <c r="AF80" s="12">
        <v>0.1</v>
      </c>
      <c r="AG80" s="18">
        <v>1</v>
      </c>
      <c r="AH80" s="11">
        <f t="shared" si="37"/>
        <v>16700</v>
      </c>
      <c r="AI80" s="12">
        <v>0.1</v>
      </c>
      <c r="AJ80" s="18">
        <v>1</v>
      </c>
      <c r="AK80" s="11">
        <f t="shared" si="38"/>
        <v>0</v>
      </c>
      <c r="AL80" s="12">
        <v>0.1</v>
      </c>
      <c r="AM80" s="18">
        <v>1</v>
      </c>
      <c r="AN80" s="11">
        <f t="shared" si="39"/>
        <v>0</v>
      </c>
      <c r="AO80" s="12">
        <v>0.1</v>
      </c>
      <c r="AP80" s="18">
        <v>1</v>
      </c>
      <c r="AQ80" s="11">
        <f t="shared" si="40"/>
        <v>0</v>
      </c>
      <c r="AR80" s="12">
        <v>0.1</v>
      </c>
      <c r="AS80" s="18">
        <v>1</v>
      </c>
      <c r="AT80" s="11">
        <f t="shared" si="41"/>
        <v>0</v>
      </c>
      <c r="AU80" s="12">
        <v>0.1</v>
      </c>
      <c r="AV80" s="18">
        <v>1</v>
      </c>
      <c r="AW80" s="11">
        <f t="shared" si="42"/>
        <v>0</v>
      </c>
      <c r="AX80" s="12">
        <v>0.1</v>
      </c>
      <c r="AY80" s="18">
        <v>1</v>
      </c>
      <c r="AZ80" s="11">
        <f t="shared" si="43"/>
        <v>8300</v>
      </c>
      <c r="BA80" s="12">
        <v>0.1</v>
      </c>
      <c r="BB80" s="18">
        <v>1</v>
      </c>
      <c r="BC80" s="11">
        <f t="shared" si="44"/>
        <v>0</v>
      </c>
      <c r="BD80" s="12">
        <v>0.1</v>
      </c>
      <c r="BE80" s="18">
        <v>1</v>
      </c>
      <c r="BF80" s="13"/>
      <c r="BG80" s="13"/>
      <c r="BH80" s="14"/>
      <c r="BJ80" s="11">
        <f t="shared" si="45"/>
        <v>0</v>
      </c>
      <c r="BK80" s="12">
        <v>0</v>
      </c>
      <c r="BL80" s="12"/>
      <c r="BM80" s="15"/>
      <c r="BN80" s="11">
        <f t="shared" si="46"/>
        <v>0</v>
      </c>
      <c r="BO80" s="12">
        <v>0</v>
      </c>
      <c r="BP80" s="12"/>
      <c r="BR80" s="16">
        <f t="shared" si="47"/>
        <v>45000</v>
      </c>
      <c r="BS80" s="17">
        <f t="shared" si="48"/>
        <v>4100</v>
      </c>
      <c r="BY80" s="16">
        <f t="shared" si="49"/>
        <v>45000</v>
      </c>
      <c r="BZ80" s="15">
        <f t="shared" si="50"/>
        <v>4100</v>
      </c>
      <c r="CB80" s="35">
        <f t="shared" si="55"/>
        <v>350</v>
      </c>
      <c r="CC80" s="16">
        <f t="shared" si="51"/>
        <v>0</v>
      </c>
      <c r="CE80" s="16">
        <f t="shared" si="52"/>
        <v>0</v>
      </c>
      <c r="CF80" s="29">
        <f t="shared" si="53"/>
        <v>0</v>
      </c>
      <c r="CG80" s="29">
        <f t="shared" si="54"/>
        <v>0</v>
      </c>
    </row>
    <row r="81" spans="1:87" x14ac:dyDescent="0.2">
      <c r="A81" s="1">
        <v>26</v>
      </c>
      <c r="C81" s="11">
        <f t="shared" si="28"/>
        <v>20000</v>
      </c>
      <c r="D81" s="12">
        <v>0.08</v>
      </c>
      <c r="E81" s="18">
        <v>0.5</v>
      </c>
      <c r="F81" s="11">
        <f t="shared" si="29"/>
        <v>0</v>
      </c>
      <c r="G81" s="12">
        <v>0.1</v>
      </c>
      <c r="H81" s="18">
        <v>1</v>
      </c>
      <c r="I81" s="11">
        <f t="shared" si="30"/>
        <v>0</v>
      </c>
      <c r="J81" s="12">
        <v>0.1</v>
      </c>
      <c r="K81" s="18">
        <v>1</v>
      </c>
      <c r="L81" s="11">
        <f t="shared" si="31"/>
        <v>0</v>
      </c>
      <c r="M81" s="12">
        <v>0.1</v>
      </c>
      <c r="N81" s="18">
        <v>1</v>
      </c>
      <c r="O81" s="11">
        <f t="shared" si="32"/>
        <v>0</v>
      </c>
      <c r="P81" s="12">
        <v>0.1</v>
      </c>
      <c r="Q81" s="18">
        <v>1</v>
      </c>
      <c r="R81" s="11">
        <f t="shared" si="33"/>
        <v>0</v>
      </c>
      <c r="S81" s="12">
        <v>0.1</v>
      </c>
      <c r="T81" s="18">
        <v>1</v>
      </c>
      <c r="V81" s="11">
        <f t="shared" si="34"/>
        <v>0</v>
      </c>
      <c r="W81" s="12">
        <v>0.1</v>
      </c>
      <c r="X81" s="18">
        <v>1</v>
      </c>
      <c r="Y81" s="18">
        <v>0</v>
      </c>
      <c r="Z81" s="13">
        <v>0.08</v>
      </c>
      <c r="AA81" s="18">
        <v>0.5</v>
      </c>
      <c r="AB81" s="11">
        <f t="shared" si="35"/>
        <v>0</v>
      </c>
      <c r="AC81" s="18">
        <v>0.1</v>
      </c>
      <c r="AD81" s="18">
        <v>1</v>
      </c>
      <c r="AE81" s="11">
        <f t="shared" si="36"/>
        <v>0</v>
      </c>
      <c r="AF81" s="12">
        <v>0.1</v>
      </c>
      <c r="AG81" s="18">
        <v>1</v>
      </c>
      <c r="AH81" s="11">
        <f t="shared" si="37"/>
        <v>16700</v>
      </c>
      <c r="AI81" s="12">
        <v>0.1</v>
      </c>
      <c r="AJ81" s="18">
        <v>1</v>
      </c>
      <c r="AK81" s="11">
        <f t="shared" si="38"/>
        <v>0</v>
      </c>
      <c r="AL81" s="12">
        <v>0.1</v>
      </c>
      <c r="AM81" s="18">
        <v>1</v>
      </c>
      <c r="AN81" s="11">
        <f t="shared" si="39"/>
        <v>0</v>
      </c>
      <c r="AO81" s="12">
        <v>0.1</v>
      </c>
      <c r="AP81" s="18">
        <v>1</v>
      </c>
      <c r="AQ81" s="11">
        <f t="shared" si="40"/>
        <v>0</v>
      </c>
      <c r="AR81" s="12">
        <v>0.1</v>
      </c>
      <c r="AS81" s="18">
        <v>1</v>
      </c>
      <c r="AT81" s="11">
        <f t="shared" si="41"/>
        <v>0</v>
      </c>
      <c r="AU81" s="12">
        <v>0.1</v>
      </c>
      <c r="AV81" s="18">
        <v>1</v>
      </c>
      <c r="AW81" s="11">
        <f t="shared" si="42"/>
        <v>0</v>
      </c>
      <c r="AX81" s="12">
        <v>0.1</v>
      </c>
      <c r="AY81" s="18">
        <v>1</v>
      </c>
      <c r="AZ81" s="11">
        <f t="shared" si="43"/>
        <v>8300</v>
      </c>
      <c r="BA81" s="12">
        <v>0.1</v>
      </c>
      <c r="BB81" s="18">
        <v>1</v>
      </c>
      <c r="BC81" s="11">
        <f t="shared" si="44"/>
        <v>0</v>
      </c>
      <c r="BD81" s="12">
        <v>0.1</v>
      </c>
      <c r="BE81" s="18">
        <v>1</v>
      </c>
      <c r="BF81" s="13"/>
      <c r="BG81" s="13"/>
      <c r="BH81" s="14"/>
      <c r="BJ81" s="11">
        <f t="shared" si="45"/>
        <v>0</v>
      </c>
      <c r="BK81" s="12">
        <v>0</v>
      </c>
      <c r="BL81" s="12"/>
      <c r="BM81" s="15"/>
      <c r="BN81" s="11">
        <f t="shared" si="46"/>
        <v>0</v>
      </c>
      <c r="BO81" s="12">
        <v>0</v>
      </c>
      <c r="BP81" s="12"/>
      <c r="BR81" s="16">
        <f t="shared" si="47"/>
        <v>45000</v>
      </c>
      <c r="BS81" s="17">
        <f t="shared" si="48"/>
        <v>4100</v>
      </c>
      <c r="BY81" s="16">
        <f t="shared" si="49"/>
        <v>45000</v>
      </c>
      <c r="BZ81" s="15">
        <f t="shared" si="50"/>
        <v>4100</v>
      </c>
      <c r="CB81" s="35">
        <f t="shared" si="55"/>
        <v>350</v>
      </c>
      <c r="CC81" s="16">
        <f t="shared" si="51"/>
        <v>0</v>
      </c>
      <c r="CE81" s="16">
        <f t="shared" si="52"/>
        <v>0</v>
      </c>
      <c r="CF81" s="29">
        <f t="shared" si="53"/>
        <v>0</v>
      </c>
      <c r="CG81" s="29">
        <f t="shared" si="54"/>
        <v>0</v>
      </c>
    </row>
    <row r="82" spans="1:87" x14ac:dyDescent="0.2">
      <c r="A82" s="1">
        <v>27</v>
      </c>
      <c r="C82" s="11">
        <f t="shared" si="28"/>
        <v>20000</v>
      </c>
      <c r="D82" s="12">
        <v>0.08</v>
      </c>
      <c r="E82" s="18">
        <v>0.5</v>
      </c>
      <c r="F82" s="11">
        <f t="shared" si="29"/>
        <v>0</v>
      </c>
      <c r="G82" s="12">
        <v>0.1</v>
      </c>
      <c r="H82" s="18">
        <v>1</v>
      </c>
      <c r="I82" s="11">
        <f t="shared" si="30"/>
        <v>0</v>
      </c>
      <c r="J82" s="12">
        <v>0.1</v>
      </c>
      <c r="K82" s="18">
        <v>1</v>
      </c>
      <c r="L82" s="11">
        <f t="shared" si="31"/>
        <v>0</v>
      </c>
      <c r="M82" s="12">
        <v>0.1</v>
      </c>
      <c r="N82" s="18">
        <v>1</v>
      </c>
      <c r="O82" s="11">
        <f t="shared" si="32"/>
        <v>0</v>
      </c>
      <c r="P82" s="12">
        <v>0.1</v>
      </c>
      <c r="Q82" s="18">
        <v>1</v>
      </c>
      <c r="R82" s="11">
        <f t="shared" si="33"/>
        <v>0</v>
      </c>
      <c r="S82" s="12">
        <v>0.1</v>
      </c>
      <c r="T82" s="18">
        <v>1</v>
      </c>
      <c r="V82" s="11">
        <f t="shared" si="34"/>
        <v>0</v>
      </c>
      <c r="W82" s="12">
        <v>0.1</v>
      </c>
      <c r="X82" s="18">
        <v>1</v>
      </c>
      <c r="Y82" s="18">
        <v>0</v>
      </c>
      <c r="Z82" s="13">
        <v>0.08</v>
      </c>
      <c r="AA82" s="18">
        <v>0.5</v>
      </c>
      <c r="AB82" s="11">
        <f t="shared" si="35"/>
        <v>0</v>
      </c>
      <c r="AC82" s="18">
        <v>0.1</v>
      </c>
      <c r="AD82" s="18">
        <v>1</v>
      </c>
      <c r="AE82" s="11">
        <f t="shared" si="36"/>
        <v>0</v>
      </c>
      <c r="AF82" s="12">
        <v>0.1</v>
      </c>
      <c r="AG82" s="18">
        <v>1</v>
      </c>
      <c r="AH82" s="11">
        <f t="shared" si="37"/>
        <v>16700</v>
      </c>
      <c r="AI82" s="12">
        <v>0.1</v>
      </c>
      <c r="AJ82" s="18">
        <v>1</v>
      </c>
      <c r="AK82" s="11">
        <f t="shared" si="38"/>
        <v>0</v>
      </c>
      <c r="AL82" s="12">
        <v>0.1</v>
      </c>
      <c r="AM82" s="18">
        <v>1</v>
      </c>
      <c r="AN82" s="11">
        <f t="shared" si="39"/>
        <v>0</v>
      </c>
      <c r="AO82" s="12">
        <v>0.1</v>
      </c>
      <c r="AP82" s="18">
        <v>1</v>
      </c>
      <c r="AQ82" s="11">
        <f t="shared" si="40"/>
        <v>0</v>
      </c>
      <c r="AR82" s="12">
        <v>0.1</v>
      </c>
      <c r="AS82" s="18">
        <v>1</v>
      </c>
      <c r="AT82" s="11">
        <f t="shared" si="41"/>
        <v>0</v>
      </c>
      <c r="AU82" s="12">
        <v>0.1</v>
      </c>
      <c r="AV82" s="18">
        <v>1</v>
      </c>
      <c r="AW82" s="11">
        <f t="shared" si="42"/>
        <v>0</v>
      </c>
      <c r="AX82" s="12">
        <v>0.1</v>
      </c>
      <c r="AY82" s="18">
        <v>1</v>
      </c>
      <c r="AZ82" s="11">
        <f t="shared" si="43"/>
        <v>8300</v>
      </c>
      <c r="BA82" s="12">
        <v>0.1</v>
      </c>
      <c r="BB82" s="18">
        <v>1</v>
      </c>
      <c r="BC82" s="11">
        <f t="shared" si="44"/>
        <v>0</v>
      </c>
      <c r="BD82" s="12">
        <v>0.1</v>
      </c>
      <c r="BE82" s="18">
        <v>1</v>
      </c>
      <c r="BF82" s="13"/>
      <c r="BG82" s="13"/>
      <c r="BH82" s="14"/>
      <c r="BJ82" s="11">
        <f t="shared" si="45"/>
        <v>0</v>
      </c>
      <c r="BK82" s="12">
        <v>0</v>
      </c>
      <c r="BL82" s="12"/>
      <c r="BM82" s="15"/>
      <c r="BN82" s="11">
        <f t="shared" si="46"/>
        <v>0</v>
      </c>
      <c r="BO82" s="12">
        <v>0</v>
      </c>
      <c r="BP82" s="12"/>
      <c r="BR82" s="16">
        <f t="shared" si="47"/>
        <v>45000</v>
      </c>
      <c r="BS82" s="17">
        <f t="shared" si="48"/>
        <v>4100</v>
      </c>
      <c r="BY82" s="16">
        <f t="shared" si="49"/>
        <v>45000</v>
      </c>
      <c r="BZ82" s="15">
        <f t="shared" si="50"/>
        <v>4100</v>
      </c>
      <c r="CB82" s="35">
        <f t="shared" si="55"/>
        <v>350</v>
      </c>
      <c r="CC82" s="16">
        <f t="shared" si="51"/>
        <v>0</v>
      </c>
      <c r="CE82" s="16">
        <f t="shared" si="52"/>
        <v>0</v>
      </c>
      <c r="CF82" s="29">
        <f t="shared" si="53"/>
        <v>0</v>
      </c>
      <c r="CG82" s="29">
        <f t="shared" si="54"/>
        <v>0</v>
      </c>
    </row>
    <row r="83" spans="1:87" x14ac:dyDescent="0.2">
      <c r="A83" s="1">
        <v>28</v>
      </c>
      <c r="C83" s="11">
        <f t="shared" si="28"/>
        <v>20000</v>
      </c>
      <c r="D83" s="12">
        <v>0.08</v>
      </c>
      <c r="E83" s="18">
        <v>0.5</v>
      </c>
      <c r="F83" s="11">
        <f t="shared" si="29"/>
        <v>0</v>
      </c>
      <c r="G83" s="12">
        <v>0.1</v>
      </c>
      <c r="H83" s="18">
        <v>1</v>
      </c>
      <c r="I83" s="11">
        <f t="shared" si="30"/>
        <v>0</v>
      </c>
      <c r="J83" s="12">
        <v>0.1</v>
      </c>
      <c r="K83" s="18">
        <v>1</v>
      </c>
      <c r="L83" s="11">
        <f t="shared" si="31"/>
        <v>0</v>
      </c>
      <c r="M83" s="12">
        <v>0.1</v>
      </c>
      <c r="N83" s="18">
        <v>1</v>
      </c>
      <c r="O83" s="11">
        <f t="shared" si="32"/>
        <v>0</v>
      </c>
      <c r="P83" s="12">
        <v>0.1</v>
      </c>
      <c r="Q83" s="18">
        <v>1</v>
      </c>
      <c r="R83" s="11">
        <f t="shared" si="33"/>
        <v>0</v>
      </c>
      <c r="S83" s="12">
        <v>0.1</v>
      </c>
      <c r="T83" s="18">
        <v>1</v>
      </c>
      <c r="V83" s="11">
        <f t="shared" si="34"/>
        <v>0</v>
      </c>
      <c r="W83" s="12">
        <v>0.1</v>
      </c>
      <c r="X83" s="18">
        <v>1</v>
      </c>
      <c r="Y83" s="18">
        <v>0</v>
      </c>
      <c r="Z83" s="13">
        <v>0.08</v>
      </c>
      <c r="AA83" s="18">
        <v>0.5</v>
      </c>
      <c r="AB83" s="11">
        <f t="shared" si="35"/>
        <v>0</v>
      </c>
      <c r="AC83" s="18">
        <v>0.1</v>
      </c>
      <c r="AD83" s="18">
        <v>1</v>
      </c>
      <c r="AE83" s="11">
        <f t="shared" si="36"/>
        <v>0</v>
      </c>
      <c r="AF83" s="12">
        <v>0.1</v>
      </c>
      <c r="AG83" s="18">
        <v>1</v>
      </c>
      <c r="AH83" s="11">
        <f t="shared" si="37"/>
        <v>16700</v>
      </c>
      <c r="AI83" s="12">
        <v>0.1</v>
      </c>
      <c r="AJ83" s="18">
        <v>1</v>
      </c>
      <c r="AK83" s="11">
        <f t="shared" si="38"/>
        <v>0</v>
      </c>
      <c r="AL83" s="12">
        <v>0.1</v>
      </c>
      <c r="AM83" s="18">
        <v>1</v>
      </c>
      <c r="AN83" s="11">
        <f t="shared" si="39"/>
        <v>0</v>
      </c>
      <c r="AO83" s="12">
        <v>0.1</v>
      </c>
      <c r="AP83" s="18">
        <v>1</v>
      </c>
      <c r="AQ83" s="11">
        <f t="shared" si="40"/>
        <v>0</v>
      </c>
      <c r="AR83" s="12">
        <v>0.1</v>
      </c>
      <c r="AS83" s="18">
        <v>1</v>
      </c>
      <c r="AT83" s="11">
        <f t="shared" si="41"/>
        <v>0</v>
      </c>
      <c r="AU83" s="12">
        <v>0.1</v>
      </c>
      <c r="AV83" s="18">
        <v>1</v>
      </c>
      <c r="AW83" s="11">
        <f t="shared" si="42"/>
        <v>0</v>
      </c>
      <c r="AX83" s="12">
        <v>0.1</v>
      </c>
      <c r="AY83" s="18">
        <v>1</v>
      </c>
      <c r="AZ83" s="11">
        <f t="shared" si="43"/>
        <v>8300</v>
      </c>
      <c r="BA83" s="12">
        <v>0.1</v>
      </c>
      <c r="BB83" s="18">
        <v>1</v>
      </c>
      <c r="BC83" s="11">
        <f t="shared" si="44"/>
        <v>0</v>
      </c>
      <c r="BD83" s="12">
        <v>0.1</v>
      </c>
      <c r="BE83" s="18">
        <v>1</v>
      </c>
      <c r="BF83" s="13"/>
      <c r="BG83" s="13"/>
      <c r="BH83" s="14"/>
      <c r="BJ83" s="11">
        <f t="shared" si="45"/>
        <v>0</v>
      </c>
      <c r="BK83" s="12">
        <v>0</v>
      </c>
      <c r="BL83" s="12"/>
      <c r="BM83" s="15"/>
      <c r="BN83" s="11">
        <f t="shared" si="46"/>
        <v>0</v>
      </c>
      <c r="BO83" s="12">
        <v>0</v>
      </c>
      <c r="BP83" s="12"/>
      <c r="BR83" s="16">
        <f t="shared" si="47"/>
        <v>45000</v>
      </c>
      <c r="BS83" s="17">
        <f t="shared" si="48"/>
        <v>4100</v>
      </c>
      <c r="BY83" s="16">
        <f t="shared" si="49"/>
        <v>45000</v>
      </c>
      <c r="BZ83" s="15">
        <f t="shared" si="50"/>
        <v>4100</v>
      </c>
      <c r="CB83" s="35">
        <f t="shared" si="55"/>
        <v>350</v>
      </c>
      <c r="CC83" s="16">
        <f t="shared" si="51"/>
        <v>0</v>
      </c>
      <c r="CE83" s="16">
        <f t="shared" si="52"/>
        <v>0</v>
      </c>
      <c r="CF83" s="29">
        <f t="shared" si="53"/>
        <v>0</v>
      </c>
      <c r="CG83" s="29">
        <f t="shared" si="54"/>
        <v>0</v>
      </c>
    </row>
    <row r="84" spans="1:87" x14ac:dyDescent="0.2">
      <c r="A84" s="1">
        <v>29</v>
      </c>
      <c r="C84" s="11">
        <f t="shared" si="28"/>
        <v>20000</v>
      </c>
      <c r="D84" s="12">
        <v>0.08</v>
      </c>
      <c r="E84" s="18">
        <v>0.5</v>
      </c>
      <c r="F84" s="11">
        <f t="shared" si="29"/>
        <v>0</v>
      </c>
      <c r="G84" s="12">
        <v>0.1</v>
      </c>
      <c r="H84" s="18">
        <v>1</v>
      </c>
      <c r="I84" s="11">
        <f t="shared" si="30"/>
        <v>0</v>
      </c>
      <c r="J84" s="12">
        <v>0.1</v>
      </c>
      <c r="K84" s="18">
        <v>1</v>
      </c>
      <c r="L84" s="11">
        <f t="shared" si="31"/>
        <v>0</v>
      </c>
      <c r="M84" s="12">
        <v>0.1</v>
      </c>
      <c r="N84" s="18">
        <v>1</v>
      </c>
      <c r="O84" s="11">
        <f t="shared" si="32"/>
        <v>0</v>
      </c>
      <c r="P84" s="12">
        <v>0.1</v>
      </c>
      <c r="Q84" s="18">
        <v>1</v>
      </c>
      <c r="R84" s="11">
        <f t="shared" si="33"/>
        <v>0</v>
      </c>
      <c r="S84" s="12">
        <v>0.1</v>
      </c>
      <c r="T84" s="18">
        <v>1</v>
      </c>
      <c r="V84" s="11">
        <f t="shared" si="34"/>
        <v>0</v>
      </c>
      <c r="W84" s="12">
        <v>0.1</v>
      </c>
      <c r="X84" s="18">
        <v>1</v>
      </c>
      <c r="Y84" s="18">
        <v>0</v>
      </c>
      <c r="Z84" s="13">
        <v>0.08</v>
      </c>
      <c r="AA84" s="18">
        <v>0.5</v>
      </c>
      <c r="AB84" s="11">
        <f t="shared" si="35"/>
        <v>0</v>
      </c>
      <c r="AC84" s="18">
        <v>0.1</v>
      </c>
      <c r="AD84" s="18">
        <v>1</v>
      </c>
      <c r="AE84" s="11">
        <f t="shared" si="36"/>
        <v>0</v>
      </c>
      <c r="AF84" s="12">
        <v>0.1</v>
      </c>
      <c r="AG84" s="18">
        <v>1</v>
      </c>
      <c r="AH84" s="11">
        <f t="shared" si="37"/>
        <v>16700</v>
      </c>
      <c r="AI84" s="12">
        <v>0.1</v>
      </c>
      <c r="AJ84" s="18">
        <v>1</v>
      </c>
      <c r="AK84" s="11">
        <f t="shared" si="38"/>
        <v>0</v>
      </c>
      <c r="AL84" s="12">
        <v>0.1</v>
      </c>
      <c r="AM84" s="18">
        <v>1</v>
      </c>
      <c r="AN84" s="11">
        <f t="shared" si="39"/>
        <v>0</v>
      </c>
      <c r="AO84" s="12">
        <v>0.1</v>
      </c>
      <c r="AP84" s="18">
        <v>1</v>
      </c>
      <c r="AQ84" s="11">
        <f t="shared" si="40"/>
        <v>0</v>
      </c>
      <c r="AR84" s="12">
        <v>0.1</v>
      </c>
      <c r="AS84" s="18">
        <v>1</v>
      </c>
      <c r="AT84" s="11">
        <f t="shared" si="41"/>
        <v>0</v>
      </c>
      <c r="AU84" s="12">
        <v>0.1</v>
      </c>
      <c r="AV84" s="18">
        <v>1</v>
      </c>
      <c r="AW84" s="11">
        <f t="shared" si="42"/>
        <v>0</v>
      </c>
      <c r="AX84" s="12">
        <v>0.1</v>
      </c>
      <c r="AY84" s="18">
        <v>1</v>
      </c>
      <c r="AZ84" s="11">
        <f t="shared" si="43"/>
        <v>8300</v>
      </c>
      <c r="BA84" s="12">
        <v>0.1</v>
      </c>
      <c r="BB84" s="18">
        <v>1</v>
      </c>
      <c r="BC84" s="11">
        <f t="shared" si="44"/>
        <v>0</v>
      </c>
      <c r="BD84" s="12">
        <v>0.1</v>
      </c>
      <c r="BE84" s="18">
        <v>1</v>
      </c>
      <c r="BF84" s="13"/>
      <c r="BG84" s="13"/>
      <c r="BH84" s="14"/>
      <c r="BJ84" s="11">
        <f t="shared" si="45"/>
        <v>0</v>
      </c>
      <c r="BK84" s="12">
        <v>0</v>
      </c>
      <c r="BL84" s="12"/>
      <c r="BM84" s="15"/>
      <c r="BN84" s="11">
        <f t="shared" si="46"/>
        <v>0</v>
      </c>
      <c r="BO84" s="12">
        <v>0</v>
      </c>
      <c r="BP84" s="12"/>
      <c r="BR84" s="16">
        <f t="shared" si="47"/>
        <v>45000</v>
      </c>
      <c r="BS84" s="17">
        <f t="shared" si="48"/>
        <v>4100</v>
      </c>
      <c r="BY84" s="16">
        <f t="shared" si="49"/>
        <v>45000</v>
      </c>
      <c r="BZ84" s="15">
        <f t="shared" si="50"/>
        <v>4100</v>
      </c>
      <c r="CB84" s="35">
        <f t="shared" si="55"/>
        <v>350</v>
      </c>
      <c r="CC84" s="16">
        <f t="shared" si="51"/>
        <v>0</v>
      </c>
      <c r="CE84" s="16">
        <f t="shared" si="52"/>
        <v>0</v>
      </c>
      <c r="CF84" s="29">
        <f t="shared" si="53"/>
        <v>0</v>
      </c>
      <c r="CG84" s="29">
        <f t="shared" si="54"/>
        <v>0</v>
      </c>
    </row>
    <row r="85" spans="1:87" x14ac:dyDescent="0.2">
      <c r="A85" s="1">
        <v>30</v>
      </c>
      <c r="C85" s="11">
        <f t="shared" si="28"/>
        <v>20000</v>
      </c>
      <c r="D85" s="12">
        <v>0.08</v>
      </c>
      <c r="E85" s="18">
        <v>0.5</v>
      </c>
      <c r="F85" s="11">
        <f t="shared" si="29"/>
        <v>0</v>
      </c>
      <c r="G85" s="12">
        <v>0.1</v>
      </c>
      <c r="H85" s="18">
        <v>1</v>
      </c>
      <c r="I85" s="11">
        <f t="shared" si="30"/>
        <v>0</v>
      </c>
      <c r="J85" s="12">
        <v>0.1</v>
      </c>
      <c r="K85" s="18">
        <v>1</v>
      </c>
      <c r="L85" s="11">
        <f t="shared" si="31"/>
        <v>0</v>
      </c>
      <c r="M85" s="12">
        <v>0.1</v>
      </c>
      <c r="N85" s="18">
        <v>1</v>
      </c>
      <c r="O85" s="11">
        <f t="shared" si="32"/>
        <v>0</v>
      </c>
      <c r="P85" s="12">
        <v>0.1</v>
      </c>
      <c r="Q85" s="18">
        <v>1</v>
      </c>
      <c r="R85" s="11">
        <f t="shared" si="33"/>
        <v>0</v>
      </c>
      <c r="S85" s="12">
        <v>0.1</v>
      </c>
      <c r="T85" s="18">
        <v>1</v>
      </c>
      <c r="V85" s="11">
        <f t="shared" si="34"/>
        <v>0</v>
      </c>
      <c r="W85" s="12">
        <v>0.1</v>
      </c>
      <c r="X85" s="18">
        <v>1</v>
      </c>
      <c r="Y85" s="18">
        <v>0</v>
      </c>
      <c r="Z85" s="13">
        <v>0.08</v>
      </c>
      <c r="AA85" s="18">
        <v>0.5</v>
      </c>
      <c r="AB85" s="11">
        <f t="shared" si="35"/>
        <v>0</v>
      </c>
      <c r="AC85" s="18">
        <v>0.1</v>
      </c>
      <c r="AD85" s="18">
        <v>1</v>
      </c>
      <c r="AE85" s="11">
        <f t="shared" si="36"/>
        <v>0</v>
      </c>
      <c r="AF85" s="12">
        <v>0.1</v>
      </c>
      <c r="AG85" s="18">
        <v>1</v>
      </c>
      <c r="AH85" s="11">
        <f t="shared" si="37"/>
        <v>16700</v>
      </c>
      <c r="AI85" s="12">
        <v>0.1</v>
      </c>
      <c r="AJ85" s="18">
        <v>1</v>
      </c>
      <c r="AK85" s="11">
        <f t="shared" si="38"/>
        <v>0</v>
      </c>
      <c r="AL85" s="12">
        <v>0.1</v>
      </c>
      <c r="AM85" s="18">
        <v>1</v>
      </c>
      <c r="AN85" s="11">
        <f t="shared" si="39"/>
        <v>0</v>
      </c>
      <c r="AO85" s="12">
        <v>0.1</v>
      </c>
      <c r="AP85" s="18">
        <v>1</v>
      </c>
      <c r="AQ85" s="11">
        <f t="shared" si="40"/>
        <v>0</v>
      </c>
      <c r="AR85" s="12">
        <v>0.1</v>
      </c>
      <c r="AS85" s="18">
        <v>1</v>
      </c>
      <c r="AT85" s="11">
        <f t="shared" si="41"/>
        <v>0</v>
      </c>
      <c r="AU85" s="12">
        <v>0.1</v>
      </c>
      <c r="AV85" s="18">
        <v>1</v>
      </c>
      <c r="AW85" s="11">
        <f t="shared" si="42"/>
        <v>0</v>
      </c>
      <c r="AX85" s="12">
        <v>0.1</v>
      </c>
      <c r="AY85" s="18">
        <v>1</v>
      </c>
      <c r="AZ85" s="11">
        <f t="shared" si="43"/>
        <v>8300</v>
      </c>
      <c r="BA85" s="12">
        <v>0.1</v>
      </c>
      <c r="BB85" s="18">
        <v>1</v>
      </c>
      <c r="BC85" s="11">
        <f t="shared" si="44"/>
        <v>0</v>
      </c>
      <c r="BD85" s="12">
        <v>0.1</v>
      </c>
      <c r="BE85" s="18">
        <v>1</v>
      </c>
      <c r="BF85" s="13"/>
      <c r="BG85" s="13"/>
      <c r="BH85" s="14"/>
      <c r="BJ85" s="11">
        <f t="shared" si="45"/>
        <v>0</v>
      </c>
      <c r="BK85" s="12">
        <v>0</v>
      </c>
      <c r="BL85" s="12"/>
      <c r="BM85" s="15"/>
      <c r="BN85" s="11">
        <f t="shared" si="46"/>
        <v>0</v>
      </c>
      <c r="BO85" s="12">
        <v>0</v>
      </c>
      <c r="BP85" s="12"/>
      <c r="BR85" s="16">
        <f t="shared" si="47"/>
        <v>45000</v>
      </c>
      <c r="BS85" s="17">
        <f t="shared" si="48"/>
        <v>4100</v>
      </c>
      <c r="BY85" s="16">
        <f t="shared" si="49"/>
        <v>45000</v>
      </c>
      <c r="BZ85" s="15">
        <f t="shared" si="50"/>
        <v>4100</v>
      </c>
      <c r="CB85" s="35">
        <f t="shared" si="55"/>
        <v>350</v>
      </c>
      <c r="CC85" s="16">
        <f t="shared" si="51"/>
        <v>0</v>
      </c>
      <c r="CE85" s="16">
        <f t="shared" si="52"/>
        <v>0</v>
      </c>
      <c r="CF85" s="29">
        <f t="shared" si="53"/>
        <v>0</v>
      </c>
      <c r="CG85" s="29">
        <f t="shared" si="54"/>
        <v>0</v>
      </c>
    </row>
    <row r="86" spans="1:87" x14ac:dyDescent="0.2">
      <c r="A86" s="1">
        <v>31</v>
      </c>
      <c r="C86" s="11">
        <f t="shared" si="28"/>
        <v>20000</v>
      </c>
      <c r="D86" s="12">
        <v>0.08</v>
      </c>
      <c r="E86" s="18">
        <v>0.5</v>
      </c>
      <c r="F86" s="11">
        <f t="shared" si="29"/>
        <v>0</v>
      </c>
      <c r="G86" s="12">
        <v>0.1</v>
      </c>
      <c r="H86" s="18">
        <v>1</v>
      </c>
      <c r="I86" s="11">
        <f t="shared" si="30"/>
        <v>0</v>
      </c>
      <c r="J86" s="12">
        <v>0.1</v>
      </c>
      <c r="K86" s="18">
        <v>1</v>
      </c>
      <c r="L86" s="11">
        <f t="shared" si="31"/>
        <v>0</v>
      </c>
      <c r="M86" s="12">
        <v>0.1</v>
      </c>
      <c r="N86" s="18">
        <v>1</v>
      </c>
      <c r="O86" s="11">
        <f t="shared" si="32"/>
        <v>0</v>
      </c>
      <c r="P86" s="12">
        <v>0.1</v>
      </c>
      <c r="Q86" s="18">
        <v>1</v>
      </c>
      <c r="R86" s="11">
        <f t="shared" si="33"/>
        <v>0</v>
      </c>
      <c r="S86" s="12">
        <v>0.1</v>
      </c>
      <c r="T86" s="18">
        <v>1</v>
      </c>
      <c r="V86" s="11">
        <f t="shared" si="34"/>
        <v>0</v>
      </c>
      <c r="W86" s="12">
        <v>0.1</v>
      </c>
      <c r="X86" s="18">
        <v>1</v>
      </c>
      <c r="Y86" s="18">
        <v>0</v>
      </c>
      <c r="Z86" s="13">
        <v>0.08</v>
      </c>
      <c r="AA86" s="18">
        <v>0.5</v>
      </c>
      <c r="AB86" s="11">
        <f t="shared" si="35"/>
        <v>0</v>
      </c>
      <c r="AC86" s="18">
        <v>0.1</v>
      </c>
      <c r="AD86" s="18">
        <v>1</v>
      </c>
      <c r="AE86" s="11">
        <f t="shared" si="36"/>
        <v>0</v>
      </c>
      <c r="AF86" s="12">
        <v>0.1</v>
      </c>
      <c r="AG86" s="18">
        <v>1</v>
      </c>
      <c r="AH86" s="11">
        <f t="shared" si="37"/>
        <v>16700</v>
      </c>
      <c r="AI86" s="12">
        <v>0.1</v>
      </c>
      <c r="AJ86" s="18">
        <v>1</v>
      </c>
      <c r="AK86" s="11">
        <f t="shared" si="38"/>
        <v>0</v>
      </c>
      <c r="AL86" s="12">
        <v>0.1</v>
      </c>
      <c r="AM86" s="18">
        <v>1</v>
      </c>
      <c r="AN86" s="11">
        <f t="shared" si="39"/>
        <v>0</v>
      </c>
      <c r="AO86" s="12">
        <v>0.1</v>
      </c>
      <c r="AP86" s="18">
        <v>1</v>
      </c>
      <c r="AQ86" s="11">
        <f t="shared" si="40"/>
        <v>0</v>
      </c>
      <c r="AR86" s="12">
        <v>0.1</v>
      </c>
      <c r="AS86" s="18">
        <v>1</v>
      </c>
      <c r="AT86" s="11">
        <f t="shared" si="41"/>
        <v>0</v>
      </c>
      <c r="AU86" s="12">
        <v>0.1</v>
      </c>
      <c r="AV86" s="18">
        <v>1</v>
      </c>
      <c r="AW86" s="11">
        <f t="shared" si="42"/>
        <v>0</v>
      </c>
      <c r="AX86" s="12">
        <v>0.1</v>
      </c>
      <c r="AY86" s="18">
        <v>1</v>
      </c>
      <c r="AZ86" s="11">
        <f t="shared" si="43"/>
        <v>8300</v>
      </c>
      <c r="BA86" s="12">
        <v>0.1</v>
      </c>
      <c r="BB86" s="18">
        <v>1</v>
      </c>
      <c r="BC86" s="11">
        <f t="shared" si="44"/>
        <v>0</v>
      </c>
      <c r="BD86" s="12">
        <v>0.1</v>
      </c>
      <c r="BE86" s="18">
        <v>1</v>
      </c>
      <c r="BF86" s="13"/>
      <c r="BG86" s="13"/>
      <c r="BH86" s="14"/>
      <c r="BJ86" s="11">
        <f t="shared" si="45"/>
        <v>0</v>
      </c>
      <c r="BK86" s="12">
        <v>0</v>
      </c>
      <c r="BL86" s="12"/>
      <c r="BM86" s="15"/>
      <c r="BN86" s="11">
        <f t="shared" si="46"/>
        <v>0</v>
      </c>
      <c r="BO86" s="12">
        <v>0</v>
      </c>
      <c r="BP86" s="12"/>
      <c r="BR86" s="16">
        <f t="shared" si="47"/>
        <v>45000</v>
      </c>
      <c r="BS86" s="17">
        <f t="shared" si="48"/>
        <v>4100</v>
      </c>
      <c r="BY86" s="16">
        <f t="shared" si="49"/>
        <v>45000</v>
      </c>
      <c r="BZ86" s="15">
        <f t="shared" si="50"/>
        <v>4100</v>
      </c>
      <c r="CB86" s="35">
        <f t="shared" si="55"/>
        <v>350</v>
      </c>
      <c r="CC86" s="16">
        <f t="shared" si="51"/>
        <v>0</v>
      </c>
      <c r="CE86" s="16">
        <f t="shared" si="52"/>
        <v>0</v>
      </c>
      <c r="CF86" s="29">
        <f t="shared" si="53"/>
        <v>0</v>
      </c>
      <c r="CG86" s="29">
        <f t="shared" si="54"/>
        <v>0</v>
      </c>
    </row>
    <row r="88" spans="1:87" x14ac:dyDescent="0.2">
      <c r="C88" s="16">
        <f>SUM(C56:C87)</f>
        <v>620000</v>
      </c>
      <c r="F88" s="16">
        <f>SUM(F56:F87)</f>
        <v>0</v>
      </c>
      <c r="I88" s="16">
        <f>SUM(I56:I87)</f>
        <v>0</v>
      </c>
      <c r="L88" s="16">
        <f>SUM(L56:L87)</f>
        <v>0</v>
      </c>
      <c r="O88" s="16">
        <f>SUM(O56:O87)</f>
        <v>0</v>
      </c>
      <c r="R88" s="16">
        <f>SUM(R56:R87)</f>
        <v>0</v>
      </c>
      <c r="V88" s="16">
        <f>SUM(V56:V87)</f>
        <v>82000</v>
      </c>
      <c r="Y88" s="16">
        <f>SUM(Y56:Y87)</f>
        <v>0</v>
      </c>
      <c r="AB88" s="16">
        <f>SUM(AB56:AB87)</f>
        <v>0</v>
      </c>
      <c r="AE88" s="16">
        <f>SUM(AE56:AE87)</f>
        <v>165000</v>
      </c>
      <c r="AH88" s="16">
        <f>SUM(AH56:AH87)</f>
        <v>247700</v>
      </c>
      <c r="AK88" s="16">
        <f>SUM(AK56:AK87)</f>
        <v>0</v>
      </c>
      <c r="AN88" s="16">
        <f>SUM(AN56:AN87)</f>
        <v>0</v>
      </c>
      <c r="AQ88" s="16">
        <f>SUM(AQ56:AQ87)</f>
        <v>15000</v>
      </c>
      <c r="AT88" s="16">
        <f>SUM(AT56:AT87)</f>
        <v>0</v>
      </c>
      <c r="AW88" s="16">
        <f>SUM(AW56:AW87)</f>
        <v>0</v>
      </c>
      <c r="AZ88" s="16">
        <f>SUM(AZ56:AZ87)</f>
        <v>277300</v>
      </c>
      <c r="BC88" s="16">
        <f>SUM(BC56:BC87)</f>
        <v>0</v>
      </c>
      <c r="BJ88" s="16">
        <f>SUM(BJ56:BJ87)</f>
        <v>0</v>
      </c>
      <c r="BN88" s="16">
        <f>SUM(BN56:BN87)</f>
        <v>0</v>
      </c>
      <c r="BR88" s="20">
        <f>SUM(BR56:BR87)</f>
        <v>1407000</v>
      </c>
      <c r="BS88" s="21">
        <f>SUM(BS56:BS87)</f>
        <v>128300</v>
      </c>
      <c r="BY88" s="20">
        <f>SUM(BY56:BY87)</f>
        <v>1407000</v>
      </c>
      <c r="BZ88" s="32">
        <f>SUM(BZ56:BZ87)</f>
        <v>128300</v>
      </c>
      <c r="CA88" s="5"/>
      <c r="CB88" s="39">
        <f>SUM(CB56:CB87)</f>
        <v>10850</v>
      </c>
      <c r="CC88" s="39">
        <f>SUM(CC56:CC87)</f>
        <v>12000</v>
      </c>
      <c r="CD88" s="5"/>
      <c r="CE88" s="20">
        <f>SUM(CE56:CE87)</f>
        <v>0</v>
      </c>
      <c r="CF88" s="20">
        <f>SUM(CF56:CF87)</f>
        <v>0</v>
      </c>
      <c r="CG88" s="20">
        <f>SUM(CG56:CG87)</f>
        <v>0</v>
      </c>
    </row>
    <row r="93" spans="1:87" x14ac:dyDescent="0.2">
      <c r="C93" s="46" t="s">
        <v>8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2"/>
    </row>
    <row r="94" spans="1:87" ht="12.75" x14ac:dyDescent="0.2">
      <c r="C94" s="153"/>
      <c r="D94" s="153"/>
      <c r="E94" s="19"/>
      <c r="F94"/>
      <c r="G94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 s="19"/>
      <c r="BC94" s="19"/>
      <c r="BD94" s="19"/>
      <c r="BE94" s="19"/>
      <c r="BY94" s="133" t="s">
        <v>76</v>
      </c>
      <c r="BZ94" s="133"/>
      <c r="CA94" s="133"/>
      <c r="CB94"/>
      <c r="CC94"/>
      <c r="CD94"/>
      <c r="CE94"/>
      <c r="CF94"/>
      <c r="CG94"/>
      <c r="CH94"/>
      <c r="CI94"/>
    </row>
    <row r="95" spans="1:87" s="5" customFormat="1" ht="12.75" x14ac:dyDescent="0.2">
      <c r="C95" s="138" t="s">
        <v>29</v>
      </c>
      <c r="D95" s="139"/>
      <c r="E95" s="139"/>
      <c r="F95" s="140"/>
      <c r="G95"/>
      <c r="H95" s="6"/>
      <c r="I95" s="138" t="s">
        <v>22</v>
      </c>
      <c r="J95" s="140"/>
      <c r="K95" s="6"/>
      <c r="L95" s="138" t="s">
        <v>22</v>
      </c>
      <c r="M95" s="140"/>
      <c r="N95" s="6"/>
      <c r="O95" s="138" t="s">
        <v>22</v>
      </c>
      <c r="P95" s="140"/>
      <c r="Q95" s="6"/>
      <c r="R95" s="138" t="s">
        <v>22</v>
      </c>
      <c r="S95" s="140"/>
      <c r="T95" s="6"/>
      <c r="U95" s="1"/>
      <c r="V95" s="138" t="s">
        <v>22</v>
      </c>
      <c r="W95" s="140"/>
      <c r="X95" s="19"/>
      <c r="Y95" s="138" t="s">
        <v>22</v>
      </c>
      <c r="Z95" s="140"/>
      <c r="AA95" s="19"/>
      <c r="AB95" s="138" t="s">
        <v>22</v>
      </c>
      <c r="AC95" s="140"/>
      <c r="AD95" s="19"/>
      <c r="AE95" s="138" t="s">
        <v>22</v>
      </c>
      <c r="AF95" s="140"/>
      <c r="AG95" s="19"/>
      <c r="AH95" s="138" t="s">
        <v>22</v>
      </c>
      <c r="AI95" s="140"/>
      <c r="AJ95" s="19"/>
      <c r="AK95" s="138" t="s">
        <v>22</v>
      </c>
      <c r="AL95" s="140"/>
      <c r="AM95" s="19"/>
      <c r="AN95" s="138" t="s">
        <v>22</v>
      </c>
      <c r="AO95" s="140"/>
      <c r="AP95" s="19"/>
      <c r="AQ95" s="138" t="s">
        <v>22</v>
      </c>
      <c r="AR95" s="140"/>
      <c r="AS95" s="19"/>
      <c r="AT95" s="138" t="s">
        <v>22</v>
      </c>
      <c r="AU95" s="140"/>
      <c r="AV95" s="19"/>
      <c r="AW95" s="138" t="s">
        <v>22</v>
      </c>
      <c r="AX95" s="140"/>
      <c r="AY95" s="19"/>
      <c r="AZ95" s="138" t="s">
        <v>22</v>
      </c>
      <c r="BA95" s="140"/>
      <c r="BB95" s="19"/>
      <c r="BC95" s="138" t="s">
        <v>22</v>
      </c>
      <c r="BD95" s="140"/>
      <c r="BE95" s="19"/>
      <c r="BF95" s="1"/>
      <c r="BG95" s="1"/>
      <c r="BH95" s="1"/>
      <c r="BJ95" s="1"/>
      <c r="BK95" s="1"/>
      <c r="BL95" s="1"/>
      <c r="BM95" s="1"/>
      <c r="BN95" s="1"/>
      <c r="BO95" s="1"/>
      <c r="BP95" s="1"/>
      <c r="BY95"/>
      <c r="BZ95"/>
      <c r="CA95"/>
      <c r="CB95"/>
      <c r="CC95"/>
      <c r="CD95"/>
      <c r="CE95"/>
      <c r="CF95"/>
      <c r="CG95"/>
      <c r="CH95"/>
      <c r="CI95"/>
    </row>
    <row r="96" spans="1:87" s="5" customFormat="1" ht="12.75" x14ac:dyDescent="0.2">
      <c r="C96" s="137"/>
      <c r="D96" s="137"/>
      <c r="E96" s="6" t="s">
        <v>30</v>
      </c>
      <c r="F96"/>
      <c r="G96"/>
      <c r="H96" s="6"/>
      <c r="I96" s="137" t="s">
        <v>28</v>
      </c>
      <c r="J96" s="137"/>
      <c r="K96" s="6"/>
      <c r="L96" s="137" t="s">
        <v>28</v>
      </c>
      <c r="M96" s="137"/>
      <c r="N96" s="6"/>
      <c r="O96" s="137" t="s">
        <v>28</v>
      </c>
      <c r="P96" s="137"/>
      <c r="Q96" s="6"/>
      <c r="R96" s="137" t="s">
        <v>28</v>
      </c>
      <c r="S96" s="137"/>
      <c r="T96" s="6"/>
      <c r="V96" s="137" t="s">
        <v>28</v>
      </c>
      <c r="W96" s="137"/>
      <c r="X96" s="6"/>
      <c r="Y96" s="137" t="s">
        <v>28</v>
      </c>
      <c r="Z96" s="137"/>
      <c r="AA96" s="6"/>
      <c r="AB96" s="137" t="s">
        <v>28</v>
      </c>
      <c r="AC96" s="137"/>
      <c r="AD96" s="6"/>
      <c r="AE96" s="137" t="s">
        <v>28</v>
      </c>
      <c r="AF96" s="137"/>
      <c r="AG96" s="6"/>
      <c r="AH96" s="137" t="s">
        <v>28</v>
      </c>
      <c r="AI96" s="137"/>
      <c r="AJ96" s="6"/>
      <c r="AK96" s="137" t="s">
        <v>28</v>
      </c>
      <c r="AL96" s="137"/>
      <c r="AM96" s="6"/>
      <c r="AN96" s="137" t="s">
        <v>28</v>
      </c>
      <c r="AO96" s="137"/>
      <c r="AP96" s="6"/>
      <c r="AQ96" s="137" t="s">
        <v>28</v>
      </c>
      <c r="AR96" s="137"/>
      <c r="AS96" s="6"/>
      <c r="AT96" s="137" t="s">
        <v>28</v>
      </c>
      <c r="AU96" s="137"/>
      <c r="AV96" s="6"/>
      <c r="AW96" s="137" t="s">
        <v>28</v>
      </c>
      <c r="AX96" s="137"/>
      <c r="AY96" s="6"/>
      <c r="AZ96" s="137" t="s">
        <v>28</v>
      </c>
      <c r="BA96" s="137"/>
      <c r="BB96" s="6"/>
      <c r="BC96" s="137" t="s">
        <v>28</v>
      </c>
      <c r="BD96" s="137"/>
      <c r="BE96" s="6"/>
      <c r="BF96" s="6"/>
      <c r="BG96" s="6"/>
      <c r="BH96" s="6"/>
      <c r="BJ96" s="137"/>
      <c r="BK96" s="137"/>
      <c r="BL96" s="6"/>
      <c r="BM96" s="6"/>
      <c r="BN96" s="137"/>
      <c r="BO96" s="137"/>
      <c r="BP96" s="6"/>
      <c r="BR96" s="137"/>
      <c r="BS96" s="137"/>
      <c r="CB96"/>
      <c r="CC96"/>
      <c r="CD96"/>
      <c r="CE96"/>
      <c r="CF96"/>
      <c r="CG96"/>
      <c r="CH96" s="2"/>
      <c r="CI96" s="2"/>
    </row>
    <row r="97" spans="1:87" s="9" customFormat="1" ht="12.75" x14ac:dyDescent="0.2">
      <c r="C97" s="10" t="s">
        <v>2</v>
      </c>
      <c r="D97" s="10" t="s">
        <v>4</v>
      </c>
      <c r="E97" s="10" t="s">
        <v>31</v>
      </c>
      <c r="F97" s="10" t="s">
        <v>59</v>
      </c>
      <c r="G97" s="10"/>
      <c r="I97" s="9" t="s">
        <v>2</v>
      </c>
      <c r="J97" s="9" t="s">
        <v>15</v>
      </c>
      <c r="L97" s="9" t="s">
        <v>2</v>
      </c>
      <c r="M97" s="9" t="s">
        <v>15</v>
      </c>
      <c r="O97" s="9" t="s">
        <v>2</v>
      </c>
      <c r="P97" s="9" t="s">
        <v>15</v>
      </c>
      <c r="R97" s="9" t="s">
        <v>2</v>
      </c>
      <c r="S97" s="9" t="s">
        <v>15</v>
      </c>
      <c r="V97" s="9" t="s">
        <v>2</v>
      </c>
      <c r="W97" s="9" t="s">
        <v>15</v>
      </c>
      <c r="Y97" s="9" t="s">
        <v>2</v>
      </c>
      <c r="Z97" s="9" t="s">
        <v>15</v>
      </c>
      <c r="AB97" s="9" t="s">
        <v>2</v>
      </c>
      <c r="AC97" s="9" t="s">
        <v>15</v>
      </c>
      <c r="AE97" s="9" t="s">
        <v>2</v>
      </c>
      <c r="AF97" s="9" t="s">
        <v>15</v>
      </c>
      <c r="AH97" s="9" t="s">
        <v>2</v>
      </c>
      <c r="AI97" s="9" t="s">
        <v>15</v>
      </c>
      <c r="AK97" s="9" t="s">
        <v>2</v>
      </c>
      <c r="AL97" s="9" t="s">
        <v>15</v>
      </c>
      <c r="AN97" s="9" t="s">
        <v>2</v>
      </c>
      <c r="AO97" s="9" t="s">
        <v>15</v>
      </c>
      <c r="AQ97" s="9" t="s">
        <v>2</v>
      </c>
      <c r="AR97" s="9" t="s">
        <v>15</v>
      </c>
      <c r="AT97" s="9" t="s">
        <v>2</v>
      </c>
      <c r="AU97" s="9" t="s">
        <v>15</v>
      </c>
      <c r="AW97" s="9" t="s">
        <v>2</v>
      </c>
      <c r="AX97" s="9" t="s">
        <v>15</v>
      </c>
      <c r="AZ97" s="9" t="s">
        <v>2</v>
      </c>
      <c r="BA97" s="9" t="s">
        <v>15</v>
      </c>
      <c r="BC97" s="9" t="s">
        <v>2</v>
      </c>
      <c r="BD97" s="9" t="s">
        <v>15</v>
      </c>
      <c r="BG97" s="10"/>
      <c r="BH97" s="10"/>
      <c r="BY97" s="9" t="s">
        <v>2</v>
      </c>
      <c r="BZ97" s="33" t="s">
        <v>4</v>
      </c>
      <c r="CB97"/>
      <c r="CC97"/>
      <c r="CD97"/>
      <c r="CE97"/>
      <c r="CF97"/>
      <c r="CG97"/>
      <c r="CH97" s="38"/>
      <c r="CI97" s="38"/>
    </row>
    <row r="98" spans="1:87" x14ac:dyDescent="0.2">
      <c r="A98" s="1">
        <v>1</v>
      </c>
      <c r="C98" s="11">
        <f>BY56-CB56-CC56-SUM(I98,L98,O98,R98,V98,Y98,AB98,AE98,AH98,AK98,AN98,AQ98,AT98,AW98,AZ98,BC98)</f>
        <v>44650</v>
      </c>
      <c r="D98" s="13">
        <f>BS14+BS56-(I98*J98+L98*M98+O98*P98+R98*S98+V98*W98+Y98*Z98+AB98*AC98+AE98*AF98+AH98*AI98+AK98*AL98+AN98*AO98+AQ98*AR98+AT98*AU98+AW98*AX98+AZ98*BA98+BC98*BD98)</f>
        <v>123957.5</v>
      </c>
      <c r="E98" s="13">
        <v>0.04</v>
      </c>
      <c r="F98" s="17">
        <f>MAX(BR14,BR56,C98)*E98+D98</f>
        <v>125757.5</v>
      </c>
      <c r="G98" s="12"/>
      <c r="H98" s="12"/>
      <c r="I98" s="12">
        <v>0</v>
      </c>
      <c r="J98" s="12">
        <v>0</v>
      </c>
      <c r="K98" s="12"/>
      <c r="L98" s="12">
        <v>0</v>
      </c>
      <c r="M98" s="12">
        <v>0</v>
      </c>
      <c r="N98" s="12"/>
      <c r="O98" s="12">
        <v>0</v>
      </c>
      <c r="P98" s="12">
        <v>0</v>
      </c>
      <c r="Q98" s="12"/>
      <c r="R98" s="12">
        <v>0</v>
      </c>
      <c r="S98" s="12">
        <v>0</v>
      </c>
      <c r="T98" s="12"/>
      <c r="V98" s="12">
        <v>0</v>
      </c>
      <c r="W98" s="12">
        <v>0</v>
      </c>
      <c r="X98" s="12"/>
      <c r="Y98" s="12">
        <v>0</v>
      </c>
      <c r="Z98" s="12">
        <v>0</v>
      </c>
      <c r="AA98" s="12"/>
      <c r="AB98" s="12">
        <v>0</v>
      </c>
      <c r="AC98" s="12">
        <v>0</v>
      </c>
      <c r="AD98" s="12"/>
      <c r="AE98" s="12">
        <v>0</v>
      </c>
      <c r="AF98" s="12">
        <v>0</v>
      </c>
      <c r="AG98" s="12"/>
      <c r="AH98" s="12">
        <v>0</v>
      </c>
      <c r="AI98" s="12">
        <v>0</v>
      </c>
      <c r="AJ98" s="12"/>
      <c r="AK98" s="12">
        <v>0</v>
      </c>
      <c r="AL98" s="12">
        <v>0</v>
      </c>
      <c r="AM98" s="12"/>
      <c r="AN98" s="12">
        <v>0</v>
      </c>
      <c r="AO98" s="12">
        <v>0</v>
      </c>
      <c r="AP98" s="12"/>
      <c r="AQ98" s="12">
        <v>0</v>
      </c>
      <c r="AR98" s="12">
        <v>0</v>
      </c>
      <c r="AS98" s="12"/>
      <c r="AT98" s="12">
        <v>0</v>
      </c>
      <c r="AU98" s="12">
        <v>0</v>
      </c>
      <c r="AV98" s="12"/>
      <c r="AW98" s="12">
        <v>0</v>
      </c>
      <c r="AX98" s="12">
        <v>0</v>
      </c>
      <c r="AY98" s="12"/>
      <c r="AZ98" s="12">
        <v>0</v>
      </c>
      <c r="BA98" s="12">
        <v>0</v>
      </c>
      <c r="BB98" s="12"/>
      <c r="BC98" s="12">
        <v>0</v>
      </c>
      <c r="BD98" s="12">
        <v>0</v>
      </c>
      <c r="BE98" s="12"/>
      <c r="BF98" s="13"/>
      <c r="BG98" s="13"/>
      <c r="BH98" s="14"/>
      <c r="BJ98" s="11"/>
      <c r="BK98" s="12"/>
      <c r="BL98" s="12"/>
      <c r="BM98" s="15"/>
      <c r="BN98" s="11"/>
      <c r="BO98" s="12"/>
      <c r="BP98" s="12"/>
      <c r="BR98" s="16"/>
      <c r="BS98" s="17"/>
      <c r="BY98" s="29">
        <f>SUM(I98,L98,O98,R98,V98,Y98,AB98,AE98,AH98,AK98,AN98,AQ98,AT98,AW98,AZ98,BC98)</f>
        <v>0</v>
      </c>
      <c r="BZ98" s="15">
        <f>I98*J98+L98*M98+O98*P98+R98*S98+V98*W98+Y98*Z98+AB98*AC98+AE98*AF98+AH98*AI98+AK98*AL98+AN98*AO98+AQ98*AR98+AT98*AU98+AW98*AX98+AZ98*BA98+BC98*BD98</f>
        <v>0</v>
      </c>
    </row>
    <row r="99" spans="1:87" x14ac:dyDescent="0.2">
      <c r="A99" s="1">
        <v>2</v>
      </c>
      <c r="C99" s="11">
        <f t="shared" ref="C99:C128" si="56">BY57-CB57-CC57-SUM(I99,L99,O99,R99,V99,Y99,AB99,AE99,AH99,AK99,AN99,AQ99,AT99,AW99,AZ99,BC99)</f>
        <v>44650</v>
      </c>
      <c r="D99" s="13">
        <f t="shared" ref="D99:D128" si="57">BS15+BS57-(I99*J99+L99*M99+O99*P99+R99*S99+V99*W99+Y99*Z99+AB99*AC99+AE99*AF99+AH99*AI99+AK99*AL99+AN99*AO99+AQ99*AR99+AT99*AU99+AW99*AX99+AZ99*BA99+BC99*BD99)</f>
        <v>123957.5</v>
      </c>
      <c r="E99" s="13">
        <v>0.04</v>
      </c>
      <c r="F99" s="17">
        <f t="shared" ref="F99:F128" si="58">MAX(BR15,BR57,C99)*E99+D99</f>
        <v>125757.5</v>
      </c>
      <c r="G99" s="12"/>
      <c r="H99" s="12"/>
      <c r="I99" s="12">
        <v>0</v>
      </c>
      <c r="J99" s="12">
        <v>0</v>
      </c>
      <c r="K99" s="12"/>
      <c r="L99" s="12">
        <v>0</v>
      </c>
      <c r="M99" s="12">
        <v>0</v>
      </c>
      <c r="N99" s="12"/>
      <c r="O99" s="12">
        <v>0</v>
      </c>
      <c r="P99" s="12">
        <v>0</v>
      </c>
      <c r="Q99" s="12"/>
      <c r="R99" s="12">
        <v>0</v>
      </c>
      <c r="S99" s="12">
        <v>0</v>
      </c>
      <c r="T99" s="12"/>
      <c r="V99" s="12">
        <v>0</v>
      </c>
      <c r="W99" s="12">
        <v>0</v>
      </c>
      <c r="X99" s="12"/>
      <c r="Y99" s="12">
        <v>0</v>
      </c>
      <c r="Z99" s="12">
        <v>0</v>
      </c>
      <c r="AA99" s="12"/>
      <c r="AB99" s="12">
        <v>0</v>
      </c>
      <c r="AC99" s="12">
        <v>0</v>
      </c>
      <c r="AD99" s="12"/>
      <c r="AE99" s="12">
        <v>0</v>
      </c>
      <c r="AF99" s="12">
        <v>0</v>
      </c>
      <c r="AG99" s="12"/>
      <c r="AH99" s="12">
        <v>0</v>
      </c>
      <c r="AI99" s="12">
        <v>0</v>
      </c>
      <c r="AJ99" s="12"/>
      <c r="AK99" s="12">
        <v>0</v>
      </c>
      <c r="AL99" s="12">
        <v>0</v>
      </c>
      <c r="AM99" s="12"/>
      <c r="AN99" s="12">
        <v>0</v>
      </c>
      <c r="AO99" s="12">
        <v>0</v>
      </c>
      <c r="AP99" s="12"/>
      <c r="AQ99" s="12">
        <v>0</v>
      </c>
      <c r="AR99" s="12">
        <v>0</v>
      </c>
      <c r="AS99" s="12"/>
      <c r="AT99" s="12">
        <v>0</v>
      </c>
      <c r="AU99" s="12">
        <v>0</v>
      </c>
      <c r="AV99" s="12"/>
      <c r="AW99" s="12">
        <v>0</v>
      </c>
      <c r="AX99" s="12">
        <v>0</v>
      </c>
      <c r="AY99" s="12"/>
      <c r="AZ99" s="12">
        <v>0</v>
      </c>
      <c r="BA99" s="12">
        <v>0</v>
      </c>
      <c r="BB99" s="12"/>
      <c r="BC99" s="12">
        <v>0</v>
      </c>
      <c r="BD99" s="12">
        <v>0</v>
      </c>
      <c r="BE99" s="12"/>
      <c r="BF99" s="13"/>
      <c r="BG99" s="13"/>
      <c r="BH99" s="14"/>
      <c r="BJ99" s="11"/>
      <c r="BK99" s="12"/>
      <c r="BL99" s="12"/>
      <c r="BM99" s="15"/>
      <c r="BN99" s="11"/>
      <c r="BO99" s="12"/>
      <c r="BP99" s="12"/>
      <c r="BR99" s="16"/>
      <c r="BS99" s="17"/>
      <c r="BY99" s="29">
        <f t="shared" ref="BY99:BY128" si="59">SUM(I99,L99,O99,R99,V99,Y99,AB99,AE99,AH99,AK99,AN99,AQ99,AT99,AW99,AZ99,BC99)</f>
        <v>0</v>
      </c>
      <c r="BZ99" s="15">
        <f t="shared" ref="BZ99:BZ128" si="60">I99*J99+L99*M99+O99*P99+R99*S99+V99*W99+Y99*Z99+AB99*AC99+AE99*AF99+AH99*AI99+AK99*AL99+AN99*AO99+AQ99*AR99+AT99*AU99+AW99*AX99+AZ99*BA99+BC99*BD99</f>
        <v>0</v>
      </c>
    </row>
    <row r="100" spans="1:87" x14ac:dyDescent="0.2">
      <c r="A100" s="1">
        <v>3</v>
      </c>
      <c r="C100" s="11">
        <f t="shared" si="56"/>
        <v>44650</v>
      </c>
      <c r="D100" s="13">
        <f t="shared" si="57"/>
        <v>123957.5</v>
      </c>
      <c r="E100" s="13">
        <v>0.04</v>
      </c>
      <c r="F100" s="17">
        <f t="shared" si="58"/>
        <v>125757.5</v>
      </c>
      <c r="G100" s="12"/>
      <c r="H100" s="12"/>
      <c r="I100" s="12">
        <v>0</v>
      </c>
      <c r="J100" s="12">
        <v>0</v>
      </c>
      <c r="K100" s="12"/>
      <c r="L100" s="12">
        <v>0</v>
      </c>
      <c r="M100" s="12">
        <v>0</v>
      </c>
      <c r="N100" s="12"/>
      <c r="O100" s="12">
        <v>0</v>
      </c>
      <c r="P100" s="12">
        <v>0</v>
      </c>
      <c r="Q100" s="12"/>
      <c r="R100" s="12">
        <v>0</v>
      </c>
      <c r="S100" s="12">
        <v>0</v>
      </c>
      <c r="T100" s="12"/>
      <c r="V100" s="12">
        <v>0</v>
      </c>
      <c r="W100" s="12">
        <v>0</v>
      </c>
      <c r="X100" s="12"/>
      <c r="Y100" s="12">
        <v>0</v>
      </c>
      <c r="Z100" s="12">
        <v>0</v>
      </c>
      <c r="AA100" s="12"/>
      <c r="AB100" s="12">
        <v>0</v>
      </c>
      <c r="AC100" s="12">
        <v>0</v>
      </c>
      <c r="AD100" s="12"/>
      <c r="AE100" s="12">
        <v>0</v>
      </c>
      <c r="AF100" s="12">
        <v>0</v>
      </c>
      <c r="AG100" s="12"/>
      <c r="AH100" s="12">
        <v>0</v>
      </c>
      <c r="AI100" s="12">
        <v>0</v>
      </c>
      <c r="AJ100" s="12"/>
      <c r="AK100" s="12">
        <v>0</v>
      </c>
      <c r="AL100" s="12">
        <v>0</v>
      </c>
      <c r="AM100" s="12"/>
      <c r="AN100" s="12">
        <v>0</v>
      </c>
      <c r="AO100" s="12">
        <v>0</v>
      </c>
      <c r="AP100" s="12"/>
      <c r="AQ100" s="12">
        <v>0</v>
      </c>
      <c r="AR100" s="12">
        <v>0</v>
      </c>
      <c r="AS100" s="12"/>
      <c r="AT100" s="12">
        <v>0</v>
      </c>
      <c r="AU100" s="12">
        <v>0</v>
      </c>
      <c r="AV100" s="12"/>
      <c r="AW100" s="12">
        <v>0</v>
      </c>
      <c r="AX100" s="12">
        <v>0</v>
      </c>
      <c r="AY100" s="12"/>
      <c r="AZ100" s="12">
        <v>0</v>
      </c>
      <c r="BA100" s="12">
        <v>0</v>
      </c>
      <c r="BB100" s="12"/>
      <c r="BC100" s="12">
        <v>0</v>
      </c>
      <c r="BD100" s="12">
        <v>0</v>
      </c>
      <c r="BE100" s="12"/>
      <c r="BF100" s="13"/>
      <c r="BG100" s="13"/>
      <c r="BH100" s="14"/>
      <c r="BJ100" s="11"/>
      <c r="BK100" s="12"/>
      <c r="BL100" s="12"/>
      <c r="BM100" s="15"/>
      <c r="BN100" s="11"/>
      <c r="BO100" s="12"/>
      <c r="BP100" s="12"/>
      <c r="BR100" s="16"/>
      <c r="BS100" s="17"/>
      <c r="BY100" s="29">
        <f t="shared" si="59"/>
        <v>0</v>
      </c>
      <c r="BZ100" s="15">
        <f t="shared" si="60"/>
        <v>0</v>
      </c>
    </row>
    <row r="101" spans="1:87" x14ac:dyDescent="0.2">
      <c r="A101" s="1">
        <v>4</v>
      </c>
      <c r="C101" s="11">
        <f t="shared" si="56"/>
        <v>44650</v>
      </c>
      <c r="D101" s="13">
        <f t="shared" si="57"/>
        <v>123957.5</v>
      </c>
      <c r="E101" s="13">
        <v>0.04</v>
      </c>
      <c r="F101" s="17">
        <f t="shared" si="58"/>
        <v>125757.5</v>
      </c>
      <c r="G101" s="12"/>
      <c r="H101" s="12"/>
      <c r="I101" s="12">
        <v>0</v>
      </c>
      <c r="J101" s="12">
        <v>0</v>
      </c>
      <c r="K101" s="12"/>
      <c r="L101" s="12">
        <v>0</v>
      </c>
      <c r="M101" s="12">
        <v>0</v>
      </c>
      <c r="N101" s="12"/>
      <c r="O101" s="12">
        <v>0</v>
      </c>
      <c r="P101" s="12">
        <v>0</v>
      </c>
      <c r="Q101" s="12"/>
      <c r="R101" s="12">
        <v>0</v>
      </c>
      <c r="S101" s="12">
        <v>0</v>
      </c>
      <c r="T101" s="12"/>
      <c r="V101" s="12">
        <v>0</v>
      </c>
      <c r="W101" s="12">
        <v>0</v>
      </c>
      <c r="X101" s="12"/>
      <c r="Y101" s="12">
        <v>0</v>
      </c>
      <c r="Z101" s="12">
        <v>0</v>
      </c>
      <c r="AA101" s="12"/>
      <c r="AB101" s="12">
        <v>0</v>
      </c>
      <c r="AC101" s="12">
        <v>0</v>
      </c>
      <c r="AD101" s="12"/>
      <c r="AE101" s="12">
        <v>0</v>
      </c>
      <c r="AF101" s="12">
        <v>0</v>
      </c>
      <c r="AG101" s="12"/>
      <c r="AH101" s="12">
        <v>0</v>
      </c>
      <c r="AI101" s="12">
        <v>0</v>
      </c>
      <c r="AJ101" s="12"/>
      <c r="AK101" s="12">
        <v>0</v>
      </c>
      <c r="AL101" s="12">
        <v>0</v>
      </c>
      <c r="AM101" s="12"/>
      <c r="AN101" s="12">
        <v>0</v>
      </c>
      <c r="AO101" s="12">
        <v>0</v>
      </c>
      <c r="AP101" s="12"/>
      <c r="AQ101" s="12">
        <v>0</v>
      </c>
      <c r="AR101" s="12">
        <v>0</v>
      </c>
      <c r="AS101" s="12"/>
      <c r="AT101" s="12">
        <v>0</v>
      </c>
      <c r="AU101" s="12">
        <v>0</v>
      </c>
      <c r="AV101" s="12"/>
      <c r="AW101" s="12">
        <v>0</v>
      </c>
      <c r="AX101" s="12">
        <v>0</v>
      </c>
      <c r="AY101" s="12"/>
      <c r="AZ101" s="12">
        <v>0</v>
      </c>
      <c r="BA101" s="12">
        <v>0</v>
      </c>
      <c r="BB101" s="12"/>
      <c r="BC101" s="12">
        <v>0</v>
      </c>
      <c r="BD101" s="12">
        <v>0</v>
      </c>
      <c r="BE101" s="12"/>
      <c r="BF101" s="13"/>
      <c r="BG101" s="13"/>
      <c r="BH101" s="14"/>
      <c r="BJ101" s="11"/>
      <c r="BK101" s="12"/>
      <c r="BL101" s="12"/>
      <c r="BM101" s="15"/>
      <c r="BN101" s="11"/>
      <c r="BO101" s="12"/>
      <c r="BP101" s="12"/>
      <c r="BR101" s="16"/>
      <c r="BS101" s="17"/>
      <c r="BY101" s="29">
        <f t="shared" si="59"/>
        <v>0</v>
      </c>
      <c r="BZ101" s="15">
        <f t="shared" si="60"/>
        <v>0</v>
      </c>
    </row>
    <row r="102" spans="1:87" x14ac:dyDescent="0.2">
      <c r="A102" s="1">
        <v>5</v>
      </c>
      <c r="C102" s="11">
        <f t="shared" si="56"/>
        <v>44650</v>
      </c>
      <c r="D102" s="13">
        <f t="shared" si="57"/>
        <v>123957.5</v>
      </c>
      <c r="E102" s="13">
        <v>0.04</v>
      </c>
      <c r="F102" s="17">
        <f t="shared" si="58"/>
        <v>125757.5</v>
      </c>
      <c r="G102" s="12"/>
      <c r="H102" s="12"/>
      <c r="I102" s="12">
        <v>0</v>
      </c>
      <c r="J102" s="12">
        <v>0</v>
      </c>
      <c r="K102" s="12"/>
      <c r="L102" s="12">
        <v>0</v>
      </c>
      <c r="M102" s="12">
        <v>0</v>
      </c>
      <c r="N102" s="12"/>
      <c r="O102" s="12">
        <v>0</v>
      </c>
      <c r="P102" s="12">
        <v>0</v>
      </c>
      <c r="Q102" s="12"/>
      <c r="R102" s="12">
        <v>0</v>
      </c>
      <c r="S102" s="12">
        <v>0</v>
      </c>
      <c r="T102" s="12"/>
      <c r="V102" s="12">
        <v>0</v>
      </c>
      <c r="W102" s="12">
        <v>0</v>
      </c>
      <c r="X102" s="12"/>
      <c r="Y102" s="12">
        <v>0</v>
      </c>
      <c r="Z102" s="12">
        <v>0</v>
      </c>
      <c r="AA102" s="12"/>
      <c r="AB102" s="12">
        <v>0</v>
      </c>
      <c r="AC102" s="12">
        <v>0</v>
      </c>
      <c r="AD102" s="12"/>
      <c r="AE102" s="12">
        <v>0</v>
      </c>
      <c r="AF102" s="12">
        <v>0</v>
      </c>
      <c r="AG102" s="12"/>
      <c r="AH102" s="12">
        <v>0</v>
      </c>
      <c r="AI102" s="12">
        <v>0</v>
      </c>
      <c r="AJ102" s="12"/>
      <c r="AK102" s="12">
        <v>0</v>
      </c>
      <c r="AL102" s="12">
        <v>0</v>
      </c>
      <c r="AM102" s="12"/>
      <c r="AN102" s="12">
        <v>0</v>
      </c>
      <c r="AO102" s="12">
        <v>0</v>
      </c>
      <c r="AP102" s="12"/>
      <c r="AQ102" s="12">
        <v>0</v>
      </c>
      <c r="AR102" s="12">
        <v>0</v>
      </c>
      <c r="AS102" s="12"/>
      <c r="AT102" s="12">
        <v>0</v>
      </c>
      <c r="AU102" s="12">
        <v>0</v>
      </c>
      <c r="AV102" s="12"/>
      <c r="AW102" s="12">
        <v>0</v>
      </c>
      <c r="AX102" s="12">
        <v>0</v>
      </c>
      <c r="AY102" s="12"/>
      <c r="AZ102" s="12">
        <v>0</v>
      </c>
      <c r="BA102" s="12">
        <v>0</v>
      </c>
      <c r="BB102" s="12"/>
      <c r="BC102" s="12">
        <v>0</v>
      </c>
      <c r="BD102" s="12">
        <v>0</v>
      </c>
      <c r="BE102" s="12"/>
      <c r="BF102" s="13"/>
      <c r="BG102" s="13"/>
      <c r="BH102" s="14"/>
      <c r="BJ102" s="11"/>
      <c r="BK102" s="12"/>
      <c r="BL102" s="12"/>
      <c r="BM102" s="15"/>
      <c r="BN102" s="11"/>
      <c r="BO102" s="12"/>
      <c r="BP102" s="12"/>
      <c r="BR102" s="16"/>
      <c r="BS102" s="17"/>
      <c r="BY102" s="29">
        <f t="shared" si="59"/>
        <v>0</v>
      </c>
      <c r="BZ102" s="15">
        <f t="shared" si="60"/>
        <v>0</v>
      </c>
    </row>
    <row r="103" spans="1:87" x14ac:dyDescent="0.2">
      <c r="A103" s="1">
        <v>6</v>
      </c>
      <c r="C103" s="11">
        <f t="shared" si="56"/>
        <v>44650</v>
      </c>
      <c r="D103" s="13">
        <f t="shared" si="57"/>
        <v>123957.5</v>
      </c>
      <c r="E103" s="13">
        <v>0.04</v>
      </c>
      <c r="F103" s="17">
        <f t="shared" si="58"/>
        <v>125757.5</v>
      </c>
      <c r="G103" s="12"/>
      <c r="H103" s="12"/>
      <c r="I103" s="12">
        <v>0</v>
      </c>
      <c r="J103" s="12">
        <v>0</v>
      </c>
      <c r="K103" s="12"/>
      <c r="L103" s="12">
        <v>0</v>
      </c>
      <c r="M103" s="12">
        <v>0</v>
      </c>
      <c r="N103" s="12"/>
      <c r="O103" s="12">
        <v>0</v>
      </c>
      <c r="P103" s="12">
        <v>0</v>
      </c>
      <c r="Q103" s="12"/>
      <c r="R103" s="12">
        <v>0</v>
      </c>
      <c r="S103" s="12">
        <v>0</v>
      </c>
      <c r="T103" s="12"/>
      <c r="V103" s="12">
        <v>0</v>
      </c>
      <c r="W103" s="12">
        <v>0</v>
      </c>
      <c r="X103" s="12"/>
      <c r="Y103" s="12">
        <v>0</v>
      </c>
      <c r="Z103" s="12">
        <v>0</v>
      </c>
      <c r="AA103" s="12"/>
      <c r="AB103" s="12">
        <v>0</v>
      </c>
      <c r="AC103" s="12">
        <v>0</v>
      </c>
      <c r="AD103" s="12"/>
      <c r="AE103" s="12">
        <v>0</v>
      </c>
      <c r="AF103" s="12">
        <v>0</v>
      </c>
      <c r="AG103" s="12"/>
      <c r="AH103" s="12">
        <v>0</v>
      </c>
      <c r="AI103" s="12">
        <v>0</v>
      </c>
      <c r="AJ103" s="12"/>
      <c r="AK103" s="12">
        <v>0</v>
      </c>
      <c r="AL103" s="12">
        <v>0</v>
      </c>
      <c r="AM103" s="12"/>
      <c r="AN103" s="12">
        <v>0</v>
      </c>
      <c r="AO103" s="12">
        <v>0</v>
      </c>
      <c r="AP103" s="12"/>
      <c r="AQ103" s="12">
        <v>0</v>
      </c>
      <c r="AR103" s="12">
        <v>0</v>
      </c>
      <c r="AS103" s="12"/>
      <c r="AT103" s="12">
        <v>0</v>
      </c>
      <c r="AU103" s="12">
        <v>0</v>
      </c>
      <c r="AV103" s="12"/>
      <c r="AW103" s="12">
        <v>0</v>
      </c>
      <c r="AX103" s="12">
        <v>0</v>
      </c>
      <c r="AY103" s="12"/>
      <c r="AZ103" s="12">
        <v>0</v>
      </c>
      <c r="BA103" s="12">
        <v>0</v>
      </c>
      <c r="BB103" s="12"/>
      <c r="BC103" s="12">
        <v>0</v>
      </c>
      <c r="BD103" s="12">
        <v>0</v>
      </c>
      <c r="BE103" s="12"/>
      <c r="BF103" s="13"/>
      <c r="BG103" s="13"/>
      <c r="BH103" s="14"/>
      <c r="BJ103" s="11"/>
      <c r="BK103" s="12"/>
      <c r="BL103" s="12"/>
      <c r="BM103" s="15"/>
      <c r="BN103" s="11"/>
      <c r="BO103" s="12"/>
      <c r="BP103" s="12"/>
      <c r="BR103" s="16"/>
      <c r="BS103" s="17"/>
      <c r="BY103" s="29">
        <f t="shared" si="59"/>
        <v>0</v>
      </c>
      <c r="BZ103" s="15">
        <f t="shared" si="60"/>
        <v>0</v>
      </c>
    </row>
    <row r="104" spans="1:87" x14ac:dyDescent="0.2">
      <c r="A104" s="1">
        <v>7</v>
      </c>
      <c r="C104" s="11">
        <f t="shared" si="56"/>
        <v>44650</v>
      </c>
      <c r="D104" s="13">
        <f t="shared" si="57"/>
        <v>123957.5</v>
      </c>
      <c r="E104" s="13">
        <v>0.04</v>
      </c>
      <c r="F104" s="17">
        <f t="shared" si="58"/>
        <v>125757.5</v>
      </c>
      <c r="G104" s="12"/>
      <c r="H104" s="12"/>
      <c r="I104" s="12">
        <v>0</v>
      </c>
      <c r="J104" s="12">
        <v>0</v>
      </c>
      <c r="K104" s="12"/>
      <c r="L104" s="12">
        <v>0</v>
      </c>
      <c r="M104" s="12">
        <v>0</v>
      </c>
      <c r="N104" s="12"/>
      <c r="O104" s="12">
        <v>0</v>
      </c>
      <c r="P104" s="12">
        <v>0</v>
      </c>
      <c r="Q104" s="12"/>
      <c r="R104" s="12">
        <v>0</v>
      </c>
      <c r="S104" s="12">
        <v>0</v>
      </c>
      <c r="T104" s="12"/>
      <c r="V104" s="12">
        <v>0</v>
      </c>
      <c r="W104" s="12">
        <v>0</v>
      </c>
      <c r="X104" s="12"/>
      <c r="Y104" s="12">
        <v>0</v>
      </c>
      <c r="Z104" s="12">
        <v>0</v>
      </c>
      <c r="AA104" s="12"/>
      <c r="AB104" s="12">
        <v>0</v>
      </c>
      <c r="AC104" s="12">
        <v>0</v>
      </c>
      <c r="AD104" s="12"/>
      <c r="AE104" s="12">
        <v>0</v>
      </c>
      <c r="AF104" s="12">
        <v>0</v>
      </c>
      <c r="AG104" s="12"/>
      <c r="AH104" s="12">
        <v>0</v>
      </c>
      <c r="AI104" s="12">
        <v>0</v>
      </c>
      <c r="AJ104" s="12"/>
      <c r="AK104" s="12">
        <v>0</v>
      </c>
      <c r="AL104" s="12">
        <v>0</v>
      </c>
      <c r="AM104" s="12"/>
      <c r="AN104" s="12">
        <v>0</v>
      </c>
      <c r="AO104" s="12">
        <v>0</v>
      </c>
      <c r="AP104" s="12"/>
      <c r="AQ104" s="12">
        <v>0</v>
      </c>
      <c r="AR104" s="12">
        <v>0</v>
      </c>
      <c r="AS104" s="12"/>
      <c r="AT104" s="12">
        <v>0</v>
      </c>
      <c r="AU104" s="12">
        <v>0</v>
      </c>
      <c r="AV104" s="12"/>
      <c r="AW104" s="12">
        <v>0</v>
      </c>
      <c r="AX104" s="12">
        <v>0</v>
      </c>
      <c r="AY104" s="12"/>
      <c r="AZ104" s="12">
        <v>0</v>
      </c>
      <c r="BA104" s="12">
        <v>0</v>
      </c>
      <c r="BB104" s="12"/>
      <c r="BC104" s="12">
        <v>0</v>
      </c>
      <c r="BD104" s="12">
        <v>0</v>
      </c>
      <c r="BE104" s="12"/>
      <c r="BF104" s="13"/>
      <c r="BG104" s="13"/>
      <c r="BH104" s="14"/>
      <c r="BJ104" s="11"/>
      <c r="BK104" s="12"/>
      <c r="BL104" s="12"/>
      <c r="BM104" s="15"/>
      <c r="BN104" s="11"/>
      <c r="BO104" s="12"/>
      <c r="BP104" s="12"/>
      <c r="BR104" s="16"/>
      <c r="BS104" s="17"/>
      <c r="BY104" s="29">
        <f t="shared" si="59"/>
        <v>0</v>
      </c>
      <c r="BZ104" s="15">
        <f t="shared" si="60"/>
        <v>0</v>
      </c>
    </row>
    <row r="105" spans="1:87" x14ac:dyDescent="0.2">
      <c r="A105" s="1">
        <v>8</v>
      </c>
      <c r="C105" s="11">
        <f t="shared" si="56"/>
        <v>44650</v>
      </c>
      <c r="D105" s="13">
        <f t="shared" si="57"/>
        <v>123957.5</v>
      </c>
      <c r="E105" s="13">
        <v>0.04</v>
      </c>
      <c r="F105" s="17">
        <f t="shared" si="58"/>
        <v>125757.5</v>
      </c>
      <c r="G105" s="12"/>
      <c r="H105" s="12"/>
      <c r="I105" s="12">
        <v>0</v>
      </c>
      <c r="J105" s="12">
        <v>0</v>
      </c>
      <c r="K105" s="12"/>
      <c r="L105" s="12">
        <v>0</v>
      </c>
      <c r="M105" s="12">
        <v>0</v>
      </c>
      <c r="N105" s="12"/>
      <c r="O105" s="12">
        <v>0</v>
      </c>
      <c r="P105" s="12">
        <v>0</v>
      </c>
      <c r="Q105" s="12"/>
      <c r="R105" s="12">
        <v>0</v>
      </c>
      <c r="S105" s="12">
        <v>0</v>
      </c>
      <c r="T105" s="12"/>
      <c r="V105" s="12">
        <v>0</v>
      </c>
      <c r="W105" s="12">
        <v>0</v>
      </c>
      <c r="X105" s="12"/>
      <c r="Y105" s="12">
        <v>0</v>
      </c>
      <c r="Z105" s="12">
        <v>0</v>
      </c>
      <c r="AA105" s="12"/>
      <c r="AB105" s="12">
        <v>0</v>
      </c>
      <c r="AC105" s="12">
        <v>0</v>
      </c>
      <c r="AD105" s="12"/>
      <c r="AE105" s="12">
        <v>0</v>
      </c>
      <c r="AF105" s="12">
        <v>0</v>
      </c>
      <c r="AG105" s="12"/>
      <c r="AH105" s="12">
        <v>0</v>
      </c>
      <c r="AI105" s="12">
        <v>0</v>
      </c>
      <c r="AJ105" s="12"/>
      <c r="AK105" s="12">
        <v>0</v>
      </c>
      <c r="AL105" s="12">
        <v>0</v>
      </c>
      <c r="AM105" s="12"/>
      <c r="AN105" s="12">
        <v>0</v>
      </c>
      <c r="AO105" s="12">
        <v>0</v>
      </c>
      <c r="AP105" s="12"/>
      <c r="AQ105" s="12">
        <v>0</v>
      </c>
      <c r="AR105" s="12">
        <v>0</v>
      </c>
      <c r="AS105" s="12"/>
      <c r="AT105" s="12">
        <v>0</v>
      </c>
      <c r="AU105" s="12">
        <v>0</v>
      </c>
      <c r="AV105" s="12"/>
      <c r="AW105" s="12">
        <v>0</v>
      </c>
      <c r="AX105" s="12">
        <v>0</v>
      </c>
      <c r="AY105" s="12"/>
      <c r="AZ105" s="12">
        <v>0</v>
      </c>
      <c r="BA105" s="12">
        <v>0</v>
      </c>
      <c r="BB105" s="12"/>
      <c r="BC105" s="12">
        <v>0</v>
      </c>
      <c r="BD105" s="12">
        <v>0</v>
      </c>
      <c r="BE105" s="12"/>
      <c r="BF105" s="13"/>
      <c r="BG105" s="13"/>
      <c r="BH105" s="14"/>
      <c r="BJ105" s="11"/>
      <c r="BK105" s="12"/>
      <c r="BL105" s="12"/>
      <c r="BM105" s="15"/>
      <c r="BN105" s="11"/>
      <c r="BO105" s="12"/>
      <c r="BP105" s="12"/>
      <c r="BR105" s="16"/>
      <c r="BS105" s="17"/>
      <c r="BY105" s="29">
        <f t="shared" si="59"/>
        <v>0</v>
      </c>
      <c r="BZ105" s="15">
        <f t="shared" si="60"/>
        <v>0</v>
      </c>
    </row>
    <row r="106" spans="1:87" x14ac:dyDescent="0.2">
      <c r="A106" s="1">
        <v>9</v>
      </c>
      <c r="C106" s="11">
        <f t="shared" si="56"/>
        <v>44650</v>
      </c>
      <c r="D106" s="13">
        <f t="shared" si="57"/>
        <v>123957.5</v>
      </c>
      <c r="E106" s="13">
        <v>0.04</v>
      </c>
      <c r="F106" s="17">
        <f t="shared" si="58"/>
        <v>125757.5</v>
      </c>
      <c r="G106" s="12"/>
      <c r="H106" s="12"/>
      <c r="I106" s="12">
        <v>0</v>
      </c>
      <c r="J106" s="12">
        <v>0</v>
      </c>
      <c r="K106" s="12"/>
      <c r="L106" s="12">
        <v>0</v>
      </c>
      <c r="M106" s="12">
        <v>0</v>
      </c>
      <c r="N106" s="12"/>
      <c r="O106" s="12">
        <v>0</v>
      </c>
      <c r="P106" s="12">
        <v>0</v>
      </c>
      <c r="Q106" s="12"/>
      <c r="R106" s="12">
        <v>0</v>
      </c>
      <c r="S106" s="12">
        <v>0</v>
      </c>
      <c r="T106" s="12"/>
      <c r="V106" s="12">
        <v>0</v>
      </c>
      <c r="W106" s="12">
        <v>0</v>
      </c>
      <c r="X106" s="12"/>
      <c r="Y106" s="12">
        <v>0</v>
      </c>
      <c r="Z106" s="12">
        <v>0</v>
      </c>
      <c r="AA106" s="12"/>
      <c r="AB106" s="12">
        <v>0</v>
      </c>
      <c r="AC106" s="12">
        <v>0</v>
      </c>
      <c r="AD106" s="12"/>
      <c r="AE106" s="12">
        <v>0</v>
      </c>
      <c r="AF106" s="12">
        <v>0</v>
      </c>
      <c r="AG106" s="12"/>
      <c r="AH106" s="12">
        <v>0</v>
      </c>
      <c r="AI106" s="12">
        <v>0</v>
      </c>
      <c r="AJ106" s="12"/>
      <c r="AK106" s="12">
        <v>0</v>
      </c>
      <c r="AL106" s="12">
        <v>0</v>
      </c>
      <c r="AM106" s="12"/>
      <c r="AN106" s="12">
        <v>0</v>
      </c>
      <c r="AO106" s="12">
        <v>0</v>
      </c>
      <c r="AP106" s="12"/>
      <c r="AQ106" s="12">
        <v>0</v>
      </c>
      <c r="AR106" s="12">
        <v>0</v>
      </c>
      <c r="AS106" s="12"/>
      <c r="AT106" s="12">
        <v>0</v>
      </c>
      <c r="AU106" s="12">
        <v>0</v>
      </c>
      <c r="AV106" s="12"/>
      <c r="AW106" s="12">
        <v>0</v>
      </c>
      <c r="AX106" s="12">
        <v>0</v>
      </c>
      <c r="AY106" s="12"/>
      <c r="AZ106" s="12">
        <v>0</v>
      </c>
      <c r="BA106" s="12">
        <v>0</v>
      </c>
      <c r="BB106" s="12"/>
      <c r="BC106" s="12">
        <v>0</v>
      </c>
      <c r="BD106" s="12">
        <v>0</v>
      </c>
      <c r="BE106" s="12"/>
      <c r="BF106" s="13"/>
      <c r="BG106" s="13"/>
      <c r="BH106" s="14"/>
      <c r="BJ106" s="11"/>
      <c r="BK106" s="12"/>
      <c r="BL106" s="12"/>
      <c r="BM106" s="15"/>
      <c r="BN106" s="11"/>
      <c r="BO106" s="12"/>
      <c r="BP106" s="12"/>
      <c r="BR106" s="16"/>
      <c r="BS106" s="17"/>
      <c r="BY106" s="29">
        <f t="shared" si="59"/>
        <v>0</v>
      </c>
      <c r="BZ106" s="15">
        <f t="shared" si="60"/>
        <v>0</v>
      </c>
    </row>
    <row r="107" spans="1:87" x14ac:dyDescent="0.2">
      <c r="A107" s="1">
        <v>10</v>
      </c>
      <c r="C107" s="11">
        <f t="shared" si="56"/>
        <v>44650</v>
      </c>
      <c r="D107" s="13">
        <f t="shared" si="57"/>
        <v>123957.5</v>
      </c>
      <c r="E107" s="13">
        <v>0.04</v>
      </c>
      <c r="F107" s="17">
        <f t="shared" si="58"/>
        <v>125757.5</v>
      </c>
      <c r="G107" s="12"/>
      <c r="H107" s="12"/>
      <c r="I107" s="12">
        <v>0</v>
      </c>
      <c r="J107" s="12">
        <v>0</v>
      </c>
      <c r="K107" s="12"/>
      <c r="L107" s="12">
        <v>0</v>
      </c>
      <c r="M107" s="12">
        <v>0</v>
      </c>
      <c r="N107" s="12"/>
      <c r="O107" s="12">
        <v>0</v>
      </c>
      <c r="P107" s="12">
        <v>0</v>
      </c>
      <c r="Q107" s="12"/>
      <c r="R107" s="12">
        <v>0</v>
      </c>
      <c r="S107" s="12">
        <v>0</v>
      </c>
      <c r="T107" s="12"/>
      <c r="V107" s="12">
        <v>0</v>
      </c>
      <c r="W107" s="12">
        <v>0</v>
      </c>
      <c r="X107" s="12"/>
      <c r="Y107" s="12">
        <v>0</v>
      </c>
      <c r="Z107" s="12">
        <v>0</v>
      </c>
      <c r="AA107" s="12"/>
      <c r="AB107" s="12">
        <v>0</v>
      </c>
      <c r="AC107" s="12">
        <v>0</v>
      </c>
      <c r="AD107" s="12"/>
      <c r="AE107" s="12">
        <v>0</v>
      </c>
      <c r="AF107" s="12">
        <v>0</v>
      </c>
      <c r="AG107" s="12"/>
      <c r="AH107" s="12">
        <v>0</v>
      </c>
      <c r="AI107" s="12">
        <v>0</v>
      </c>
      <c r="AJ107" s="12"/>
      <c r="AK107" s="12">
        <v>0</v>
      </c>
      <c r="AL107" s="12">
        <v>0</v>
      </c>
      <c r="AM107" s="12"/>
      <c r="AN107" s="12">
        <v>0</v>
      </c>
      <c r="AO107" s="12">
        <v>0</v>
      </c>
      <c r="AP107" s="12"/>
      <c r="AQ107" s="12">
        <v>0</v>
      </c>
      <c r="AR107" s="12">
        <v>0</v>
      </c>
      <c r="AS107" s="12"/>
      <c r="AT107" s="12">
        <v>0</v>
      </c>
      <c r="AU107" s="12">
        <v>0</v>
      </c>
      <c r="AV107" s="12"/>
      <c r="AW107" s="12">
        <v>0</v>
      </c>
      <c r="AX107" s="12">
        <v>0</v>
      </c>
      <c r="AY107" s="12"/>
      <c r="AZ107" s="12">
        <v>0</v>
      </c>
      <c r="BA107" s="12">
        <v>0</v>
      </c>
      <c r="BB107" s="12"/>
      <c r="BC107" s="12">
        <v>0</v>
      </c>
      <c r="BD107" s="12">
        <v>0</v>
      </c>
      <c r="BE107" s="12"/>
      <c r="BF107" s="13"/>
      <c r="BG107" s="13"/>
      <c r="BH107" s="14"/>
      <c r="BJ107" s="11"/>
      <c r="BK107" s="12"/>
      <c r="BL107" s="12"/>
      <c r="BM107" s="15"/>
      <c r="BN107" s="11"/>
      <c r="BO107" s="12"/>
      <c r="BP107" s="12"/>
      <c r="BR107" s="16"/>
      <c r="BS107" s="17"/>
      <c r="BY107" s="29">
        <f t="shared" si="59"/>
        <v>0</v>
      </c>
      <c r="BZ107" s="15">
        <f t="shared" si="60"/>
        <v>0</v>
      </c>
    </row>
    <row r="108" spans="1:87" x14ac:dyDescent="0.2">
      <c r="A108" s="1">
        <v>11</v>
      </c>
      <c r="C108" s="11">
        <f t="shared" si="56"/>
        <v>44650</v>
      </c>
      <c r="D108" s="13">
        <f t="shared" si="57"/>
        <v>123957.5</v>
      </c>
      <c r="E108" s="13">
        <v>0.04</v>
      </c>
      <c r="F108" s="17">
        <f t="shared" si="58"/>
        <v>125757.5</v>
      </c>
      <c r="G108" s="12"/>
      <c r="H108" s="12"/>
      <c r="I108" s="12">
        <v>0</v>
      </c>
      <c r="J108" s="12">
        <v>0</v>
      </c>
      <c r="K108" s="12"/>
      <c r="L108" s="12">
        <v>0</v>
      </c>
      <c r="M108" s="12">
        <v>0</v>
      </c>
      <c r="N108" s="12"/>
      <c r="O108" s="12">
        <v>0</v>
      </c>
      <c r="P108" s="12">
        <v>0</v>
      </c>
      <c r="Q108" s="12"/>
      <c r="R108" s="12">
        <v>0</v>
      </c>
      <c r="S108" s="12">
        <v>0</v>
      </c>
      <c r="T108" s="12"/>
      <c r="V108" s="12">
        <v>0</v>
      </c>
      <c r="W108" s="12">
        <v>0</v>
      </c>
      <c r="X108" s="12"/>
      <c r="Y108" s="12">
        <v>0</v>
      </c>
      <c r="Z108" s="12">
        <v>0</v>
      </c>
      <c r="AA108" s="12"/>
      <c r="AB108" s="12">
        <v>0</v>
      </c>
      <c r="AC108" s="12">
        <v>0</v>
      </c>
      <c r="AD108" s="12"/>
      <c r="AE108" s="12">
        <v>0</v>
      </c>
      <c r="AF108" s="12">
        <v>0</v>
      </c>
      <c r="AG108" s="12"/>
      <c r="AH108" s="12">
        <v>0</v>
      </c>
      <c r="AI108" s="12">
        <v>0</v>
      </c>
      <c r="AJ108" s="12"/>
      <c r="AK108" s="12">
        <v>0</v>
      </c>
      <c r="AL108" s="12">
        <v>0</v>
      </c>
      <c r="AM108" s="12"/>
      <c r="AN108" s="12">
        <v>0</v>
      </c>
      <c r="AO108" s="12">
        <v>0</v>
      </c>
      <c r="AP108" s="12"/>
      <c r="AQ108" s="12">
        <v>0</v>
      </c>
      <c r="AR108" s="12">
        <v>0</v>
      </c>
      <c r="AS108" s="12"/>
      <c r="AT108" s="12">
        <v>0</v>
      </c>
      <c r="AU108" s="12">
        <v>0</v>
      </c>
      <c r="AV108" s="12"/>
      <c r="AW108" s="12">
        <v>0</v>
      </c>
      <c r="AX108" s="12">
        <v>0</v>
      </c>
      <c r="AY108" s="12"/>
      <c r="AZ108" s="12">
        <v>0</v>
      </c>
      <c r="BA108" s="12">
        <v>0</v>
      </c>
      <c r="BB108" s="12"/>
      <c r="BC108" s="12">
        <v>0</v>
      </c>
      <c r="BD108" s="12">
        <v>0</v>
      </c>
      <c r="BE108" s="12"/>
      <c r="BF108" s="13"/>
      <c r="BG108" s="13"/>
      <c r="BH108" s="14"/>
      <c r="BJ108" s="11"/>
      <c r="BK108" s="12"/>
      <c r="BL108" s="12"/>
      <c r="BM108" s="15"/>
      <c r="BN108" s="11"/>
      <c r="BO108" s="12"/>
      <c r="BP108" s="12"/>
      <c r="BR108" s="16"/>
      <c r="BS108" s="17"/>
      <c r="BY108" s="29">
        <f t="shared" si="59"/>
        <v>0</v>
      </c>
      <c r="BZ108" s="15">
        <f t="shared" si="60"/>
        <v>0</v>
      </c>
    </row>
    <row r="109" spans="1:87" x14ac:dyDescent="0.2">
      <c r="A109" s="1">
        <v>12</v>
      </c>
      <c r="C109" s="11">
        <f t="shared" si="56"/>
        <v>44650</v>
      </c>
      <c r="D109" s="13">
        <f t="shared" si="57"/>
        <v>123957.5</v>
      </c>
      <c r="E109" s="13">
        <v>0.04</v>
      </c>
      <c r="F109" s="17">
        <f t="shared" si="58"/>
        <v>125757.5</v>
      </c>
      <c r="G109" s="12"/>
      <c r="H109" s="12"/>
      <c r="I109" s="12">
        <v>0</v>
      </c>
      <c r="J109" s="12">
        <v>0</v>
      </c>
      <c r="K109" s="12"/>
      <c r="L109" s="12">
        <v>0</v>
      </c>
      <c r="M109" s="12">
        <v>0</v>
      </c>
      <c r="N109" s="12"/>
      <c r="O109" s="12">
        <v>0</v>
      </c>
      <c r="P109" s="12">
        <v>0</v>
      </c>
      <c r="Q109" s="12"/>
      <c r="R109" s="12">
        <v>0</v>
      </c>
      <c r="S109" s="12">
        <v>0</v>
      </c>
      <c r="T109" s="12"/>
      <c r="V109" s="12">
        <v>0</v>
      </c>
      <c r="W109" s="12">
        <v>0</v>
      </c>
      <c r="X109" s="12"/>
      <c r="Y109" s="12">
        <v>0</v>
      </c>
      <c r="Z109" s="12">
        <v>0</v>
      </c>
      <c r="AA109" s="12"/>
      <c r="AB109" s="12">
        <v>0</v>
      </c>
      <c r="AC109" s="12">
        <v>0</v>
      </c>
      <c r="AD109" s="12"/>
      <c r="AE109" s="12">
        <v>0</v>
      </c>
      <c r="AF109" s="12">
        <v>0</v>
      </c>
      <c r="AG109" s="12"/>
      <c r="AH109" s="12">
        <v>0</v>
      </c>
      <c r="AI109" s="12">
        <v>0</v>
      </c>
      <c r="AJ109" s="12"/>
      <c r="AK109" s="12">
        <v>0</v>
      </c>
      <c r="AL109" s="12">
        <v>0</v>
      </c>
      <c r="AM109" s="12"/>
      <c r="AN109" s="12">
        <v>0</v>
      </c>
      <c r="AO109" s="12">
        <v>0</v>
      </c>
      <c r="AP109" s="12"/>
      <c r="AQ109" s="12">
        <v>0</v>
      </c>
      <c r="AR109" s="12">
        <v>0</v>
      </c>
      <c r="AS109" s="12"/>
      <c r="AT109" s="12">
        <v>0</v>
      </c>
      <c r="AU109" s="12">
        <v>0</v>
      </c>
      <c r="AV109" s="12"/>
      <c r="AW109" s="12">
        <v>0</v>
      </c>
      <c r="AX109" s="12">
        <v>0</v>
      </c>
      <c r="AY109" s="12"/>
      <c r="AZ109" s="12">
        <v>0</v>
      </c>
      <c r="BA109" s="12">
        <v>0</v>
      </c>
      <c r="BB109" s="12"/>
      <c r="BC109" s="12">
        <v>0</v>
      </c>
      <c r="BD109" s="12">
        <v>0</v>
      </c>
      <c r="BE109" s="12"/>
      <c r="BF109" s="13"/>
      <c r="BG109" s="13"/>
      <c r="BH109" s="14"/>
      <c r="BJ109" s="11"/>
      <c r="BK109" s="12"/>
      <c r="BL109" s="12"/>
      <c r="BM109" s="15"/>
      <c r="BN109" s="11"/>
      <c r="BO109" s="12"/>
      <c r="BP109" s="12"/>
      <c r="BR109" s="16"/>
      <c r="BS109" s="17"/>
      <c r="BY109" s="29">
        <f t="shared" si="59"/>
        <v>0</v>
      </c>
      <c r="BZ109" s="15">
        <f t="shared" si="60"/>
        <v>0</v>
      </c>
    </row>
    <row r="110" spans="1:87" x14ac:dyDescent="0.2">
      <c r="A110" s="1">
        <v>13</v>
      </c>
      <c r="C110" s="11">
        <f t="shared" si="56"/>
        <v>44650</v>
      </c>
      <c r="D110" s="13">
        <f t="shared" si="57"/>
        <v>132878</v>
      </c>
      <c r="E110" s="13">
        <v>0.04</v>
      </c>
      <c r="F110" s="17">
        <f t="shared" si="58"/>
        <v>134798</v>
      </c>
      <c r="G110" s="12"/>
      <c r="H110" s="12"/>
      <c r="I110" s="12">
        <v>0</v>
      </c>
      <c r="J110" s="12">
        <v>0</v>
      </c>
      <c r="K110" s="12"/>
      <c r="L110" s="12">
        <v>0</v>
      </c>
      <c r="M110" s="12">
        <v>0</v>
      </c>
      <c r="N110" s="12"/>
      <c r="O110" s="12">
        <v>0</v>
      </c>
      <c r="P110" s="12">
        <v>0</v>
      </c>
      <c r="Q110" s="12"/>
      <c r="R110" s="12">
        <v>0</v>
      </c>
      <c r="S110" s="12">
        <v>0</v>
      </c>
      <c r="T110" s="12"/>
      <c r="V110" s="12">
        <v>0</v>
      </c>
      <c r="W110" s="12">
        <v>0</v>
      </c>
      <c r="X110" s="12"/>
      <c r="Y110" s="12">
        <v>0</v>
      </c>
      <c r="Z110" s="12">
        <v>0</v>
      </c>
      <c r="AA110" s="12"/>
      <c r="AB110" s="12">
        <v>0</v>
      </c>
      <c r="AC110" s="12">
        <v>0</v>
      </c>
      <c r="AD110" s="12"/>
      <c r="AE110" s="12">
        <v>0</v>
      </c>
      <c r="AF110" s="12">
        <v>0</v>
      </c>
      <c r="AG110" s="12"/>
      <c r="AH110" s="12">
        <v>0</v>
      </c>
      <c r="AI110" s="12">
        <v>0</v>
      </c>
      <c r="AJ110" s="12"/>
      <c r="AK110" s="12">
        <v>0</v>
      </c>
      <c r="AL110" s="12">
        <v>0</v>
      </c>
      <c r="AM110" s="12"/>
      <c r="AN110" s="12">
        <v>0</v>
      </c>
      <c r="AO110" s="12">
        <v>0</v>
      </c>
      <c r="AP110" s="12"/>
      <c r="AQ110" s="12">
        <v>0</v>
      </c>
      <c r="AR110" s="12">
        <v>0</v>
      </c>
      <c r="AS110" s="12"/>
      <c r="AT110" s="12">
        <v>0</v>
      </c>
      <c r="AU110" s="12">
        <v>0</v>
      </c>
      <c r="AV110" s="12"/>
      <c r="AW110" s="12">
        <v>0</v>
      </c>
      <c r="AX110" s="12">
        <v>0</v>
      </c>
      <c r="AY110" s="12"/>
      <c r="AZ110" s="12">
        <v>0</v>
      </c>
      <c r="BA110" s="12">
        <v>0</v>
      </c>
      <c r="BB110" s="12"/>
      <c r="BC110" s="12">
        <v>0</v>
      </c>
      <c r="BD110" s="12">
        <v>0</v>
      </c>
      <c r="BE110" s="12"/>
      <c r="BF110" s="13"/>
      <c r="BG110" s="13"/>
      <c r="BH110" s="14"/>
      <c r="BJ110" s="11"/>
      <c r="BK110" s="12"/>
      <c r="BL110" s="12"/>
      <c r="BM110" s="15"/>
      <c r="BN110" s="11"/>
      <c r="BO110" s="12"/>
      <c r="BP110" s="12"/>
      <c r="BR110" s="16"/>
      <c r="BS110" s="17"/>
      <c r="BY110" s="29">
        <f t="shared" si="59"/>
        <v>0</v>
      </c>
      <c r="BZ110" s="15">
        <f t="shared" si="60"/>
        <v>0</v>
      </c>
    </row>
    <row r="111" spans="1:87" x14ac:dyDescent="0.2">
      <c r="A111" s="1">
        <v>14</v>
      </c>
      <c r="C111" s="11">
        <f t="shared" si="56"/>
        <v>44650</v>
      </c>
      <c r="D111" s="13">
        <f t="shared" si="57"/>
        <v>132878</v>
      </c>
      <c r="E111" s="13">
        <v>0.04</v>
      </c>
      <c r="F111" s="17">
        <f t="shared" si="58"/>
        <v>134798</v>
      </c>
      <c r="G111" s="12"/>
      <c r="H111" s="12"/>
      <c r="I111" s="12">
        <v>0</v>
      </c>
      <c r="J111" s="12">
        <v>0</v>
      </c>
      <c r="K111" s="12"/>
      <c r="L111" s="12">
        <v>0</v>
      </c>
      <c r="M111" s="12">
        <v>0</v>
      </c>
      <c r="N111" s="12"/>
      <c r="O111" s="12">
        <v>0</v>
      </c>
      <c r="P111" s="12">
        <v>0</v>
      </c>
      <c r="Q111" s="12"/>
      <c r="R111" s="12">
        <v>0</v>
      </c>
      <c r="S111" s="12">
        <v>0</v>
      </c>
      <c r="T111" s="12"/>
      <c r="V111" s="12">
        <v>0</v>
      </c>
      <c r="W111" s="12">
        <v>0</v>
      </c>
      <c r="X111" s="12"/>
      <c r="Y111" s="12">
        <v>0</v>
      </c>
      <c r="Z111" s="12">
        <v>0</v>
      </c>
      <c r="AA111" s="12"/>
      <c r="AB111" s="12">
        <v>0</v>
      </c>
      <c r="AC111" s="12">
        <v>0</v>
      </c>
      <c r="AD111" s="12"/>
      <c r="AE111" s="12">
        <v>0</v>
      </c>
      <c r="AF111" s="12">
        <v>0</v>
      </c>
      <c r="AG111" s="12"/>
      <c r="AH111" s="12">
        <v>0</v>
      </c>
      <c r="AI111" s="12">
        <v>0</v>
      </c>
      <c r="AJ111" s="12"/>
      <c r="AK111" s="12">
        <v>0</v>
      </c>
      <c r="AL111" s="12">
        <v>0</v>
      </c>
      <c r="AM111" s="12"/>
      <c r="AN111" s="12">
        <v>0</v>
      </c>
      <c r="AO111" s="12">
        <v>0</v>
      </c>
      <c r="AP111" s="12"/>
      <c r="AQ111" s="12">
        <v>0</v>
      </c>
      <c r="AR111" s="12">
        <v>0</v>
      </c>
      <c r="AS111" s="12"/>
      <c r="AT111" s="12">
        <v>0</v>
      </c>
      <c r="AU111" s="12">
        <v>0</v>
      </c>
      <c r="AV111" s="12"/>
      <c r="AW111" s="12">
        <v>0</v>
      </c>
      <c r="AX111" s="12">
        <v>0</v>
      </c>
      <c r="AY111" s="12"/>
      <c r="AZ111" s="12">
        <v>0</v>
      </c>
      <c r="BA111" s="12">
        <v>0</v>
      </c>
      <c r="BB111" s="12"/>
      <c r="BC111" s="12">
        <v>0</v>
      </c>
      <c r="BD111" s="12">
        <v>0</v>
      </c>
      <c r="BE111" s="12"/>
      <c r="BF111" s="13"/>
      <c r="BG111" s="13"/>
      <c r="BH111" s="14"/>
      <c r="BJ111" s="11"/>
      <c r="BK111" s="12"/>
      <c r="BL111" s="12"/>
      <c r="BM111" s="15"/>
      <c r="BN111" s="11"/>
      <c r="BO111" s="12"/>
      <c r="BP111" s="12"/>
      <c r="BR111" s="16"/>
      <c r="BS111" s="17"/>
      <c r="BY111" s="29">
        <f t="shared" si="59"/>
        <v>0</v>
      </c>
      <c r="BZ111" s="15">
        <f t="shared" si="60"/>
        <v>0</v>
      </c>
    </row>
    <row r="112" spans="1:87" x14ac:dyDescent="0.2">
      <c r="A112" s="1">
        <v>15</v>
      </c>
      <c r="C112" s="11">
        <f t="shared" si="56"/>
        <v>44650</v>
      </c>
      <c r="D112" s="13">
        <f t="shared" si="57"/>
        <v>132878</v>
      </c>
      <c r="E112" s="13">
        <v>0.04</v>
      </c>
      <c r="F112" s="17">
        <f t="shared" si="58"/>
        <v>134798</v>
      </c>
      <c r="G112" s="12"/>
      <c r="H112" s="12"/>
      <c r="I112" s="12">
        <v>0</v>
      </c>
      <c r="J112" s="12">
        <v>0</v>
      </c>
      <c r="K112" s="12"/>
      <c r="L112" s="12">
        <v>0</v>
      </c>
      <c r="M112" s="12">
        <v>0</v>
      </c>
      <c r="N112" s="12"/>
      <c r="O112" s="12">
        <v>0</v>
      </c>
      <c r="P112" s="12">
        <v>0</v>
      </c>
      <c r="Q112" s="12"/>
      <c r="R112" s="12">
        <v>0</v>
      </c>
      <c r="S112" s="12">
        <v>0</v>
      </c>
      <c r="T112" s="12"/>
      <c r="V112" s="12">
        <v>0</v>
      </c>
      <c r="W112" s="12">
        <v>0</v>
      </c>
      <c r="X112" s="12"/>
      <c r="Y112" s="12">
        <v>0</v>
      </c>
      <c r="Z112" s="12">
        <v>0</v>
      </c>
      <c r="AA112" s="12"/>
      <c r="AB112" s="12">
        <v>0</v>
      </c>
      <c r="AC112" s="12">
        <v>0</v>
      </c>
      <c r="AD112" s="12"/>
      <c r="AE112" s="12">
        <v>0</v>
      </c>
      <c r="AF112" s="12">
        <v>0</v>
      </c>
      <c r="AG112" s="12"/>
      <c r="AH112" s="12">
        <v>0</v>
      </c>
      <c r="AI112" s="12">
        <v>0</v>
      </c>
      <c r="AJ112" s="12"/>
      <c r="AK112" s="12">
        <v>0</v>
      </c>
      <c r="AL112" s="12">
        <v>0</v>
      </c>
      <c r="AM112" s="12"/>
      <c r="AN112" s="12">
        <v>0</v>
      </c>
      <c r="AO112" s="12">
        <v>0</v>
      </c>
      <c r="AP112" s="12"/>
      <c r="AQ112" s="12">
        <v>0</v>
      </c>
      <c r="AR112" s="12">
        <v>0</v>
      </c>
      <c r="AS112" s="12"/>
      <c r="AT112" s="12">
        <v>0</v>
      </c>
      <c r="AU112" s="12">
        <v>0</v>
      </c>
      <c r="AV112" s="12"/>
      <c r="AW112" s="12">
        <v>0</v>
      </c>
      <c r="AX112" s="12">
        <v>0</v>
      </c>
      <c r="AY112" s="12"/>
      <c r="AZ112" s="12">
        <v>0</v>
      </c>
      <c r="BA112" s="12">
        <v>0</v>
      </c>
      <c r="BB112" s="12"/>
      <c r="BC112" s="12">
        <v>0</v>
      </c>
      <c r="BD112" s="12">
        <v>0</v>
      </c>
      <c r="BE112" s="12"/>
      <c r="BF112" s="13"/>
      <c r="BG112" s="13"/>
      <c r="BH112" s="14"/>
      <c r="BJ112" s="11"/>
      <c r="BK112" s="12"/>
      <c r="BL112" s="12"/>
      <c r="BM112" s="15"/>
      <c r="BN112" s="11"/>
      <c r="BO112" s="12"/>
      <c r="BP112" s="12"/>
      <c r="BR112" s="16"/>
      <c r="BS112" s="17"/>
      <c r="BY112" s="29">
        <f t="shared" si="59"/>
        <v>0</v>
      </c>
      <c r="BZ112" s="15">
        <f t="shared" si="60"/>
        <v>0</v>
      </c>
    </row>
    <row r="113" spans="1:78" x14ac:dyDescent="0.2">
      <c r="A113" s="1">
        <v>16</v>
      </c>
      <c r="C113" s="11">
        <f t="shared" si="56"/>
        <v>44650</v>
      </c>
      <c r="D113" s="13">
        <f t="shared" si="57"/>
        <v>132878</v>
      </c>
      <c r="E113" s="13">
        <v>0.04</v>
      </c>
      <c r="F113" s="17">
        <f t="shared" si="58"/>
        <v>134798</v>
      </c>
      <c r="G113" s="12"/>
      <c r="H113" s="12"/>
      <c r="I113" s="12">
        <v>0</v>
      </c>
      <c r="J113" s="12">
        <v>0</v>
      </c>
      <c r="K113" s="12"/>
      <c r="L113" s="12">
        <v>0</v>
      </c>
      <c r="M113" s="12">
        <v>0</v>
      </c>
      <c r="N113" s="12"/>
      <c r="O113" s="12">
        <v>0</v>
      </c>
      <c r="P113" s="12">
        <v>0</v>
      </c>
      <c r="Q113" s="12"/>
      <c r="R113" s="12">
        <v>0</v>
      </c>
      <c r="S113" s="12">
        <v>0</v>
      </c>
      <c r="T113" s="12"/>
      <c r="V113" s="12">
        <v>0</v>
      </c>
      <c r="W113" s="12">
        <v>0</v>
      </c>
      <c r="X113" s="12"/>
      <c r="Y113" s="12">
        <v>0</v>
      </c>
      <c r="Z113" s="12">
        <v>0</v>
      </c>
      <c r="AA113" s="12"/>
      <c r="AB113" s="12">
        <v>0</v>
      </c>
      <c r="AC113" s="12">
        <v>0</v>
      </c>
      <c r="AD113" s="12"/>
      <c r="AE113" s="12">
        <v>0</v>
      </c>
      <c r="AF113" s="12">
        <v>0</v>
      </c>
      <c r="AG113" s="12"/>
      <c r="AH113" s="12">
        <v>0</v>
      </c>
      <c r="AI113" s="12">
        <v>0</v>
      </c>
      <c r="AJ113" s="12"/>
      <c r="AK113" s="12">
        <v>0</v>
      </c>
      <c r="AL113" s="12">
        <v>0</v>
      </c>
      <c r="AM113" s="12"/>
      <c r="AN113" s="12">
        <v>0</v>
      </c>
      <c r="AO113" s="12">
        <v>0</v>
      </c>
      <c r="AP113" s="12"/>
      <c r="AQ113" s="12">
        <v>0</v>
      </c>
      <c r="AR113" s="12">
        <v>0</v>
      </c>
      <c r="AS113" s="12"/>
      <c r="AT113" s="12">
        <v>0</v>
      </c>
      <c r="AU113" s="12">
        <v>0</v>
      </c>
      <c r="AV113" s="12"/>
      <c r="AW113" s="12">
        <v>0</v>
      </c>
      <c r="AX113" s="12">
        <v>0</v>
      </c>
      <c r="AY113" s="12"/>
      <c r="AZ113" s="12">
        <v>0</v>
      </c>
      <c r="BA113" s="12">
        <v>0</v>
      </c>
      <c r="BB113" s="12"/>
      <c r="BC113" s="12">
        <v>0</v>
      </c>
      <c r="BD113" s="12">
        <v>0</v>
      </c>
      <c r="BE113" s="12"/>
      <c r="BF113" s="13"/>
      <c r="BG113" s="13"/>
      <c r="BH113" s="14"/>
      <c r="BJ113" s="11"/>
      <c r="BK113" s="12"/>
      <c r="BL113" s="12"/>
      <c r="BM113" s="15"/>
      <c r="BN113" s="11"/>
      <c r="BO113" s="12"/>
      <c r="BP113" s="12"/>
      <c r="BR113" s="16"/>
      <c r="BS113" s="17"/>
      <c r="BY113" s="29">
        <f t="shared" si="59"/>
        <v>0</v>
      </c>
      <c r="BZ113" s="15">
        <f t="shared" si="60"/>
        <v>0</v>
      </c>
    </row>
    <row r="114" spans="1:78" x14ac:dyDescent="0.2">
      <c r="A114" s="1">
        <v>17</v>
      </c>
      <c r="C114" s="11">
        <f t="shared" si="56"/>
        <v>44650</v>
      </c>
      <c r="D114" s="13">
        <f t="shared" si="57"/>
        <v>123957.5</v>
      </c>
      <c r="E114" s="13">
        <v>0.04</v>
      </c>
      <c r="F114" s="17">
        <f t="shared" si="58"/>
        <v>125757.5</v>
      </c>
      <c r="G114" s="12"/>
      <c r="H114" s="12"/>
      <c r="I114" s="12">
        <v>0</v>
      </c>
      <c r="J114" s="12">
        <v>0</v>
      </c>
      <c r="K114" s="12"/>
      <c r="L114" s="12">
        <v>0</v>
      </c>
      <c r="M114" s="12">
        <v>0</v>
      </c>
      <c r="N114" s="12"/>
      <c r="O114" s="12">
        <v>0</v>
      </c>
      <c r="P114" s="12">
        <v>0</v>
      </c>
      <c r="Q114" s="12"/>
      <c r="R114" s="12">
        <v>0</v>
      </c>
      <c r="S114" s="12">
        <v>0</v>
      </c>
      <c r="T114" s="12"/>
      <c r="V114" s="12">
        <v>0</v>
      </c>
      <c r="W114" s="12">
        <v>0</v>
      </c>
      <c r="X114" s="12"/>
      <c r="Y114" s="12">
        <v>0</v>
      </c>
      <c r="Z114" s="12">
        <v>0</v>
      </c>
      <c r="AA114" s="12"/>
      <c r="AB114" s="12">
        <v>0</v>
      </c>
      <c r="AC114" s="12">
        <v>0</v>
      </c>
      <c r="AD114" s="12"/>
      <c r="AE114" s="12">
        <v>0</v>
      </c>
      <c r="AF114" s="12">
        <v>0</v>
      </c>
      <c r="AG114" s="12"/>
      <c r="AH114" s="12">
        <v>0</v>
      </c>
      <c r="AI114" s="12">
        <v>0</v>
      </c>
      <c r="AJ114" s="12"/>
      <c r="AK114" s="12">
        <v>0</v>
      </c>
      <c r="AL114" s="12">
        <v>0</v>
      </c>
      <c r="AM114" s="12"/>
      <c r="AN114" s="12">
        <v>0</v>
      </c>
      <c r="AO114" s="12">
        <v>0</v>
      </c>
      <c r="AP114" s="12"/>
      <c r="AQ114" s="12">
        <v>0</v>
      </c>
      <c r="AR114" s="12">
        <v>0</v>
      </c>
      <c r="AS114" s="12"/>
      <c r="AT114" s="12">
        <v>0</v>
      </c>
      <c r="AU114" s="12">
        <v>0</v>
      </c>
      <c r="AV114" s="12"/>
      <c r="AW114" s="12">
        <v>0</v>
      </c>
      <c r="AX114" s="12">
        <v>0</v>
      </c>
      <c r="AY114" s="12"/>
      <c r="AZ114" s="12">
        <v>0</v>
      </c>
      <c r="BA114" s="12">
        <v>0</v>
      </c>
      <c r="BB114" s="12"/>
      <c r="BC114" s="12">
        <v>0</v>
      </c>
      <c r="BD114" s="12">
        <v>0</v>
      </c>
      <c r="BE114" s="12"/>
      <c r="BF114" s="13"/>
      <c r="BG114" s="13"/>
      <c r="BH114" s="14"/>
      <c r="BJ114" s="11"/>
      <c r="BK114" s="12"/>
      <c r="BL114" s="12"/>
      <c r="BM114" s="15"/>
      <c r="BN114" s="11"/>
      <c r="BO114" s="12"/>
      <c r="BP114" s="12"/>
      <c r="BR114" s="16"/>
      <c r="BS114" s="17"/>
      <c r="BY114" s="29">
        <f t="shared" si="59"/>
        <v>0</v>
      </c>
      <c r="BZ114" s="15">
        <f t="shared" si="60"/>
        <v>0</v>
      </c>
    </row>
    <row r="115" spans="1:78" x14ac:dyDescent="0.2">
      <c r="A115" s="1">
        <v>18</v>
      </c>
      <c r="C115" s="11">
        <f t="shared" si="56"/>
        <v>44650</v>
      </c>
      <c r="D115" s="13">
        <f t="shared" si="57"/>
        <v>123957.5</v>
      </c>
      <c r="E115" s="13">
        <v>0.04</v>
      </c>
      <c r="F115" s="17">
        <f t="shared" si="58"/>
        <v>125757.5</v>
      </c>
      <c r="G115" s="12"/>
      <c r="H115" s="12"/>
      <c r="I115" s="12">
        <v>0</v>
      </c>
      <c r="J115" s="12">
        <v>0</v>
      </c>
      <c r="K115" s="12"/>
      <c r="L115" s="12">
        <v>0</v>
      </c>
      <c r="M115" s="12">
        <v>0</v>
      </c>
      <c r="N115" s="12"/>
      <c r="O115" s="12">
        <v>0</v>
      </c>
      <c r="P115" s="12">
        <v>0</v>
      </c>
      <c r="Q115" s="12"/>
      <c r="R115" s="12">
        <v>0</v>
      </c>
      <c r="S115" s="12">
        <v>0</v>
      </c>
      <c r="T115" s="12"/>
      <c r="V115" s="12">
        <v>0</v>
      </c>
      <c r="W115" s="12">
        <v>0</v>
      </c>
      <c r="X115" s="12"/>
      <c r="Y115" s="12">
        <v>0</v>
      </c>
      <c r="Z115" s="12">
        <v>0</v>
      </c>
      <c r="AA115" s="12"/>
      <c r="AB115" s="12">
        <v>0</v>
      </c>
      <c r="AC115" s="12">
        <v>0</v>
      </c>
      <c r="AD115" s="12"/>
      <c r="AE115" s="12">
        <v>0</v>
      </c>
      <c r="AF115" s="12">
        <v>0</v>
      </c>
      <c r="AG115" s="12"/>
      <c r="AH115" s="12">
        <v>0</v>
      </c>
      <c r="AI115" s="12">
        <v>0</v>
      </c>
      <c r="AJ115" s="12"/>
      <c r="AK115" s="12">
        <v>0</v>
      </c>
      <c r="AL115" s="12">
        <v>0</v>
      </c>
      <c r="AM115" s="12"/>
      <c r="AN115" s="12">
        <v>0</v>
      </c>
      <c r="AO115" s="12">
        <v>0</v>
      </c>
      <c r="AP115" s="12"/>
      <c r="AQ115" s="12">
        <v>0</v>
      </c>
      <c r="AR115" s="12">
        <v>0</v>
      </c>
      <c r="AS115" s="12"/>
      <c r="AT115" s="12">
        <v>0</v>
      </c>
      <c r="AU115" s="12">
        <v>0</v>
      </c>
      <c r="AV115" s="12"/>
      <c r="AW115" s="12">
        <v>0</v>
      </c>
      <c r="AX115" s="12">
        <v>0</v>
      </c>
      <c r="AY115" s="12"/>
      <c r="AZ115" s="12">
        <v>0</v>
      </c>
      <c r="BA115" s="12">
        <v>0</v>
      </c>
      <c r="BB115" s="12"/>
      <c r="BC115" s="12">
        <v>0</v>
      </c>
      <c r="BD115" s="12">
        <v>0</v>
      </c>
      <c r="BE115" s="12"/>
      <c r="BF115" s="13"/>
      <c r="BG115" s="13"/>
      <c r="BH115" s="14"/>
      <c r="BJ115" s="11"/>
      <c r="BK115" s="12"/>
      <c r="BL115" s="12"/>
      <c r="BM115" s="15"/>
      <c r="BN115" s="11"/>
      <c r="BO115" s="12"/>
      <c r="BP115" s="12"/>
      <c r="BR115" s="16"/>
      <c r="BS115" s="17"/>
      <c r="BY115" s="29">
        <f t="shared" si="59"/>
        <v>0</v>
      </c>
      <c r="BZ115" s="15">
        <f t="shared" si="60"/>
        <v>0</v>
      </c>
    </row>
    <row r="116" spans="1:78" x14ac:dyDescent="0.2">
      <c r="A116" s="1">
        <v>19</v>
      </c>
      <c r="C116" s="11">
        <f t="shared" si="56"/>
        <v>44650</v>
      </c>
      <c r="D116" s="13">
        <f t="shared" si="57"/>
        <v>123957.5</v>
      </c>
      <c r="E116" s="13">
        <v>0.04</v>
      </c>
      <c r="F116" s="17">
        <f t="shared" si="58"/>
        <v>125757.5</v>
      </c>
      <c r="G116" s="12"/>
      <c r="H116" s="12"/>
      <c r="I116" s="12">
        <v>0</v>
      </c>
      <c r="J116" s="12">
        <v>0</v>
      </c>
      <c r="K116" s="12"/>
      <c r="L116" s="12">
        <v>0</v>
      </c>
      <c r="M116" s="12">
        <v>0</v>
      </c>
      <c r="N116" s="12"/>
      <c r="O116" s="12">
        <v>0</v>
      </c>
      <c r="P116" s="12">
        <v>0</v>
      </c>
      <c r="Q116" s="12"/>
      <c r="R116" s="12">
        <v>0</v>
      </c>
      <c r="S116" s="12">
        <v>0</v>
      </c>
      <c r="T116" s="12"/>
      <c r="V116" s="12">
        <v>0</v>
      </c>
      <c r="W116" s="12">
        <v>0</v>
      </c>
      <c r="X116" s="12"/>
      <c r="Y116" s="12">
        <v>0</v>
      </c>
      <c r="Z116" s="12">
        <v>0</v>
      </c>
      <c r="AA116" s="12"/>
      <c r="AB116" s="12">
        <v>0</v>
      </c>
      <c r="AC116" s="12">
        <v>0</v>
      </c>
      <c r="AD116" s="12"/>
      <c r="AE116" s="12">
        <v>0</v>
      </c>
      <c r="AF116" s="12">
        <v>0</v>
      </c>
      <c r="AG116" s="12"/>
      <c r="AH116" s="12">
        <v>0</v>
      </c>
      <c r="AI116" s="12">
        <v>0</v>
      </c>
      <c r="AJ116" s="12"/>
      <c r="AK116" s="12">
        <v>0</v>
      </c>
      <c r="AL116" s="12">
        <v>0</v>
      </c>
      <c r="AM116" s="12"/>
      <c r="AN116" s="12">
        <v>0</v>
      </c>
      <c r="AO116" s="12">
        <v>0</v>
      </c>
      <c r="AP116" s="12"/>
      <c r="AQ116" s="12">
        <v>0</v>
      </c>
      <c r="AR116" s="12">
        <v>0</v>
      </c>
      <c r="AS116" s="12"/>
      <c r="AT116" s="12">
        <v>0</v>
      </c>
      <c r="AU116" s="12">
        <v>0</v>
      </c>
      <c r="AV116" s="12"/>
      <c r="AW116" s="12">
        <v>0</v>
      </c>
      <c r="AX116" s="12">
        <v>0</v>
      </c>
      <c r="AY116" s="12"/>
      <c r="AZ116" s="12">
        <v>0</v>
      </c>
      <c r="BA116" s="12">
        <v>0</v>
      </c>
      <c r="BB116" s="12"/>
      <c r="BC116" s="12">
        <v>0</v>
      </c>
      <c r="BD116" s="12">
        <v>0</v>
      </c>
      <c r="BE116" s="12"/>
      <c r="BF116" s="13"/>
      <c r="BG116" s="13"/>
      <c r="BH116" s="14"/>
      <c r="BJ116" s="11"/>
      <c r="BK116" s="12"/>
      <c r="BL116" s="12"/>
      <c r="BM116" s="15"/>
      <c r="BN116" s="11"/>
      <c r="BO116" s="12"/>
      <c r="BP116" s="12"/>
      <c r="BR116" s="16"/>
      <c r="BS116" s="17"/>
      <c r="BY116" s="29">
        <f t="shared" si="59"/>
        <v>0</v>
      </c>
      <c r="BZ116" s="15">
        <f t="shared" si="60"/>
        <v>0</v>
      </c>
    </row>
    <row r="117" spans="1:78" x14ac:dyDescent="0.2">
      <c r="A117" s="1">
        <v>20</v>
      </c>
      <c r="C117" s="11">
        <f t="shared" si="56"/>
        <v>44650</v>
      </c>
      <c r="D117" s="13">
        <f t="shared" si="57"/>
        <v>123957.5</v>
      </c>
      <c r="E117" s="13">
        <v>0.04</v>
      </c>
      <c r="F117" s="17">
        <f t="shared" si="58"/>
        <v>125757.5</v>
      </c>
      <c r="G117" s="12"/>
      <c r="H117" s="12"/>
      <c r="I117" s="12">
        <v>0</v>
      </c>
      <c r="J117" s="12">
        <v>0</v>
      </c>
      <c r="K117" s="12"/>
      <c r="L117" s="12">
        <v>0</v>
      </c>
      <c r="M117" s="12">
        <v>0</v>
      </c>
      <c r="N117" s="12"/>
      <c r="O117" s="12">
        <v>0</v>
      </c>
      <c r="P117" s="12">
        <v>0</v>
      </c>
      <c r="Q117" s="12"/>
      <c r="R117" s="12">
        <v>0</v>
      </c>
      <c r="S117" s="12">
        <v>0</v>
      </c>
      <c r="T117" s="12"/>
      <c r="V117" s="12">
        <v>0</v>
      </c>
      <c r="W117" s="12">
        <v>0</v>
      </c>
      <c r="X117" s="12"/>
      <c r="Y117" s="12">
        <v>0</v>
      </c>
      <c r="Z117" s="12">
        <v>0</v>
      </c>
      <c r="AA117" s="12"/>
      <c r="AB117" s="12">
        <v>0</v>
      </c>
      <c r="AC117" s="12">
        <v>0</v>
      </c>
      <c r="AD117" s="12"/>
      <c r="AE117" s="12">
        <v>0</v>
      </c>
      <c r="AF117" s="12">
        <v>0</v>
      </c>
      <c r="AG117" s="12"/>
      <c r="AH117" s="12">
        <v>0</v>
      </c>
      <c r="AI117" s="12">
        <v>0</v>
      </c>
      <c r="AJ117" s="12"/>
      <c r="AK117" s="12">
        <v>0</v>
      </c>
      <c r="AL117" s="12">
        <v>0</v>
      </c>
      <c r="AM117" s="12"/>
      <c r="AN117" s="12">
        <v>0</v>
      </c>
      <c r="AO117" s="12">
        <v>0</v>
      </c>
      <c r="AP117" s="12"/>
      <c r="AQ117" s="12">
        <v>0</v>
      </c>
      <c r="AR117" s="12">
        <v>0</v>
      </c>
      <c r="AS117" s="12"/>
      <c r="AT117" s="12">
        <v>0</v>
      </c>
      <c r="AU117" s="12">
        <v>0</v>
      </c>
      <c r="AV117" s="12"/>
      <c r="AW117" s="12">
        <v>0</v>
      </c>
      <c r="AX117" s="12">
        <v>0</v>
      </c>
      <c r="AY117" s="12"/>
      <c r="AZ117" s="12">
        <v>0</v>
      </c>
      <c r="BA117" s="12">
        <v>0</v>
      </c>
      <c r="BB117" s="12"/>
      <c r="BC117" s="12">
        <v>0</v>
      </c>
      <c r="BD117" s="12">
        <v>0</v>
      </c>
      <c r="BE117" s="12"/>
      <c r="BF117" s="13"/>
      <c r="BG117" s="13"/>
      <c r="BH117" s="14"/>
      <c r="BJ117" s="11"/>
      <c r="BK117" s="12"/>
      <c r="BL117" s="12"/>
      <c r="BM117" s="15"/>
      <c r="BN117" s="11"/>
      <c r="BO117" s="12"/>
      <c r="BP117" s="12"/>
      <c r="BR117" s="16"/>
      <c r="BS117" s="17"/>
      <c r="BY117" s="29">
        <f t="shared" si="59"/>
        <v>0</v>
      </c>
      <c r="BZ117" s="15">
        <f t="shared" si="60"/>
        <v>0</v>
      </c>
    </row>
    <row r="118" spans="1:78" x14ac:dyDescent="0.2">
      <c r="A118" s="1">
        <v>21</v>
      </c>
      <c r="C118" s="11">
        <f t="shared" si="56"/>
        <v>44650</v>
      </c>
      <c r="D118" s="13">
        <f t="shared" si="57"/>
        <v>123957.5</v>
      </c>
      <c r="E118" s="13">
        <v>0.04</v>
      </c>
      <c r="F118" s="17">
        <f t="shared" si="58"/>
        <v>125757.5</v>
      </c>
      <c r="G118" s="12"/>
      <c r="H118" s="12"/>
      <c r="I118" s="12">
        <v>0</v>
      </c>
      <c r="J118" s="12">
        <v>0</v>
      </c>
      <c r="K118" s="12"/>
      <c r="L118" s="12">
        <v>0</v>
      </c>
      <c r="M118" s="12">
        <v>0</v>
      </c>
      <c r="N118" s="12"/>
      <c r="O118" s="12">
        <v>0</v>
      </c>
      <c r="P118" s="12">
        <v>0</v>
      </c>
      <c r="Q118" s="12"/>
      <c r="R118" s="12">
        <v>0</v>
      </c>
      <c r="S118" s="12">
        <v>0</v>
      </c>
      <c r="T118" s="12"/>
      <c r="V118" s="12">
        <v>0</v>
      </c>
      <c r="W118" s="12">
        <v>0</v>
      </c>
      <c r="X118" s="12"/>
      <c r="Y118" s="12">
        <v>0</v>
      </c>
      <c r="Z118" s="12">
        <v>0</v>
      </c>
      <c r="AA118" s="12"/>
      <c r="AB118" s="12">
        <v>0</v>
      </c>
      <c r="AC118" s="12">
        <v>0</v>
      </c>
      <c r="AD118" s="12"/>
      <c r="AE118" s="12">
        <v>0</v>
      </c>
      <c r="AF118" s="12">
        <v>0</v>
      </c>
      <c r="AG118" s="12"/>
      <c r="AH118" s="12">
        <v>0</v>
      </c>
      <c r="AI118" s="12">
        <v>0</v>
      </c>
      <c r="AJ118" s="12"/>
      <c r="AK118" s="12">
        <v>0</v>
      </c>
      <c r="AL118" s="12">
        <v>0</v>
      </c>
      <c r="AM118" s="12"/>
      <c r="AN118" s="12">
        <v>0</v>
      </c>
      <c r="AO118" s="12">
        <v>0</v>
      </c>
      <c r="AP118" s="12"/>
      <c r="AQ118" s="12">
        <v>0</v>
      </c>
      <c r="AR118" s="12">
        <v>0</v>
      </c>
      <c r="AS118" s="12"/>
      <c r="AT118" s="12">
        <v>0</v>
      </c>
      <c r="AU118" s="12">
        <v>0</v>
      </c>
      <c r="AV118" s="12"/>
      <c r="AW118" s="12">
        <v>0</v>
      </c>
      <c r="AX118" s="12">
        <v>0</v>
      </c>
      <c r="AY118" s="12"/>
      <c r="AZ118" s="12">
        <v>0</v>
      </c>
      <c r="BA118" s="12">
        <v>0</v>
      </c>
      <c r="BB118" s="12"/>
      <c r="BC118" s="12">
        <v>0</v>
      </c>
      <c r="BD118" s="12">
        <v>0</v>
      </c>
      <c r="BE118" s="12"/>
      <c r="BF118" s="13"/>
      <c r="BG118" s="13"/>
      <c r="BH118" s="14"/>
      <c r="BJ118" s="11"/>
      <c r="BK118" s="12"/>
      <c r="BL118" s="12"/>
      <c r="BM118" s="15"/>
      <c r="BN118" s="11"/>
      <c r="BO118" s="12"/>
      <c r="BP118" s="12"/>
      <c r="BR118" s="16"/>
      <c r="BS118" s="17"/>
      <c r="BY118" s="29">
        <f t="shared" si="59"/>
        <v>0</v>
      </c>
      <c r="BZ118" s="15">
        <f t="shared" si="60"/>
        <v>0</v>
      </c>
    </row>
    <row r="119" spans="1:78" x14ac:dyDescent="0.2">
      <c r="A119" s="1">
        <v>22</v>
      </c>
      <c r="C119" s="11">
        <f t="shared" si="56"/>
        <v>44650</v>
      </c>
      <c r="D119" s="13">
        <f t="shared" si="57"/>
        <v>123957.5</v>
      </c>
      <c r="E119" s="13">
        <v>0.04</v>
      </c>
      <c r="F119" s="17">
        <f t="shared" si="58"/>
        <v>125757.5</v>
      </c>
      <c r="G119" s="12"/>
      <c r="H119" s="12"/>
      <c r="I119" s="12">
        <v>0</v>
      </c>
      <c r="J119" s="12">
        <v>0</v>
      </c>
      <c r="K119" s="12"/>
      <c r="L119" s="12">
        <v>0</v>
      </c>
      <c r="M119" s="12">
        <v>0</v>
      </c>
      <c r="N119" s="12"/>
      <c r="O119" s="12">
        <v>0</v>
      </c>
      <c r="P119" s="12">
        <v>0</v>
      </c>
      <c r="Q119" s="12"/>
      <c r="R119" s="12">
        <v>0</v>
      </c>
      <c r="S119" s="12">
        <v>0</v>
      </c>
      <c r="T119" s="12"/>
      <c r="V119" s="12">
        <v>0</v>
      </c>
      <c r="W119" s="12">
        <v>0</v>
      </c>
      <c r="X119" s="12"/>
      <c r="Y119" s="12">
        <v>0</v>
      </c>
      <c r="Z119" s="12">
        <v>0</v>
      </c>
      <c r="AA119" s="12"/>
      <c r="AB119" s="12">
        <v>0</v>
      </c>
      <c r="AC119" s="12">
        <v>0</v>
      </c>
      <c r="AD119" s="12"/>
      <c r="AE119" s="12">
        <v>0</v>
      </c>
      <c r="AF119" s="12">
        <v>0</v>
      </c>
      <c r="AG119" s="12"/>
      <c r="AH119" s="12">
        <v>0</v>
      </c>
      <c r="AI119" s="12">
        <v>0</v>
      </c>
      <c r="AJ119" s="12"/>
      <c r="AK119" s="12">
        <v>0</v>
      </c>
      <c r="AL119" s="12">
        <v>0</v>
      </c>
      <c r="AM119" s="12"/>
      <c r="AN119" s="12">
        <v>0</v>
      </c>
      <c r="AO119" s="12">
        <v>0</v>
      </c>
      <c r="AP119" s="12"/>
      <c r="AQ119" s="12">
        <v>0</v>
      </c>
      <c r="AR119" s="12">
        <v>0</v>
      </c>
      <c r="AS119" s="12"/>
      <c r="AT119" s="12">
        <v>0</v>
      </c>
      <c r="AU119" s="12">
        <v>0</v>
      </c>
      <c r="AV119" s="12"/>
      <c r="AW119" s="12">
        <v>0</v>
      </c>
      <c r="AX119" s="12">
        <v>0</v>
      </c>
      <c r="AY119" s="12"/>
      <c r="AZ119" s="12">
        <v>0</v>
      </c>
      <c r="BA119" s="12">
        <v>0</v>
      </c>
      <c r="BB119" s="12"/>
      <c r="BC119" s="12">
        <v>0</v>
      </c>
      <c r="BD119" s="12">
        <v>0</v>
      </c>
      <c r="BE119" s="12"/>
      <c r="BF119" s="13"/>
      <c r="BG119" s="13"/>
      <c r="BH119" s="14"/>
      <c r="BJ119" s="11"/>
      <c r="BK119" s="12"/>
      <c r="BL119" s="12"/>
      <c r="BM119" s="15"/>
      <c r="BN119" s="11"/>
      <c r="BO119" s="12"/>
      <c r="BP119" s="12"/>
      <c r="BR119" s="16"/>
      <c r="BS119" s="17"/>
      <c r="BY119" s="29">
        <f t="shared" si="59"/>
        <v>0</v>
      </c>
      <c r="BZ119" s="15">
        <f t="shared" si="60"/>
        <v>0</v>
      </c>
    </row>
    <row r="120" spans="1:78" x14ac:dyDescent="0.2">
      <c r="A120" s="1">
        <v>23</v>
      </c>
      <c r="C120" s="11">
        <f t="shared" si="56"/>
        <v>44650</v>
      </c>
      <c r="D120" s="13">
        <f t="shared" si="57"/>
        <v>123957.5</v>
      </c>
      <c r="E120" s="13">
        <v>0.04</v>
      </c>
      <c r="F120" s="17">
        <f t="shared" si="58"/>
        <v>125757.5</v>
      </c>
      <c r="G120" s="12"/>
      <c r="H120" s="12"/>
      <c r="I120" s="12">
        <v>0</v>
      </c>
      <c r="J120" s="12">
        <v>0</v>
      </c>
      <c r="K120" s="12"/>
      <c r="L120" s="12">
        <v>0</v>
      </c>
      <c r="M120" s="12">
        <v>0</v>
      </c>
      <c r="N120" s="12"/>
      <c r="O120" s="12">
        <v>0</v>
      </c>
      <c r="P120" s="12">
        <v>0</v>
      </c>
      <c r="Q120" s="12"/>
      <c r="R120" s="12">
        <v>0</v>
      </c>
      <c r="S120" s="12">
        <v>0</v>
      </c>
      <c r="T120" s="12"/>
      <c r="V120" s="12">
        <v>0</v>
      </c>
      <c r="W120" s="12">
        <v>0</v>
      </c>
      <c r="X120" s="12"/>
      <c r="Y120" s="12">
        <v>0</v>
      </c>
      <c r="Z120" s="12">
        <v>0</v>
      </c>
      <c r="AA120" s="12"/>
      <c r="AB120" s="12">
        <v>0</v>
      </c>
      <c r="AC120" s="12">
        <v>0</v>
      </c>
      <c r="AD120" s="12"/>
      <c r="AE120" s="12">
        <v>0</v>
      </c>
      <c r="AF120" s="12">
        <v>0</v>
      </c>
      <c r="AG120" s="12"/>
      <c r="AH120" s="12">
        <v>0</v>
      </c>
      <c r="AI120" s="12">
        <v>0</v>
      </c>
      <c r="AJ120" s="12"/>
      <c r="AK120" s="12">
        <v>0</v>
      </c>
      <c r="AL120" s="12">
        <v>0</v>
      </c>
      <c r="AM120" s="12"/>
      <c r="AN120" s="12">
        <v>0</v>
      </c>
      <c r="AO120" s="12">
        <v>0</v>
      </c>
      <c r="AP120" s="12"/>
      <c r="AQ120" s="12">
        <v>0</v>
      </c>
      <c r="AR120" s="12">
        <v>0</v>
      </c>
      <c r="AS120" s="12"/>
      <c r="AT120" s="12">
        <v>0</v>
      </c>
      <c r="AU120" s="12">
        <v>0</v>
      </c>
      <c r="AV120" s="12"/>
      <c r="AW120" s="12">
        <v>0</v>
      </c>
      <c r="AX120" s="12">
        <v>0</v>
      </c>
      <c r="AY120" s="12"/>
      <c r="AZ120" s="12">
        <v>0</v>
      </c>
      <c r="BA120" s="12">
        <v>0</v>
      </c>
      <c r="BB120" s="12"/>
      <c r="BC120" s="12">
        <v>0</v>
      </c>
      <c r="BD120" s="12">
        <v>0</v>
      </c>
      <c r="BE120" s="12"/>
      <c r="BF120" s="13"/>
      <c r="BG120" s="13"/>
      <c r="BH120" s="14"/>
      <c r="BJ120" s="11"/>
      <c r="BK120" s="12"/>
      <c r="BL120" s="12"/>
      <c r="BM120" s="15"/>
      <c r="BN120" s="11"/>
      <c r="BO120" s="12"/>
      <c r="BP120" s="12"/>
      <c r="BR120" s="16"/>
      <c r="BS120" s="17"/>
      <c r="BY120" s="29">
        <f t="shared" si="59"/>
        <v>0</v>
      </c>
      <c r="BZ120" s="15">
        <f t="shared" si="60"/>
        <v>0</v>
      </c>
    </row>
    <row r="121" spans="1:78" x14ac:dyDescent="0.2">
      <c r="A121" s="1">
        <v>24</v>
      </c>
      <c r="C121" s="11">
        <f t="shared" si="56"/>
        <v>44650</v>
      </c>
      <c r="D121" s="13">
        <f t="shared" si="57"/>
        <v>123957.5</v>
      </c>
      <c r="E121" s="13">
        <v>0.04</v>
      </c>
      <c r="F121" s="17">
        <f t="shared" si="58"/>
        <v>125757.5</v>
      </c>
      <c r="G121" s="12"/>
      <c r="H121" s="12"/>
      <c r="I121" s="12">
        <v>0</v>
      </c>
      <c r="J121" s="12">
        <v>0</v>
      </c>
      <c r="K121" s="12"/>
      <c r="L121" s="12">
        <v>0</v>
      </c>
      <c r="M121" s="12">
        <v>0</v>
      </c>
      <c r="N121" s="12"/>
      <c r="O121" s="12">
        <v>0</v>
      </c>
      <c r="P121" s="12">
        <v>0</v>
      </c>
      <c r="Q121" s="12"/>
      <c r="R121" s="12">
        <v>0</v>
      </c>
      <c r="S121" s="12">
        <v>0</v>
      </c>
      <c r="T121" s="12"/>
      <c r="V121" s="12">
        <v>0</v>
      </c>
      <c r="W121" s="12">
        <v>0</v>
      </c>
      <c r="X121" s="12"/>
      <c r="Y121" s="12">
        <v>0</v>
      </c>
      <c r="Z121" s="12">
        <v>0</v>
      </c>
      <c r="AA121" s="12"/>
      <c r="AB121" s="12">
        <v>0</v>
      </c>
      <c r="AC121" s="12">
        <v>0</v>
      </c>
      <c r="AD121" s="12"/>
      <c r="AE121" s="12">
        <v>0</v>
      </c>
      <c r="AF121" s="12">
        <v>0</v>
      </c>
      <c r="AG121" s="12"/>
      <c r="AH121" s="12">
        <v>0</v>
      </c>
      <c r="AI121" s="12">
        <v>0</v>
      </c>
      <c r="AJ121" s="12"/>
      <c r="AK121" s="12">
        <v>0</v>
      </c>
      <c r="AL121" s="12">
        <v>0</v>
      </c>
      <c r="AM121" s="12"/>
      <c r="AN121" s="12">
        <v>0</v>
      </c>
      <c r="AO121" s="12">
        <v>0</v>
      </c>
      <c r="AP121" s="12"/>
      <c r="AQ121" s="12">
        <v>0</v>
      </c>
      <c r="AR121" s="12">
        <v>0</v>
      </c>
      <c r="AS121" s="12"/>
      <c r="AT121" s="12">
        <v>0</v>
      </c>
      <c r="AU121" s="12">
        <v>0</v>
      </c>
      <c r="AV121" s="12"/>
      <c r="AW121" s="12">
        <v>0</v>
      </c>
      <c r="AX121" s="12">
        <v>0</v>
      </c>
      <c r="AY121" s="12"/>
      <c r="AZ121" s="12">
        <v>0</v>
      </c>
      <c r="BA121" s="12">
        <v>0</v>
      </c>
      <c r="BB121" s="12"/>
      <c r="BC121" s="12">
        <v>0</v>
      </c>
      <c r="BD121" s="12">
        <v>0</v>
      </c>
      <c r="BE121" s="12"/>
      <c r="BF121" s="13"/>
      <c r="BG121" s="13"/>
      <c r="BH121" s="14"/>
      <c r="BJ121" s="11"/>
      <c r="BK121" s="12"/>
      <c r="BL121" s="12"/>
      <c r="BM121" s="15"/>
      <c r="BN121" s="11"/>
      <c r="BO121" s="12"/>
      <c r="BP121" s="12"/>
      <c r="BR121" s="16"/>
      <c r="BS121" s="17"/>
      <c r="BY121" s="29">
        <f t="shared" si="59"/>
        <v>0</v>
      </c>
      <c r="BZ121" s="15">
        <f t="shared" si="60"/>
        <v>0</v>
      </c>
    </row>
    <row r="122" spans="1:78" x14ac:dyDescent="0.2">
      <c r="A122" s="1">
        <v>25</v>
      </c>
      <c r="C122" s="11">
        <f t="shared" si="56"/>
        <v>44650</v>
      </c>
      <c r="D122" s="13">
        <f t="shared" si="57"/>
        <v>123957.5</v>
      </c>
      <c r="E122" s="13">
        <v>0.04</v>
      </c>
      <c r="F122" s="17">
        <f t="shared" si="58"/>
        <v>125757.5</v>
      </c>
      <c r="G122" s="12"/>
      <c r="H122" s="12"/>
      <c r="I122" s="12">
        <v>0</v>
      </c>
      <c r="J122" s="12">
        <v>0</v>
      </c>
      <c r="K122" s="12"/>
      <c r="L122" s="12">
        <v>0</v>
      </c>
      <c r="M122" s="12">
        <v>0</v>
      </c>
      <c r="N122" s="12"/>
      <c r="O122" s="12">
        <v>0</v>
      </c>
      <c r="P122" s="12">
        <v>0</v>
      </c>
      <c r="Q122" s="12"/>
      <c r="R122" s="12">
        <v>0</v>
      </c>
      <c r="S122" s="12">
        <v>0</v>
      </c>
      <c r="T122" s="12"/>
      <c r="V122" s="12">
        <v>0</v>
      </c>
      <c r="W122" s="12">
        <v>0</v>
      </c>
      <c r="X122" s="12"/>
      <c r="Y122" s="12">
        <v>0</v>
      </c>
      <c r="Z122" s="12">
        <v>0</v>
      </c>
      <c r="AA122" s="12"/>
      <c r="AB122" s="12">
        <v>0</v>
      </c>
      <c r="AC122" s="12">
        <v>0</v>
      </c>
      <c r="AD122" s="12"/>
      <c r="AE122" s="12">
        <v>0</v>
      </c>
      <c r="AF122" s="12">
        <v>0</v>
      </c>
      <c r="AG122" s="12"/>
      <c r="AH122" s="12">
        <v>0</v>
      </c>
      <c r="AI122" s="12">
        <v>0</v>
      </c>
      <c r="AJ122" s="12"/>
      <c r="AK122" s="12">
        <v>0</v>
      </c>
      <c r="AL122" s="12">
        <v>0</v>
      </c>
      <c r="AM122" s="12"/>
      <c r="AN122" s="12">
        <v>0</v>
      </c>
      <c r="AO122" s="12">
        <v>0</v>
      </c>
      <c r="AP122" s="12"/>
      <c r="AQ122" s="12">
        <v>0</v>
      </c>
      <c r="AR122" s="12">
        <v>0</v>
      </c>
      <c r="AS122" s="12"/>
      <c r="AT122" s="12">
        <v>0</v>
      </c>
      <c r="AU122" s="12">
        <v>0</v>
      </c>
      <c r="AV122" s="12"/>
      <c r="AW122" s="12">
        <v>0</v>
      </c>
      <c r="AX122" s="12">
        <v>0</v>
      </c>
      <c r="AY122" s="12"/>
      <c r="AZ122" s="12">
        <v>0</v>
      </c>
      <c r="BA122" s="12">
        <v>0</v>
      </c>
      <c r="BB122" s="12"/>
      <c r="BC122" s="12">
        <v>0</v>
      </c>
      <c r="BD122" s="12">
        <v>0</v>
      </c>
      <c r="BE122" s="12"/>
      <c r="BF122" s="13"/>
      <c r="BG122" s="13"/>
      <c r="BH122" s="14"/>
      <c r="BJ122" s="11"/>
      <c r="BK122" s="12"/>
      <c r="BL122" s="12"/>
      <c r="BM122" s="15"/>
      <c r="BN122" s="11"/>
      <c r="BO122" s="12"/>
      <c r="BP122" s="12"/>
      <c r="BR122" s="16"/>
      <c r="BS122" s="17"/>
      <c r="BY122" s="29">
        <f t="shared" si="59"/>
        <v>0</v>
      </c>
      <c r="BZ122" s="15">
        <f t="shared" si="60"/>
        <v>0</v>
      </c>
    </row>
    <row r="123" spans="1:78" x14ac:dyDescent="0.2">
      <c r="A123" s="1">
        <v>26</v>
      </c>
      <c r="C123" s="11">
        <f t="shared" si="56"/>
        <v>44650</v>
      </c>
      <c r="D123" s="13">
        <f t="shared" si="57"/>
        <v>123957.5</v>
      </c>
      <c r="E123" s="13">
        <v>0.04</v>
      </c>
      <c r="F123" s="17">
        <f t="shared" si="58"/>
        <v>125757.5</v>
      </c>
      <c r="G123" s="12"/>
      <c r="H123" s="12"/>
      <c r="I123" s="12">
        <v>0</v>
      </c>
      <c r="J123" s="12">
        <v>0</v>
      </c>
      <c r="K123" s="12"/>
      <c r="L123" s="12">
        <v>0</v>
      </c>
      <c r="M123" s="12">
        <v>0</v>
      </c>
      <c r="N123" s="12"/>
      <c r="O123" s="12">
        <v>0</v>
      </c>
      <c r="P123" s="12">
        <v>0</v>
      </c>
      <c r="Q123" s="12"/>
      <c r="R123" s="12">
        <v>0</v>
      </c>
      <c r="S123" s="12">
        <v>0</v>
      </c>
      <c r="T123" s="12"/>
      <c r="V123" s="12">
        <v>0</v>
      </c>
      <c r="W123" s="12">
        <v>0</v>
      </c>
      <c r="X123" s="12"/>
      <c r="Y123" s="12">
        <v>0</v>
      </c>
      <c r="Z123" s="12">
        <v>0</v>
      </c>
      <c r="AA123" s="12"/>
      <c r="AB123" s="12">
        <v>0</v>
      </c>
      <c r="AC123" s="12">
        <v>0</v>
      </c>
      <c r="AD123" s="12"/>
      <c r="AE123" s="12">
        <v>0</v>
      </c>
      <c r="AF123" s="12">
        <v>0</v>
      </c>
      <c r="AG123" s="12"/>
      <c r="AH123" s="12">
        <v>0</v>
      </c>
      <c r="AI123" s="12">
        <v>0</v>
      </c>
      <c r="AJ123" s="12"/>
      <c r="AK123" s="12">
        <v>0</v>
      </c>
      <c r="AL123" s="12">
        <v>0</v>
      </c>
      <c r="AM123" s="12"/>
      <c r="AN123" s="12">
        <v>0</v>
      </c>
      <c r="AO123" s="12">
        <v>0</v>
      </c>
      <c r="AP123" s="12"/>
      <c r="AQ123" s="12">
        <v>0</v>
      </c>
      <c r="AR123" s="12">
        <v>0</v>
      </c>
      <c r="AS123" s="12"/>
      <c r="AT123" s="12">
        <v>0</v>
      </c>
      <c r="AU123" s="12">
        <v>0</v>
      </c>
      <c r="AV123" s="12"/>
      <c r="AW123" s="12">
        <v>0</v>
      </c>
      <c r="AX123" s="12">
        <v>0</v>
      </c>
      <c r="AY123" s="12"/>
      <c r="AZ123" s="12">
        <v>0</v>
      </c>
      <c r="BA123" s="12">
        <v>0</v>
      </c>
      <c r="BB123" s="12"/>
      <c r="BC123" s="12">
        <v>0</v>
      </c>
      <c r="BD123" s="12">
        <v>0</v>
      </c>
      <c r="BE123" s="12"/>
      <c r="BF123" s="13"/>
      <c r="BG123" s="13"/>
      <c r="BH123" s="14"/>
      <c r="BJ123" s="11"/>
      <c r="BK123" s="12"/>
      <c r="BL123" s="12"/>
      <c r="BM123" s="15"/>
      <c r="BN123" s="11"/>
      <c r="BO123" s="12"/>
      <c r="BP123" s="12"/>
      <c r="BR123" s="16"/>
      <c r="BS123" s="17"/>
      <c r="BY123" s="29">
        <f t="shared" si="59"/>
        <v>0</v>
      </c>
      <c r="BZ123" s="15">
        <f t="shared" si="60"/>
        <v>0</v>
      </c>
    </row>
    <row r="124" spans="1:78" x14ac:dyDescent="0.2">
      <c r="A124" s="1">
        <v>27</v>
      </c>
      <c r="C124" s="11">
        <f t="shared" si="56"/>
        <v>44650</v>
      </c>
      <c r="D124" s="13">
        <f t="shared" si="57"/>
        <v>123957.5</v>
      </c>
      <c r="E124" s="13">
        <v>0.04</v>
      </c>
      <c r="F124" s="17">
        <f t="shared" si="58"/>
        <v>125757.5</v>
      </c>
      <c r="G124" s="12"/>
      <c r="H124" s="12"/>
      <c r="I124" s="12">
        <v>0</v>
      </c>
      <c r="J124" s="12">
        <v>0</v>
      </c>
      <c r="K124" s="12"/>
      <c r="L124" s="12">
        <v>0</v>
      </c>
      <c r="M124" s="12">
        <v>0</v>
      </c>
      <c r="N124" s="12"/>
      <c r="O124" s="12">
        <v>0</v>
      </c>
      <c r="P124" s="12">
        <v>0</v>
      </c>
      <c r="Q124" s="12"/>
      <c r="R124" s="12">
        <v>0</v>
      </c>
      <c r="S124" s="12">
        <v>0</v>
      </c>
      <c r="T124" s="12"/>
      <c r="V124" s="12">
        <v>0</v>
      </c>
      <c r="W124" s="12">
        <v>0</v>
      </c>
      <c r="X124" s="12"/>
      <c r="Y124" s="12">
        <v>0</v>
      </c>
      <c r="Z124" s="12">
        <v>0</v>
      </c>
      <c r="AA124" s="12"/>
      <c r="AB124" s="12">
        <v>0</v>
      </c>
      <c r="AC124" s="12">
        <v>0</v>
      </c>
      <c r="AD124" s="12"/>
      <c r="AE124" s="12">
        <v>0</v>
      </c>
      <c r="AF124" s="12">
        <v>0</v>
      </c>
      <c r="AG124" s="12"/>
      <c r="AH124" s="12">
        <v>0</v>
      </c>
      <c r="AI124" s="12">
        <v>0</v>
      </c>
      <c r="AJ124" s="12"/>
      <c r="AK124" s="12">
        <v>0</v>
      </c>
      <c r="AL124" s="12">
        <v>0</v>
      </c>
      <c r="AM124" s="12"/>
      <c r="AN124" s="12">
        <v>0</v>
      </c>
      <c r="AO124" s="12">
        <v>0</v>
      </c>
      <c r="AP124" s="12"/>
      <c r="AQ124" s="12">
        <v>0</v>
      </c>
      <c r="AR124" s="12">
        <v>0</v>
      </c>
      <c r="AS124" s="12"/>
      <c r="AT124" s="12">
        <v>0</v>
      </c>
      <c r="AU124" s="12">
        <v>0</v>
      </c>
      <c r="AV124" s="12"/>
      <c r="AW124" s="12">
        <v>0</v>
      </c>
      <c r="AX124" s="12">
        <v>0</v>
      </c>
      <c r="AY124" s="12"/>
      <c r="AZ124" s="12">
        <v>0</v>
      </c>
      <c r="BA124" s="12">
        <v>0</v>
      </c>
      <c r="BB124" s="12"/>
      <c r="BC124" s="12">
        <v>0</v>
      </c>
      <c r="BD124" s="12">
        <v>0</v>
      </c>
      <c r="BE124" s="12"/>
      <c r="BF124" s="13"/>
      <c r="BG124" s="13"/>
      <c r="BH124" s="14"/>
      <c r="BJ124" s="11"/>
      <c r="BK124" s="12"/>
      <c r="BL124" s="12"/>
      <c r="BM124" s="15"/>
      <c r="BN124" s="11"/>
      <c r="BO124" s="12"/>
      <c r="BP124" s="12"/>
      <c r="BR124" s="16"/>
      <c r="BS124" s="17"/>
      <c r="BY124" s="29">
        <f t="shared" si="59"/>
        <v>0</v>
      </c>
      <c r="BZ124" s="15">
        <f t="shared" si="60"/>
        <v>0</v>
      </c>
    </row>
    <row r="125" spans="1:78" x14ac:dyDescent="0.2">
      <c r="A125" s="1">
        <v>28</v>
      </c>
      <c r="C125" s="11">
        <f t="shared" si="56"/>
        <v>44650</v>
      </c>
      <c r="D125" s="13">
        <f t="shared" si="57"/>
        <v>123957.5</v>
      </c>
      <c r="E125" s="13">
        <v>0.04</v>
      </c>
      <c r="F125" s="17">
        <f t="shared" si="58"/>
        <v>125757.5</v>
      </c>
      <c r="G125" s="12"/>
      <c r="H125" s="12"/>
      <c r="I125" s="12">
        <v>0</v>
      </c>
      <c r="J125" s="12">
        <v>0</v>
      </c>
      <c r="K125" s="12"/>
      <c r="L125" s="12">
        <v>0</v>
      </c>
      <c r="M125" s="12">
        <v>0</v>
      </c>
      <c r="N125" s="12"/>
      <c r="O125" s="12">
        <v>0</v>
      </c>
      <c r="P125" s="12">
        <v>0</v>
      </c>
      <c r="Q125" s="12"/>
      <c r="R125" s="12">
        <v>0</v>
      </c>
      <c r="S125" s="12">
        <v>0</v>
      </c>
      <c r="T125" s="12"/>
      <c r="V125" s="12">
        <v>0</v>
      </c>
      <c r="W125" s="12">
        <v>0</v>
      </c>
      <c r="X125" s="12"/>
      <c r="Y125" s="12">
        <v>0</v>
      </c>
      <c r="Z125" s="12">
        <v>0</v>
      </c>
      <c r="AA125" s="12"/>
      <c r="AB125" s="12">
        <v>0</v>
      </c>
      <c r="AC125" s="12">
        <v>0</v>
      </c>
      <c r="AD125" s="12"/>
      <c r="AE125" s="12">
        <v>0</v>
      </c>
      <c r="AF125" s="12">
        <v>0</v>
      </c>
      <c r="AG125" s="12"/>
      <c r="AH125" s="12">
        <v>0</v>
      </c>
      <c r="AI125" s="12">
        <v>0</v>
      </c>
      <c r="AJ125" s="12"/>
      <c r="AK125" s="12">
        <v>0</v>
      </c>
      <c r="AL125" s="12">
        <v>0</v>
      </c>
      <c r="AM125" s="12"/>
      <c r="AN125" s="12">
        <v>0</v>
      </c>
      <c r="AO125" s="12">
        <v>0</v>
      </c>
      <c r="AP125" s="12"/>
      <c r="AQ125" s="12">
        <v>0</v>
      </c>
      <c r="AR125" s="12">
        <v>0</v>
      </c>
      <c r="AS125" s="12"/>
      <c r="AT125" s="12">
        <v>0</v>
      </c>
      <c r="AU125" s="12">
        <v>0</v>
      </c>
      <c r="AV125" s="12"/>
      <c r="AW125" s="12">
        <v>0</v>
      </c>
      <c r="AX125" s="12">
        <v>0</v>
      </c>
      <c r="AY125" s="12"/>
      <c r="AZ125" s="12">
        <v>0</v>
      </c>
      <c r="BA125" s="12">
        <v>0</v>
      </c>
      <c r="BB125" s="12"/>
      <c r="BC125" s="12">
        <v>0</v>
      </c>
      <c r="BD125" s="12">
        <v>0</v>
      </c>
      <c r="BE125" s="12"/>
      <c r="BF125" s="13"/>
      <c r="BG125" s="13"/>
      <c r="BH125" s="14"/>
      <c r="BJ125" s="11"/>
      <c r="BK125" s="12"/>
      <c r="BL125" s="12"/>
      <c r="BM125" s="15"/>
      <c r="BN125" s="11"/>
      <c r="BO125" s="12"/>
      <c r="BP125" s="12"/>
      <c r="BR125" s="16"/>
      <c r="BS125" s="17"/>
      <c r="BY125" s="29">
        <f t="shared" si="59"/>
        <v>0</v>
      </c>
      <c r="BZ125" s="15">
        <f t="shared" si="60"/>
        <v>0</v>
      </c>
    </row>
    <row r="126" spans="1:78" x14ac:dyDescent="0.2">
      <c r="A126" s="1">
        <v>29</v>
      </c>
      <c r="C126" s="11">
        <f t="shared" si="56"/>
        <v>44650</v>
      </c>
      <c r="D126" s="13">
        <f t="shared" si="57"/>
        <v>123957.5</v>
      </c>
      <c r="E126" s="13">
        <v>0.04</v>
      </c>
      <c r="F126" s="17">
        <f t="shared" si="58"/>
        <v>125757.5</v>
      </c>
      <c r="G126" s="12"/>
      <c r="H126" s="12"/>
      <c r="I126" s="12">
        <v>0</v>
      </c>
      <c r="J126" s="12">
        <v>0</v>
      </c>
      <c r="K126" s="12"/>
      <c r="L126" s="12">
        <v>0</v>
      </c>
      <c r="M126" s="12">
        <v>0</v>
      </c>
      <c r="N126" s="12"/>
      <c r="O126" s="12">
        <v>0</v>
      </c>
      <c r="P126" s="12">
        <v>0</v>
      </c>
      <c r="Q126" s="12"/>
      <c r="R126" s="12">
        <v>0</v>
      </c>
      <c r="S126" s="12">
        <v>0</v>
      </c>
      <c r="T126" s="12"/>
      <c r="V126" s="12">
        <v>0</v>
      </c>
      <c r="W126" s="12">
        <v>0</v>
      </c>
      <c r="X126" s="12"/>
      <c r="Y126" s="12">
        <v>0</v>
      </c>
      <c r="Z126" s="12">
        <v>0</v>
      </c>
      <c r="AA126" s="12"/>
      <c r="AB126" s="12">
        <v>0</v>
      </c>
      <c r="AC126" s="12">
        <v>0</v>
      </c>
      <c r="AD126" s="12"/>
      <c r="AE126" s="12">
        <v>0</v>
      </c>
      <c r="AF126" s="12">
        <v>0</v>
      </c>
      <c r="AG126" s="12"/>
      <c r="AH126" s="12">
        <v>0</v>
      </c>
      <c r="AI126" s="12">
        <v>0</v>
      </c>
      <c r="AJ126" s="12"/>
      <c r="AK126" s="12">
        <v>0</v>
      </c>
      <c r="AL126" s="12">
        <v>0</v>
      </c>
      <c r="AM126" s="12"/>
      <c r="AN126" s="12">
        <v>0</v>
      </c>
      <c r="AO126" s="12">
        <v>0</v>
      </c>
      <c r="AP126" s="12"/>
      <c r="AQ126" s="12">
        <v>0</v>
      </c>
      <c r="AR126" s="12">
        <v>0</v>
      </c>
      <c r="AS126" s="12"/>
      <c r="AT126" s="12">
        <v>0</v>
      </c>
      <c r="AU126" s="12">
        <v>0</v>
      </c>
      <c r="AV126" s="12"/>
      <c r="AW126" s="12">
        <v>0</v>
      </c>
      <c r="AX126" s="12">
        <v>0</v>
      </c>
      <c r="AY126" s="12"/>
      <c r="AZ126" s="12">
        <v>0</v>
      </c>
      <c r="BA126" s="12">
        <v>0</v>
      </c>
      <c r="BB126" s="12"/>
      <c r="BC126" s="12">
        <v>0</v>
      </c>
      <c r="BD126" s="12">
        <v>0</v>
      </c>
      <c r="BE126" s="12"/>
      <c r="BF126" s="13"/>
      <c r="BG126" s="13"/>
      <c r="BH126" s="14"/>
      <c r="BJ126" s="11"/>
      <c r="BK126" s="12"/>
      <c r="BL126" s="12"/>
      <c r="BM126" s="15"/>
      <c r="BN126" s="11"/>
      <c r="BO126" s="12"/>
      <c r="BP126" s="12"/>
      <c r="BR126" s="16"/>
      <c r="BS126" s="17"/>
      <c r="BY126" s="29">
        <f t="shared" si="59"/>
        <v>0</v>
      </c>
      <c r="BZ126" s="15">
        <f t="shared" si="60"/>
        <v>0</v>
      </c>
    </row>
    <row r="127" spans="1:78" x14ac:dyDescent="0.2">
      <c r="A127" s="1">
        <v>30</v>
      </c>
      <c r="C127" s="11">
        <f t="shared" si="56"/>
        <v>44650</v>
      </c>
      <c r="D127" s="13">
        <f t="shared" si="57"/>
        <v>123957.5</v>
      </c>
      <c r="E127" s="13">
        <v>0.04</v>
      </c>
      <c r="F127" s="17">
        <f t="shared" si="58"/>
        <v>125757.5</v>
      </c>
      <c r="G127" s="12"/>
      <c r="H127" s="12"/>
      <c r="I127" s="12">
        <v>0</v>
      </c>
      <c r="J127" s="12">
        <v>0</v>
      </c>
      <c r="K127" s="12"/>
      <c r="L127" s="12">
        <v>0</v>
      </c>
      <c r="M127" s="12">
        <v>0</v>
      </c>
      <c r="N127" s="12"/>
      <c r="O127" s="12">
        <v>0</v>
      </c>
      <c r="P127" s="12">
        <v>0</v>
      </c>
      <c r="Q127" s="12"/>
      <c r="R127" s="12">
        <v>0</v>
      </c>
      <c r="S127" s="12">
        <v>0</v>
      </c>
      <c r="T127" s="12"/>
      <c r="V127" s="12">
        <v>0</v>
      </c>
      <c r="W127" s="12">
        <v>0</v>
      </c>
      <c r="X127" s="12"/>
      <c r="Y127" s="12">
        <v>0</v>
      </c>
      <c r="Z127" s="12">
        <v>0</v>
      </c>
      <c r="AA127" s="12"/>
      <c r="AB127" s="12">
        <v>0</v>
      </c>
      <c r="AC127" s="12">
        <v>0</v>
      </c>
      <c r="AD127" s="12"/>
      <c r="AE127" s="12">
        <v>0</v>
      </c>
      <c r="AF127" s="12">
        <v>0</v>
      </c>
      <c r="AG127" s="12"/>
      <c r="AH127" s="12">
        <v>0</v>
      </c>
      <c r="AI127" s="12">
        <v>0</v>
      </c>
      <c r="AJ127" s="12"/>
      <c r="AK127" s="12">
        <v>0</v>
      </c>
      <c r="AL127" s="12">
        <v>0</v>
      </c>
      <c r="AM127" s="12"/>
      <c r="AN127" s="12">
        <v>0</v>
      </c>
      <c r="AO127" s="12">
        <v>0</v>
      </c>
      <c r="AP127" s="12"/>
      <c r="AQ127" s="12">
        <v>0</v>
      </c>
      <c r="AR127" s="12">
        <v>0</v>
      </c>
      <c r="AS127" s="12"/>
      <c r="AT127" s="12">
        <v>0</v>
      </c>
      <c r="AU127" s="12">
        <v>0</v>
      </c>
      <c r="AV127" s="12"/>
      <c r="AW127" s="12">
        <v>0</v>
      </c>
      <c r="AX127" s="12">
        <v>0</v>
      </c>
      <c r="AY127" s="12"/>
      <c r="AZ127" s="12">
        <v>0</v>
      </c>
      <c r="BA127" s="12">
        <v>0</v>
      </c>
      <c r="BB127" s="12"/>
      <c r="BC127" s="12">
        <v>0</v>
      </c>
      <c r="BD127" s="12">
        <v>0</v>
      </c>
      <c r="BE127" s="12"/>
      <c r="BF127" s="13"/>
      <c r="BG127" s="13"/>
      <c r="BH127" s="14"/>
      <c r="BJ127" s="11"/>
      <c r="BK127" s="12"/>
      <c r="BL127" s="12"/>
      <c r="BM127" s="15"/>
      <c r="BN127" s="11"/>
      <c r="BO127" s="12"/>
      <c r="BP127" s="12"/>
      <c r="BR127" s="16"/>
      <c r="BS127" s="17"/>
      <c r="BY127" s="29">
        <f t="shared" si="59"/>
        <v>0</v>
      </c>
      <c r="BZ127" s="15">
        <f t="shared" si="60"/>
        <v>0</v>
      </c>
    </row>
    <row r="128" spans="1:78" x14ac:dyDescent="0.2">
      <c r="A128" s="1">
        <v>31</v>
      </c>
      <c r="C128" s="11">
        <f t="shared" si="56"/>
        <v>44650</v>
      </c>
      <c r="D128" s="13">
        <f t="shared" si="57"/>
        <v>123957.5</v>
      </c>
      <c r="E128" s="13">
        <v>0.04</v>
      </c>
      <c r="F128" s="17">
        <f t="shared" si="58"/>
        <v>125757.5</v>
      </c>
      <c r="G128" s="12"/>
      <c r="H128" s="12"/>
      <c r="I128" s="12">
        <v>0</v>
      </c>
      <c r="J128" s="12">
        <v>0</v>
      </c>
      <c r="K128" s="12"/>
      <c r="L128" s="12">
        <v>0</v>
      </c>
      <c r="M128" s="12">
        <v>0</v>
      </c>
      <c r="N128" s="12"/>
      <c r="O128" s="12">
        <v>0</v>
      </c>
      <c r="P128" s="12">
        <v>0</v>
      </c>
      <c r="Q128" s="12"/>
      <c r="R128" s="12">
        <v>0</v>
      </c>
      <c r="S128" s="12">
        <v>0</v>
      </c>
      <c r="T128" s="12"/>
      <c r="V128" s="12">
        <v>0</v>
      </c>
      <c r="W128" s="12">
        <v>0</v>
      </c>
      <c r="X128" s="12"/>
      <c r="Y128" s="12">
        <v>0</v>
      </c>
      <c r="Z128" s="12">
        <v>0</v>
      </c>
      <c r="AA128" s="12"/>
      <c r="AB128" s="12">
        <v>0</v>
      </c>
      <c r="AC128" s="12">
        <v>0</v>
      </c>
      <c r="AD128" s="12"/>
      <c r="AE128" s="12">
        <v>0</v>
      </c>
      <c r="AF128" s="12">
        <v>0</v>
      </c>
      <c r="AG128" s="12"/>
      <c r="AH128" s="12">
        <v>0</v>
      </c>
      <c r="AI128" s="12">
        <v>0</v>
      </c>
      <c r="AJ128" s="12"/>
      <c r="AK128" s="12">
        <v>0</v>
      </c>
      <c r="AL128" s="12">
        <v>0</v>
      </c>
      <c r="AM128" s="12"/>
      <c r="AN128" s="12">
        <v>0</v>
      </c>
      <c r="AO128" s="12">
        <v>0</v>
      </c>
      <c r="AP128" s="12"/>
      <c r="AQ128" s="12">
        <v>0</v>
      </c>
      <c r="AR128" s="12">
        <v>0</v>
      </c>
      <c r="AS128" s="12"/>
      <c r="AT128" s="12">
        <v>0</v>
      </c>
      <c r="AU128" s="12">
        <v>0</v>
      </c>
      <c r="AV128" s="12"/>
      <c r="AW128" s="12">
        <v>0</v>
      </c>
      <c r="AX128" s="12">
        <v>0</v>
      </c>
      <c r="AY128" s="12"/>
      <c r="AZ128" s="12">
        <v>0</v>
      </c>
      <c r="BA128" s="12">
        <v>0</v>
      </c>
      <c r="BB128" s="12"/>
      <c r="BC128" s="12">
        <v>0</v>
      </c>
      <c r="BD128" s="12">
        <v>0</v>
      </c>
      <c r="BE128" s="12"/>
      <c r="BF128" s="13"/>
      <c r="BG128" s="13"/>
      <c r="BH128" s="14"/>
      <c r="BJ128" s="11"/>
      <c r="BK128" s="12"/>
      <c r="BL128" s="12"/>
      <c r="BM128" s="15"/>
      <c r="BN128" s="11"/>
      <c r="BO128" s="12"/>
      <c r="BP128" s="12"/>
      <c r="BR128" s="16"/>
      <c r="BS128" s="17"/>
      <c r="BY128" s="29">
        <f t="shared" si="59"/>
        <v>0</v>
      </c>
      <c r="BZ128" s="15">
        <f t="shared" si="60"/>
        <v>0</v>
      </c>
    </row>
    <row r="130" spans="1:78" x14ac:dyDescent="0.2">
      <c r="C130" s="20">
        <f>SUM(C98:C129)</f>
        <v>1384150</v>
      </c>
      <c r="D130" s="5"/>
      <c r="E130" s="5"/>
      <c r="F130" s="21">
        <f>SUM(F98:F129)</f>
        <v>3934644.5</v>
      </c>
      <c r="I130" s="29">
        <f>SUM(I98:I129)</f>
        <v>0</v>
      </c>
      <c r="L130" s="29">
        <f>SUM(L98:L129)</f>
        <v>0</v>
      </c>
      <c r="O130" s="29">
        <f>SUM(O98:O129)</f>
        <v>0</v>
      </c>
      <c r="R130" s="29">
        <f>SUM(R98:R129)</f>
        <v>0</v>
      </c>
      <c r="V130" s="29">
        <f>SUM(V98:V129)</f>
        <v>0</v>
      </c>
      <c r="Y130" s="29">
        <f>SUM(Y98:Y129)</f>
        <v>0</v>
      </c>
      <c r="AB130" s="29">
        <f>SUM(AB98:AB129)</f>
        <v>0</v>
      </c>
      <c r="AE130" s="29">
        <f>SUM(AE98:AE129)</f>
        <v>0</v>
      </c>
      <c r="AH130" s="29">
        <f>SUM(AH98:AH129)</f>
        <v>0</v>
      </c>
      <c r="AK130" s="29">
        <f>SUM(AK98:AK129)</f>
        <v>0</v>
      </c>
      <c r="AN130" s="29">
        <f>SUM(AN98:AN129)</f>
        <v>0</v>
      </c>
      <c r="AQ130" s="29">
        <f>SUM(AQ98:AQ129)</f>
        <v>0</v>
      </c>
      <c r="AT130" s="29">
        <f>SUM(AT98:AT129)</f>
        <v>0</v>
      </c>
      <c r="AW130" s="29">
        <f>SUM(AW98:AW129)</f>
        <v>0</v>
      </c>
      <c r="AZ130" s="29">
        <f>SUM(AZ98:AZ129)</f>
        <v>0</v>
      </c>
      <c r="BC130" s="29">
        <f>SUM(BC98:BC129)</f>
        <v>0</v>
      </c>
      <c r="BY130" s="40">
        <f>SUM(BY98:BY129)</f>
        <v>0</v>
      </c>
      <c r="BZ130" s="32">
        <f>SUM(BZ98:BZ129)</f>
        <v>0</v>
      </c>
    </row>
    <row r="133" spans="1:78" x14ac:dyDescent="0.2">
      <c r="A133" s="134" t="s">
        <v>79</v>
      </c>
      <c r="B133" s="135"/>
      <c r="C133" s="135"/>
      <c r="D133" s="135"/>
      <c r="E133" s="135"/>
      <c r="F133" s="136"/>
    </row>
    <row r="134" spans="1:78" s="5" customFormat="1" x14ac:dyDescent="0.2">
      <c r="D134" s="6" t="s">
        <v>2</v>
      </c>
      <c r="E134" s="6"/>
      <c r="F134" s="6" t="s">
        <v>4</v>
      </c>
      <c r="BZ134" s="32"/>
    </row>
    <row r="135" spans="1:78" ht="12.75" x14ac:dyDescent="0.2">
      <c r="A135" s="1" t="s">
        <v>60</v>
      </c>
      <c r="D135" s="16">
        <f>BY46</f>
        <v>620000</v>
      </c>
      <c r="F135" s="15">
        <f>BZ46</f>
        <v>1488619.9999999998</v>
      </c>
      <c r="G135" s="34" t="str">
        <f>IF(D135=BY46,"","Volume out of Balance")</f>
        <v/>
      </c>
      <c r="I135" s="34" t="str">
        <f>IF(F135=BZ46,"","Dollars out of Balance")</f>
        <v/>
      </c>
    </row>
    <row r="136" spans="1:78" x14ac:dyDescent="0.2">
      <c r="A136" s="1" t="s">
        <v>62</v>
      </c>
      <c r="D136" s="16">
        <f>CB46</f>
        <v>787000</v>
      </c>
      <c r="F136" s="17">
        <f>CF46</f>
        <v>2261444.5</v>
      </c>
    </row>
    <row r="137" spans="1:78" x14ac:dyDescent="0.2">
      <c r="A137" s="1" t="s">
        <v>67</v>
      </c>
      <c r="D137" s="16">
        <f>CH46</f>
        <v>0</v>
      </c>
      <c r="F137" s="16">
        <f>CI46</f>
        <v>0</v>
      </c>
    </row>
    <row r="138" spans="1:78" x14ac:dyDescent="0.2">
      <c r="D138" s="16"/>
    </row>
    <row r="139" spans="1:78" x14ac:dyDescent="0.2">
      <c r="A139" s="1" t="s">
        <v>72</v>
      </c>
      <c r="D139" s="16">
        <f>BY88</f>
        <v>1407000</v>
      </c>
      <c r="F139" s="17">
        <f>BZ88</f>
        <v>128300</v>
      </c>
    </row>
    <row r="140" spans="1:78" x14ac:dyDescent="0.2">
      <c r="A140" s="1" t="s">
        <v>73</v>
      </c>
      <c r="D140" s="16">
        <f>CE88</f>
        <v>0</v>
      </c>
      <c r="F140" s="16">
        <f>CF88</f>
        <v>0</v>
      </c>
    </row>
    <row r="141" spans="1:78" x14ac:dyDescent="0.2">
      <c r="D141" s="16"/>
    </row>
    <row r="142" spans="1:78" x14ac:dyDescent="0.2">
      <c r="A142" s="1" t="s">
        <v>74</v>
      </c>
      <c r="D142" s="16">
        <f>BY130</f>
        <v>0</v>
      </c>
      <c r="F142" s="17">
        <f>BZ130</f>
        <v>0</v>
      </c>
    </row>
    <row r="143" spans="1:78" s="5" customFormat="1" x14ac:dyDescent="0.2">
      <c r="A143" s="5" t="s">
        <v>75</v>
      </c>
      <c r="D143" s="20">
        <f>C130</f>
        <v>1384150</v>
      </c>
      <c r="F143" s="21">
        <f>F130</f>
        <v>3934644.5</v>
      </c>
      <c r="BZ143" s="32"/>
    </row>
    <row r="144" spans="1:78" x14ac:dyDescent="0.2">
      <c r="D144" s="16"/>
    </row>
    <row r="145" spans="1:9" x14ac:dyDescent="0.2">
      <c r="A145" s="1" t="s">
        <v>77</v>
      </c>
      <c r="D145" s="11">
        <f>CB88</f>
        <v>10850</v>
      </c>
    </row>
    <row r="146" spans="1:9" x14ac:dyDescent="0.2">
      <c r="A146" s="1" t="s">
        <v>78</v>
      </c>
      <c r="D146" s="11">
        <f>CC88</f>
        <v>12000</v>
      </c>
    </row>
    <row r="147" spans="1:9" x14ac:dyDescent="0.2">
      <c r="A147" s="1" t="s">
        <v>12</v>
      </c>
      <c r="D147" s="16">
        <v>0</v>
      </c>
    </row>
    <row r="148" spans="1:9" x14ac:dyDescent="0.2">
      <c r="D148" s="16"/>
    </row>
    <row r="149" spans="1:9" x14ac:dyDescent="0.2">
      <c r="C149" s="1" t="s">
        <v>9</v>
      </c>
      <c r="D149" s="16">
        <f>SUM(D135:D137)-SUM(D142:D143)-SUM(D145:D147)</f>
        <v>0</v>
      </c>
      <c r="F149" s="17" t="str">
        <f>IF(-SUM(F135:F140)+SUM(F142:F147)=D139*0.04," ","$ Out of Balance")</f>
        <v xml:space="preserve"> </v>
      </c>
      <c r="I149" s="16"/>
    </row>
    <row r="150" spans="1:9" x14ac:dyDescent="0.2">
      <c r="D150" s="16"/>
    </row>
  </sheetData>
  <mergeCells count="133">
    <mergeCell ref="C94:D94"/>
    <mergeCell ref="AQ54:AS54"/>
    <mergeCell ref="AQ53:AS53"/>
    <mergeCell ref="AN54:AP54"/>
    <mergeCell ref="Y53:AA53"/>
    <mergeCell ref="Y54:AA54"/>
    <mergeCell ref="AB53:AD53"/>
    <mergeCell ref="AB54:AD54"/>
    <mergeCell ref="AK53:AM53"/>
    <mergeCell ref="AK54:AM54"/>
    <mergeCell ref="BR54:BS54"/>
    <mergeCell ref="BJ96:BK96"/>
    <mergeCell ref="BN96:BO96"/>
    <mergeCell ref="C11:D11"/>
    <mergeCell ref="AE53:AG53"/>
    <mergeCell ref="V53:X53"/>
    <mergeCell ref="AH53:AJ53"/>
    <mergeCell ref="AH54:AJ54"/>
    <mergeCell ref="C96:D96"/>
    <mergeCell ref="BR96:BS96"/>
    <mergeCell ref="C12:D12"/>
    <mergeCell ref="BN12:BO12"/>
    <mergeCell ref="F11:G11"/>
    <mergeCell ref="I11:J11"/>
    <mergeCell ref="L11:M11"/>
    <mergeCell ref="O11:P11"/>
    <mergeCell ref="AQ11:AR11"/>
    <mergeCell ref="AK11:AL11"/>
    <mergeCell ref="AN11:AO11"/>
    <mergeCell ref="AT11:AU11"/>
    <mergeCell ref="BC96:BD96"/>
    <mergeCell ref="BJ9:BO9"/>
    <mergeCell ref="BJ10:BK10"/>
    <mergeCell ref="BN10:BO10"/>
    <mergeCell ref="BJ12:BK12"/>
    <mergeCell ref="BC53:BE53"/>
    <mergeCell ref="BC54:BE54"/>
    <mergeCell ref="BJ52:BL52"/>
    <mergeCell ref="BN52:BP52"/>
    <mergeCell ref="BN53:BP53"/>
    <mergeCell ref="L12:M12"/>
    <mergeCell ref="O12:P12"/>
    <mergeCell ref="BJ51:BO51"/>
    <mergeCell ref="AE54:AG54"/>
    <mergeCell ref="V54:X54"/>
    <mergeCell ref="AN96:AO96"/>
    <mergeCell ref="AQ96:AR96"/>
    <mergeCell ref="AT96:AU96"/>
    <mergeCell ref="AW96:AX96"/>
    <mergeCell ref="AZ96:BA96"/>
    <mergeCell ref="AZ95:BA95"/>
    <mergeCell ref="BC95:BD95"/>
    <mergeCell ref="AN53:AP53"/>
    <mergeCell ref="AT53:AV53"/>
    <mergeCell ref="AT54:AV54"/>
    <mergeCell ref="AZ54:BB54"/>
    <mergeCell ref="AZ53:BB53"/>
    <mergeCell ref="AW53:AY53"/>
    <mergeCell ref="AW54:AY54"/>
    <mergeCell ref="AN95:AO95"/>
    <mergeCell ref="AH95:AI95"/>
    <mergeCell ref="AB96:AC96"/>
    <mergeCell ref="AE96:AF96"/>
    <mergeCell ref="AH96:AI96"/>
    <mergeCell ref="AE95:AF95"/>
    <mergeCell ref="AW95:AX95"/>
    <mergeCell ref="AK95:AL95"/>
    <mergeCell ref="AQ95:AR95"/>
    <mergeCell ref="AT95:AU95"/>
    <mergeCell ref="AK96:AL96"/>
    <mergeCell ref="I96:J96"/>
    <mergeCell ref="L96:M96"/>
    <mergeCell ref="O96:P96"/>
    <mergeCell ref="R96:S96"/>
    <mergeCell ref="Y95:Z95"/>
    <mergeCell ref="V11:W11"/>
    <mergeCell ref="V12:W12"/>
    <mergeCell ref="I95:J95"/>
    <mergeCell ref="L95:M95"/>
    <mergeCell ref="O95:P95"/>
    <mergeCell ref="V96:W96"/>
    <mergeCell ref="R11:S11"/>
    <mergeCell ref="R12:S12"/>
    <mergeCell ref="O53:Q53"/>
    <mergeCell ref="R53:T53"/>
    <mergeCell ref="V95:W95"/>
    <mergeCell ref="R95:S95"/>
    <mergeCell ref="AB11:AC11"/>
    <mergeCell ref="AE11:AF11"/>
    <mergeCell ref="AH11:AI11"/>
    <mergeCell ref="AW11:AX11"/>
    <mergeCell ref="AT12:AU12"/>
    <mergeCell ref="Y12:Z12"/>
    <mergeCell ref="Y11:Z11"/>
    <mergeCell ref="AE12:AF12"/>
    <mergeCell ref="AH12:AI12"/>
    <mergeCell ref="AK12:AL12"/>
    <mergeCell ref="AZ11:BA11"/>
    <mergeCell ref="BC11:BD11"/>
    <mergeCell ref="AQ12:AR12"/>
    <mergeCell ref="C53:E53"/>
    <mergeCell ref="C54:E54"/>
    <mergeCell ref="F54:H54"/>
    <mergeCell ref="I54:K54"/>
    <mergeCell ref="F53:H53"/>
    <mergeCell ref="AB12:AC12"/>
    <mergeCell ref="L53:N53"/>
    <mergeCell ref="I53:K53"/>
    <mergeCell ref="F12:G12"/>
    <mergeCell ref="I12:J12"/>
    <mergeCell ref="BY10:CI10"/>
    <mergeCell ref="BY52:CI52"/>
    <mergeCell ref="BY11:BZ11"/>
    <mergeCell ref="CB11:CF11"/>
    <mergeCell ref="CH11:CI11"/>
    <mergeCell ref="AN12:AO12"/>
    <mergeCell ref="BR12:BS12"/>
    <mergeCell ref="BY53:CC53"/>
    <mergeCell ref="CE53:CG53"/>
    <mergeCell ref="BJ53:BL53"/>
    <mergeCell ref="AW12:AX12"/>
    <mergeCell ref="AZ12:BA12"/>
    <mergeCell ref="BC12:BD12"/>
    <mergeCell ref="BY94:CA94"/>
    <mergeCell ref="A133:F133"/>
    <mergeCell ref="BJ54:BL54"/>
    <mergeCell ref="BN54:BP54"/>
    <mergeCell ref="O54:Q54"/>
    <mergeCell ref="R54:T54"/>
    <mergeCell ref="L54:N54"/>
    <mergeCell ref="C95:F95"/>
    <mergeCell ref="Y96:Z96"/>
    <mergeCell ref="AB95:AC95"/>
  </mergeCells>
  <phoneticPr fontId="0" type="noConversion"/>
  <pageMargins left="0.75" right="0.75" top="1" bottom="1" header="0.5" footer="0.5"/>
  <pageSetup paperSize="5" scale="50" fitToHeight="0" orientation="landscape" r:id="rId1"/>
  <headerFooter alignWithMargins="0"/>
  <rowBreaks count="2" manualBreakCount="2">
    <brk id="49" max="70" man="1"/>
    <brk id="92" max="7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3"/>
  <sheetViews>
    <sheetView topLeftCell="AC31" zoomScale="90" workbookViewId="0">
      <selection activeCell="G103" sqref="G103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7109375" style="1" customWidth="1"/>
    <col min="42" max="42" width="11.42578125" style="1" bestFit="1" customWidth="1"/>
    <col min="43" max="43" width="7.4257812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83" t="s">
        <v>1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36892</v>
      </c>
      <c r="J7" s="65">
        <v>36893</v>
      </c>
      <c r="K7" s="65">
        <v>36894</v>
      </c>
      <c r="L7" s="65">
        <v>36895</v>
      </c>
      <c r="M7" s="65">
        <v>36896</v>
      </c>
      <c r="N7" s="65">
        <v>36897</v>
      </c>
      <c r="O7" s="65">
        <v>36898</v>
      </c>
      <c r="P7" s="65">
        <v>36899</v>
      </c>
      <c r="Q7" s="65">
        <v>36900</v>
      </c>
      <c r="R7" s="65">
        <v>36901</v>
      </c>
      <c r="S7" s="65">
        <v>36902</v>
      </c>
      <c r="T7" s="65">
        <v>36903</v>
      </c>
      <c r="U7" s="65">
        <v>36904</v>
      </c>
      <c r="V7" s="65">
        <v>36905</v>
      </c>
      <c r="W7" s="65">
        <v>36906</v>
      </c>
      <c r="X7" s="65">
        <v>36907</v>
      </c>
      <c r="Y7" s="65">
        <v>36908</v>
      </c>
      <c r="Z7" s="65">
        <v>36909</v>
      </c>
      <c r="AA7" s="65">
        <v>36910</v>
      </c>
      <c r="AB7" s="65">
        <v>36911</v>
      </c>
      <c r="AC7" s="65">
        <v>36912</v>
      </c>
      <c r="AD7" s="65">
        <v>36913</v>
      </c>
      <c r="AE7" s="65">
        <v>36914</v>
      </c>
      <c r="AF7" s="65">
        <v>36915</v>
      </c>
      <c r="AG7" s="65">
        <v>36916</v>
      </c>
      <c r="AH7" s="65">
        <v>36917</v>
      </c>
      <c r="AI7" s="65">
        <v>36918</v>
      </c>
      <c r="AJ7" s="65">
        <v>36919</v>
      </c>
      <c r="AK7" s="65">
        <v>36920</v>
      </c>
      <c r="AL7" s="65">
        <v>36921</v>
      </c>
      <c r="AM7" s="65">
        <v>36922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56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20000</v>
      </c>
      <c r="J10" s="16">
        <f t="shared" ref="J10:J15" si="0">I10</f>
        <v>20000</v>
      </c>
      <c r="K10" s="16">
        <f t="shared" ref="K10:AM15" si="1">J10</f>
        <v>20000</v>
      </c>
      <c r="L10" s="16">
        <f t="shared" si="1"/>
        <v>20000</v>
      </c>
      <c r="M10" s="16">
        <f t="shared" si="1"/>
        <v>20000</v>
      </c>
      <c r="N10" s="16">
        <f t="shared" si="1"/>
        <v>20000</v>
      </c>
      <c r="O10" s="16">
        <f t="shared" si="1"/>
        <v>20000</v>
      </c>
      <c r="P10" s="16">
        <f t="shared" si="1"/>
        <v>20000</v>
      </c>
      <c r="Q10" s="16">
        <f t="shared" si="1"/>
        <v>20000</v>
      </c>
      <c r="R10" s="16">
        <f t="shared" si="1"/>
        <v>20000</v>
      </c>
      <c r="S10" s="16">
        <f t="shared" si="1"/>
        <v>20000</v>
      </c>
      <c r="T10" s="16">
        <f t="shared" si="1"/>
        <v>20000</v>
      </c>
      <c r="U10" s="16">
        <f t="shared" si="1"/>
        <v>20000</v>
      </c>
      <c r="V10" s="16">
        <f t="shared" si="1"/>
        <v>20000</v>
      </c>
      <c r="W10" s="16">
        <f t="shared" si="1"/>
        <v>20000</v>
      </c>
      <c r="X10" s="16">
        <f t="shared" si="1"/>
        <v>20000</v>
      </c>
      <c r="Y10" s="16">
        <f t="shared" si="1"/>
        <v>20000</v>
      </c>
      <c r="Z10" s="16">
        <f t="shared" si="1"/>
        <v>20000</v>
      </c>
      <c r="AA10" s="16">
        <f t="shared" si="1"/>
        <v>20000</v>
      </c>
      <c r="AB10" s="16">
        <f t="shared" si="1"/>
        <v>20000</v>
      </c>
      <c r="AC10" s="16">
        <f t="shared" si="1"/>
        <v>20000</v>
      </c>
      <c r="AD10" s="16">
        <f t="shared" si="1"/>
        <v>20000</v>
      </c>
      <c r="AE10" s="16">
        <f t="shared" si="1"/>
        <v>20000</v>
      </c>
      <c r="AF10" s="16">
        <f t="shared" si="1"/>
        <v>20000</v>
      </c>
      <c r="AG10" s="16">
        <f t="shared" si="1"/>
        <v>20000</v>
      </c>
      <c r="AH10" s="16">
        <f t="shared" si="1"/>
        <v>20000</v>
      </c>
      <c r="AI10" s="16">
        <f t="shared" si="1"/>
        <v>20000</v>
      </c>
      <c r="AJ10" s="16">
        <f t="shared" si="1"/>
        <v>20000</v>
      </c>
      <c r="AK10" s="16">
        <f t="shared" si="1"/>
        <v>20000</v>
      </c>
      <c r="AL10" s="16">
        <f t="shared" si="1"/>
        <v>20000</v>
      </c>
      <c r="AM10" s="16">
        <f t="shared" si="1"/>
        <v>20000</v>
      </c>
      <c r="AO10" s="16">
        <f t="shared" ref="AO10:AO15" si="2">SUM(I10:AN10)</f>
        <v>620000</v>
      </c>
      <c r="AP10" s="16">
        <f t="shared" ref="AP10:AP15" si="3">SUM(I10:AM10)*E10+SUM(I10:AM10)*F10+SUM(I10:AM10)*G10</f>
        <v>1488619.9999999998</v>
      </c>
    </row>
    <row r="11" spans="1:75" x14ac:dyDescent="0.2">
      <c r="C11" s="1" t="s">
        <v>36</v>
      </c>
      <c r="D11" s="1" t="s">
        <v>26</v>
      </c>
      <c r="E11" s="1">
        <v>2.4009999999999998</v>
      </c>
      <c r="I11" s="11">
        <v>0</v>
      </c>
      <c r="J11" s="16">
        <f t="shared" si="0"/>
        <v>0</v>
      </c>
      <c r="K11" s="16">
        <f t="shared" ref="K11:Y11" si="4">J11</f>
        <v>0</v>
      </c>
      <c r="L11" s="16">
        <f t="shared" si="4"/>
        <v>0</v>
      </c>
      <c r="M11" s="16">
        <f t="shared" si="4"/>
        <v>0</v>
      </c>
      <c r="N11" s="16">
        <f t="shared" si="4"/>
        <v>0</v>
      </c>
      <c r="O11" s="16">
        <f t="shared" si="4"/>
        <v>0</v>
      </c>
      <c r="P11" s="16">
        <f t="shared" si="4"/>
        <v>0</v>
      </c>
      <c r="Q11" s="16">
        <f t="shared" si="4"/>
        <v>0</v>
      </c>
      <c r="R11" s="16">
        <f t="shared" si="4"/>
        <v>0</v>
      </c>
      <c r="S11" s="16">
        <f t="shared" si="4"/>
        <v>0</v>
      </c>
      <c r="T11" s="16">
        <f t="shared" si="4"/>
        <v>0</v>
      </c>
      <c r="U11" s="16">
        <f t="shared" si="4"/>
        <v>0</v>
      </c>
      <c r="V11" s="16">
        <f t="shared" si="4"/>
        <v>0</v>
      </c>
      <c r="W11" s="16">
        <f t="shared" si="4"/>
        <v>0</v>
      </c>
      <c r="X11" s="16">
        <f t="shared" si="4"/>
        <v>0</v>
      </c>
      <c r="Y11" s="16">
        <f t="shared" si="4"/>
        <v>0</v>
      </c>
      <c r="Z11" s="16">
        <f t="shared" si="1"/>
        <v>0</v>
      </c>
      <c r="AA11" s="16">
        <f t="shared" si="1"/>
        <v>0</v>
      </c>
      <c r="AB11" s="16">
        <f t="shared" si="1"/>
        <v>0</v>
      </c>
      <c r="AC11" s="16">
        <f t="shared" si="1"/>
        <v>0</v>
      </c>
      <c r="AD11" s="16">
        <f t="shared" si="1"/>
        <v>0</v>
      </c>
      <c r="AE11" s="16">
        <f t="shared" si="1"/>
        <v>0</v>
      </c>
      <c r="AF11" s="16">
        <f t="shared" si="1"/>
        <v>0</v>
      </c>
      <c r="AG11" s="16">
        <f t="shared" si="1"/>
        <v>0</v>
      </c>
      <c r="AH11" s="16">
        <f t="shared" si="1"/>
        <v>0</v>
      </c>
      <c r="AI11" s="16">
        <f t="shared" si="1"/>
        <v>0</v>
      </c>
      <c r="AJ11" s="16">
        <f t="shared" si="1"/>
        <v>0</v>
      </c>
      <c r="AK11" s="16">
        <f t="shared" si="1"/>
        <v>0</v>
      </c>
      <c r="AL11" s="16">
        <f t="shared" si="1"/>
        <v>0</v>
      </c>
      <c r="AM11" s="16">
        <f t="shared" si="1"/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81</v>
      </c>
      <c r="D12" s="1" t="s">
        <v>41</v>
      </c>
      <c r="E12" s="1">
        <v>2.4009999999999998</v>
      </c>
      <c r="I12" s="11">
        <v>0</v>
      </c>
      <c r="J12" s="16">
        <f t="shared" si="0"/>
        <v>0</v>
      </c>
      <c r="K12" s="16">
        <f t="shared" si="1"/>
        <v>0</v>
      </c>
      <c r="L12" s="16">
        <f t="shared" si="1"/>
        <v>0</v>
      </c>
      <c r="M12" s="16">
        <f t="shared" si="1"/>
        <v>0</v>
      </c>
      <c r="N12" s="16">
        <f t="shared" si="1"/>
        <v>0</v>
      </c>
      <c r="O12" s="16">
        <f t="shared" si="1"/>
        <v>0</v>
      </c>
      <c r="P12" s="16">
        <f t="shared" si="1"/>
        <v>0</v>
      </c>
      <c r="Q12" s="16">
        <f t="shared" si="1"/>
        <v>0</v>
      </c>
      <c r="R12" s="16">
        <f t="shared" si="1"/>
        <v>0</v>
      </c>
      <c r="S12" s="16">
        <f t="shared" si="1"/>
        <v>0</v>
      </c>
      <c r="T12" s="16">
        <f t="shared" si="1"/>
        <v>0</v>
      </c>
      <c r="U12" s="16">
        <f t="shared" si="1"/>
        <v>0</v>
      </c>
      <c r="V12" s="16">
        <f t="shared" si="1"/>
        <v>0</v>
      </c>
      <c r="W12" s="16">
        <f t="shared" si="1"/>
        <v>0</v>
      </c>
      <c r="X12" s="16">
        <f t="shared" si="1"/>
        <v>0</v>
      </c>
      <c r="Y12" s="16">
        <f t="shared" si="1"/>
        <v>0</v>
      </c>
      <c r="Z12" s="16">
        <f t="shared" si="1"/>
        <v>0</v>
      </c>
      <c r="AA12" s="16">
        <f t="shared" si="1"/>
        <v>0</v>
      </c>
      <c r="AB12" s="16">
        <f t="shared" si="1"/>
        <v>0</v>
      </c>
      <c r="AC12" s="16">
        <f t="shared" si="1"/>
        <v>0</v>
      </c>
      <c r="AD12" s="16">
        <f t="shared" si="1"/>
        <v>0</v>
      </c>
      <c r="AE12" s="16">
        <f t="shared" si="1"/>
        <v>0</v>
      </c>
      <c r="AF12" s="16">
        <f t="shared" si="1"/>
        <v>0</v>
      </c>
      <c r="AG12" s="16">
        <f t="shared" si="1"/>
        <v>0</v>
      </c>
      <c r="AH12" s="16">
        <f t="shared" si="1"/>
        <v>0</v>
      </c>
      <c r="AI12" s="16">
        <f t="shared" si="1"/>
        <v>0</v>
      </c>
      <c r="AJ12" s="16">
        <f t="shared" si="1"/>
        <v>0</v>
      </c>
      <c r="AK12" s="16">
        <f t="shared" si="1"/>
        <v>0</v>
      </c>
      <c r="AL12" s="16">
        <f t="shared" si="1"/>
        <v>0</v>
      </c>
      <c r="AM12" s="16">
        <f t="shared" si="1"/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2.4009999999999998</v>
      </c>
      <c r="I13" s="11">
        <v>0</v>
      </c>
      <c r="J13" s="16">
        <f t="shared" si="0"/>
        <v>0</v>
      </c>
      <c r="K13" s="16">
        <f t="shared" si="1"/>
        <v>0</v>
      </c>
      <c r="L13" s="16">
        <f t="shared" si="1"/>
        <v>0</v>
      </c>
      <c r="M13" s="16">
        <f t="shared" si="1"/>
        <v>0</v>
      </c>
      <c r="N13" s="16">
        <f t="shared" si="1"/>
        <v>0</v>
      </c>
      <c r="O13" s="16">
        <f t="shared" si="1"/>
        <v>0</v>
      </c>
      <c r="P13" s="16">
        <f t="shared" si="1"/>
        <v>0</v>
      </c>
      <c r="Q13" s="16">
        <f t="shared" si="1"/>
        <v>0</v>
      </c>
      <c r="R13" s="16">
        <f t="shared" si="1"/>
        <v>0</v>
      </c>
      <c r="S13" s="16">
        <f t="shared" si="1"/>
        <v>0</v>
      </c>
      <c r="T13" s="16">
        <f t="shared" si="1"/>
        <v>0</v>
      </c>
      <c r="U13" s="16">
        <f t="shared" si="1"/>
        <v>0</v>
      </c>
      <c r="V13" s="16">
        <f t="shared" si="1"/>
        <v>0</v>
      </c>
      <c r="W13" s="16">
        <f t="shared" si="1"/>
        <v>0</v>
      </c>
      <c r="X13" s="16">
        <f t="shared" si="1"/>
        <v>0</v>
      </c>
      <c r="Y13" s="16">
        <f t="shared" si="1"/>
        <v>0</v>
      </c>
      <c r="Z13" s="16">
        <f t="shared" si="1"/>
        <v>0</v>
      </c>
      <c r="AA13" s="16">
        <f t="shared" si="1"/>
        <v>0</v>
      </c>
      <c r="AB13" s="16">
        <f t="shared" si="1"/>
        <v>0</v>
      </c>
      <c r="AC13" s="16">
        <f t="shared" si="1"/>
        <v>0</v>
      </c>
      <c r="AD13" s="16">
        <f t="shared" si="1"/>
        <v>0</v>
      </c>
      <c r="AE13" s="16">
        <f t="shared" si="1"/>
        <v>0</v>
      </c>
      <c r="AF13" s="16">
        <f t="shared" si="1"/>
        <v>0</v>
      </c>
      <c r="AG13" s="16">
        <f t="shared" si="1"/>
        <v>0</v>
      </c>
      <c r="AH13" s="16">
        <f t="shared" si="1"/>
        <v>0</v>
      </c>
      <c r="AI13" s="16">
        <f t="shared" si="1"/>
        <v>0</v>
      </c>
      <c r="AJ13" s="16">
        <f t="shared" si="1"/>
        <v>0</v>
      </c>
      <c r="AK13" s="16">
        <f t="shared" si="1"/>
        <v>0</v>
      </c>
      <c r="AL13" s="16">
        <f t="shared" si="1"/>
        <v>0</v>
      </c>
      <c r="AM13" s="16">
        <f t="shared" si="1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44</v>
      </c>
      <c r="D14" s="1" t="s">
        <v>45</v>
      </c>
      <c r="E14" s="1">
        <v>2.4009999999999998</v>
      </c>
      <c r="I14" s="11">
        <v>0</v>
      </c>
      <c r="J14" s="16">
        <f t="shared" si="0"/>
        <v>0</v>
      </c>
      <c r="K14" s="16">
        <f t="shared" si="1"/>
        <v>0</v>
      </c>
      <c r="L14" s="16">
        <f t="shared" si="1"/>
        <v>0</v>
      </c>
      <c r="M14" s="16">
        <f t="shared" si="1"/>
        <v>0</v>
      </c>
      <c r="N14" s="16">
        <f t="shared" si="1"/>
        <v>0</v>
      </c>
      <c r="O14" s="16">
        <f t="shared" si="1"/>
        <v>0</v>
      </c>
      <c r="P14" s="16">
        <f t="shared" si="1"/>
        <v>0</v>
      </c>
      <c r="Q14" s="16">
        <f t="shared" si="1"/>
        <v>0</v>
      </c>
      <c r="R14" s="16">
        <f t="shared" si="1"/>
        <v>0</v>
      </c>
      <c r="S14" s="16">
        <f t="shared" si="1"/>
        <v>0</v>
      </c>
      <c r="T14" s="16">
        <f t="shared" si="1"/>
        <v>0</v>
      </c>
      <c r="U14" s="16">
        <f t="shared" si="1"/>
        <v>0</v>
      </c>
      <c r="V14" s="16">
        <f t="shared" si="1"/>
        <v>0</v>
      </c>
      <c r="W14" s="16">
        <f t="shared" si="1"/>
        <v>0</v>
      </c>
      <c r="X14" s="16">
        <f t="shared" si="1"/>
        <v>0</v>
      </c>
      <c r="Y14" s="16">
        <f t="shared" si="1"/>
        <v>0</v>
      </c>
      <c r="Z14" s="16">
        <f t="shared" si="1"/>
        <v>0</v>
      </c>
      <c r="AA14" s="16">
        <f t="shared" si="1"/>
        <v>0</v>
      </c>
      <c r="AB14" s="16">
        <f t="shared" si="1"/>
        <v>0</v>
      </c>
      <c r="AC14" s="16">
        <f t="shared" si="1"/>
        <v>0</v>
      </c>
      <c r="AD14" s="16">
        <f t="shared" si="1"/>
        <v>0</v>
      </c>
      <c r="AE14" s="16">
        <f t="shared" si="1"/>
        <v>0</v>
      </c>
      <c r="AF14" s="16">
        <f t="shared" si="1"/>
        <v>0</v>
      </c>
      <c r="AG14" s="16">
        <f t="shared" si="1"/>
        <v>0</v>
      </c>
      <c r="AH14" s="16">
        <f t="shared" si="1"/>
        <v>0</v>
      </c>
      <c r="AI14" s="16">
        <f t="shared" si="1"/>
        <v>0</v>
      </c>
      <c r="AJ14" s="16">
        <f t="shared" si="1"/>
        <v>0</v>
      </c>
      <c r="AK14" s="16">
        <f t="shared" si="1"/>
        <v>0</v>
      </c>
      <c r="AL14" s="16">
        <f t="shared" si="1"/>
        <v>0</v>
      </c>
      <c r="AM14" s="16">
        <f t="shared" si="1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38</v>
      </c>
      <c r="D15" s="1" t="s">
        <v>18</v>
      </c>
      <c r="E15" s="1">
        <v>2.4009999999999998</v>
      </c>
      <c r="I15" s="59">
        <v>0</v>
      </c>
      <c r="J15" s="60">
        <f t="shared" si="0"/>
        <v>0</v>
      </c>
      <c r="K15" s="60">
        <f t="shared" si="1"/>
        <v>0</v>
      </c>
      <c r="L15" s="60">
        <f t="shared" si="1"/>
        <v>0</v>
      </c>
      <c r="M15" s="60">
        <f t="shared" si="1"/>
        <v>0</v>
      </c>
      <c r="N15" s="60">
        <f t="shared" si="1"/>
        <v>0</v>
      </c>
      <c r="O15" s="60">
        <f t="shared" si="1"/>
        <v>0</v>
      </c>
      <c r="P15" s="60">
        <f t="shared" si="1"/>
        <v>0</v>
      </c>
      <c r="Q15" s="60">
        <f t="shared" si="1"/>
        <v>0</v>
      </c>
      <c r="R15" s="60">
        <f t="shared" si="1"/>
        <v>0</v>
      </c>
      <c r="S15" s="60">
        <f t="shared" si="1"/>
        <v>0</v>
      </c>
      <c r="T15" s="60">
        <f t="shared" si="1"/>
        <v>0</v>
      </c>
      <c r="U15" s="60">
        <f t="shared" si="1"/>
        <v>0</v>
      </c>
      <c r="V15" s="60">
        <f t="shared" si="1"/>
        <v>0</v>
      </c>
      <c r="W15" s="60">
        <f t="shared" si="1"/>
        <v>0</v>
      </c>
      <c r="X15" s="60">
        <f t="shared" si="1"/>
        <v>0</v>
      </c>
      <c r="Y15" s="60">
        <f t="shared" si="1"/>
        <v>0</v>
      </c>
      <c r="Z15" s="60">
        <f t="shared" si="1"/>
        <v>0</v>
      </c>
      <c r="AA15" s="60">
        <f t="shared" si="1"/>
        <v>0</v>
      </c>
      <c r="AB15" s="60">
        <f t="shared" si="1"/>
        <v>0</v>
      </c>
      <c r="AC15" s="60">
        <f t="shared" si="1"/>
        <v>0</v>
      </c>
      <c r="AD15" s="60">
        <f t="shared" si="1"/>
        <v>0</v>
      </c>
      <c r="AE15" s="60">
        <f t="shared" si="1"/>
        <v>0</v>
      </c>
      <c r="AF15" s="60">
        <f t="shared" si="1"/>
        <v>0</v>
      </c>
      <c r="AG15" s="60">
        <f t="shared" si="1"/>
        <v>0</v>
      </c>
      <c r="AH15" s="60">
        <f t="shared" si="1"/>
        <v>0</v>
      </c>
      <c r="AI15" s="60">
        <f t="shared" si="1"/>
        <v>0</v>
      </c>
      <c r="AJ15" s="60">
        <f t="shared" si="1"/>
        <v>0</v>
      </c>
      <c r="AK15" s="60">
        <f t="shared" si="1"/>
        <v>0</v>
      </c>
      <c r="AL15" s="60">
        <f t="shared" si="1"/>
        <v>0</v>
      </c>
      <c r="AM15" s="60">
        <f t="shared" si="1"/>
        <v>0</v>
      </c>
      <c r="AO15" s="60">
        <f t="shared" si="2"/>
        <v>0</v>
      </c>
      <c r="AP15" s="60">
        <f t="shared" si="3"/>
        <v>0</v>
      </c>
    </row>
    <row r="16" spans="1:75" x14ac:dyDescent="0.2">
      <c r="I16" s="58">
        <f>SUM(I10:I15)</f>
        <v>20000</v>
      </c>
      <c r="J16" s="58">
        <f t="shared" ref="J16:AM16" si="5">SUM(J10:J15)</f>
        <v>20000</v>
      </c>
      <c r="K16" s="58">
        <f t="shared" si="5"/>
        <v>20000</v>
      </c>
      <c r="L16" s="58">
        <f t="shared" si="5"/>
        <v>20000</v>
      </c>
      <c r="M16" s="58">
        <f t="shared" si="5"/>
        <v>20000</v>
      </c>
      <c r="N16" s="58">
        <f t="shared" si="5"/>
        <v>20000</v>
      </c>
      <c r="O16" s="58">
        <f t="shared" si="5"/>
        <v>20000</v>
      </c>
      <c r="P16" s="58">
        <f t="shared" si="5"/>
        <v>20000</v>
      </c>
      <c r="Q16" s="58">
        <f t="shared" si="5"/>
        <v>20000</v>
      </c>
      <c r="R16" s="58">
        <f t="shared" si="5"/>
        <v>20000</v>
      </c>
      <c r="S16" s="58">
        <f t="shared" si="5"/>
        <v>20000</v>
      </c>
      <c r="T16" s="58">
        <f t="shared" si="5"/>
        <v>20000</v>
      </c>
      <c r="U16" s="58">
        <f t="shared" si="5"/>
        <v>20000</v>
      </c>
      <c r="V16" s="58">
        <f t="shared" si="5"/>
        <v>20000</v>
      </c>
      <c r="W16" s="58">
        <f t="shared" si="5"/>
        <v>20000</v>
      </c>
      <c r="X16" s="58">
        <f t="shared" si="5"/>
        <v>20000</v>
      </c>
      <c r="Y16" s="58">
        <f t="shared" si="5"/>
        <v>20000</v>
      </c>
      <c r="Z16" s="58">
        <f t="shared" si="5"/>
        <v>20000</v>
      </c>
      <c r="AA16" s="58">
        <f t="shared" si="5"/>
        <v>20000</v>
      </c>
      <c r="AB16" s="58">
        <f t="shared" si="5"/>
        <v>20000</v>
      </c>
      <c r="AC16" s="58">
        <f t="shared" si="5"/>
        <v>20000</v>
      </c>
      <c r="AD16" s="58">
        <f t="shared" si="5"/>
        <v>20000</v>
      </c>
      <c r="AE16" s="58">
        <f t="shared" si="5"/>
        <v>20000</v>
      </c>
      <c r="AF16" s="58">
        <f t="shared" si="5"/>
        <v>20000</v>
      </c>
      <c r="AG16" s="58">
        <f t="shared" si="5"/>
        <v>20000</v>
      </c>
      <c r="AH16" s="58">
        <f t="shared" si="5"/>
        <v>20000</v>
      </c>
      <c r="AI16" s="58">
        <f t="shared" si="5"/>
        <v>20000</v>
      </c>
      <c r="AJ16" s="58">
        <f t="shared" si="5"/>
        <v>20000</v>
      </c>
      <c r="AK16" s="58">
        <f t="shared" si="5"/>
        <v>20000</v>
      </c>
      <c r="AL16" s="58">
        <f t="shared" si="5"/>
        <v>20000</v>
      </c>
      <c r="AM16" s="58">
        <f t="shared" si="5"/>
        <v>20000</v>
      </c>
      <c r="AO16" s="20">
        <f>SUM(AO10:AO15)</f>
        <v>620000</v>
      </c>
      <c r="AP16" s="20">
        <f>SUM(AP10:AP15)</f>
        <v>1488619.9999999998</v>
      </c>
    </row>
    <row r="17" spans="2:42" x14ac:dyDescent="0.2">
      <c r="I17" s="11"/>
    </row>
    <row r="18" spans="2:42" x14ac:dyDescent="0.2">
      <c r="B18" s="56" t="s">
        <v>84</v>
      </c>
      <c r="I18" s="11"/>
    </row>
    <row r="19" spans="2:42" x14ac:dyDescent="0.2">
      <c r="C19" s="1" t="s">
        <v>35</v>
      </c>
      <c r="D19" s="1" t="s">
        <v>16</v>
      </c>
      <c r="E19" s="1">
        <v>2.4300000000000002</v>
      </c>
      <c r="F19" s="57">
        <v>0.48</v>
      </c>
      <c r="G19" s="1">
        <v>-3.6499999999999998E-2</v>
      </c>
      <c r="I19" s="11">
        <v>0</v>
      </c>
      <c r="J19" s="16">
        <f t="shared" ref="J19:J30" si="6">I19</f>
        <v>0</v>
      </c>
      <c r="K19" s="16">
        <f t="shared" ref="K19:AM28" si="7">J19</f>
        <v>0</v>
      </c>
      <c r="L19" s="16">
        <f t="shared" si="7"/>
        <v>0</v>
      </c>
      <c r="M19" s="16">
        <f t="shared" si="7"/>
        <v>0</v>
      </c>
      <c r="N19" s="16">
        <f t="shared" si="7"/>
        <v>0</v>
      </c>
      <c r="O19" s="16">
        <f t="shared" si="7"/>
        <v>0</v>
      </c>
      <c r="P19" s="16">
        <f t="shared" si="7"/>
        <v>0</v>
      </c>
      <c r="Q19" s="16">
        <f t="shared" si="7"/>
        <v>0</v>
      </c>
      <c r="R19" s="16">
        <f t="shared" si="7"/>
        <v>0</v>
      </c>
      <c r="S19" s="16">
        <f t="shared" si="7"/>
        <v>0</v>
      </c>
      <c r="T19" s="16">
        <v>15000</v>
      </c>
      <c r="U19" s="16">
        <v>13000</v>
      </c>
      <c r="V19" s="16">
        <f t="shared" si="7"/>
        <v>13000</v>
      </c>
      <c r="W19" s="16">
        <f t="shared" si="7"/>
        <v>13000</v>
      </c>
      <c r="X19" s="16">
        <f t="shared" si="7"/>
        <v>13000</v>
      </c>
      <c r="Y19" s="16">
        <v>15000</v>
      </c>
      <c r="Z19" s="16">
        <v>0</v>
      </c>
      <c r="AA19" s="16">
        <f t="shared" si="7"/>
        <v>0</v>
      </c>
      <c r="AB19" s="16">
        <f t="shared" si="7"/>
        <v>0</v>
      </c>
      <c r="AC19" s="16">
        <f t="shared" si="7"/>
        <v>0</v>
      </c>
      <c r="AD19" s="16">
        <f t="shared" si="7"/>
        <v>0</v>
      </c>
      <c r="AE19" s="16">
        <f t="shared" si="7"/>
        <v>0</v>
      </c>
      <c r="AF19" s="16">
        <f t="shared" si="7"/>
        <v>0</v>
      </c>
      <c r="AG19" s="16">
        <f t="shared" si="7"/>
        <v>0</v>
      </c>
      <c r="AH19" s="16">
        <f t="shared" si="7"/>
        <v>0</v>
      </c>
      <c r="AI19" s="16">
        <f t="shared" si="7"/>
        <v>0</v>
      </c>
      <c r="AJ19" s="16">
        <f t="shared" si="7"/>
        <v>0</v>
      </c>
      <c r="AK19" s="16">
        <f t="shared" si="7"/>
        <v>0</v>
      </c>
      <c r="AL19" s="16">
        <f t="shared" si="7"/>
        <v>0</v>
      </c>
      <c r="AM19" s="16">
        <f t="shared" si="7"/>
        <v>0</v>
      </c>
      <c r="AO19" s="16">
        <f>SUM(I19:AN19)</f>
        <v>82000</v>
      </c>
      <c r="AP19" s="16">
        <f>SUM(I19:AM19)*E19+SUM(I19:AM19)*F19+SUM(I19:AM19)*G19</f>
        <v>235627</v>
      </c>
    </row>
    <row r="20" spans="2:42" x14ac:dyDescent="0.2">
      <c r="C20" s="1" t="s">
        <v>48</v>
      </c>
      <c r="D20" s="1" t="s">
        <v>49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si="6"/>
        <v>0</v>
      </c>
      <c r="K20" s="16">
        <f t="shared" ref="K20:Y20" si="8">J20</f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0" si="9">SUM(I20:AN20)</f>
        <v>0</v>
      </c>
      <c r="AP20" s="16">
        <f t="shared" ref="AP20:AP30" si="10">SUM(I20:AM20)*E20+SUM(I20:AM20)*F20+SUM(I20:AM20)*G20</f>
        <v>0</v>
      </c>
    </row>
    <row r="21" spans="2:42" x14ac:dyDescent="0.2">
      <c r="C21" s="1" t="s">
        <v>50</v>
      </c>
      <c r="D21" s="1" t="s">
        <v>51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6"/>
        <v>0</v>
      </c>
      <c r="K21" s="16">
        <f t="shared" si="7"/>
        <v>0</v>
      </c>
      <c r="L21" s="16">
        <f t="shared" si="7"/>
        <v>0</v>
      </c>
      <c r="M21" s="16">
        <f t="shared" si="7"/>
        <v>0</v>
      </c>
      <c r="N21" s="16">
        <f t="shared" si="7"/>
        <v>0</v>
      </c>
      <c r="O21" s="16">
        <f t="shared" si="7"/>
        <v>0</v>
      </c>
      <c r="P21" s="16">
        <f t="shared" si="7"/>
        <v>0</v>
      </c>
      <c r="Q21" s="16">
        <f t="shared" si="7"/>
        <v>0</v>
      </c>
      <c r="R21" s="16">
        <f t="shared" si="7"/>
        <v>0</v>
      </c>
      <c r="S21" s="16">
        <f t="shared" si="7"/>
        <v>0</v>
      </c>
      <c r="T21" s="16">
        <f t="shared" si="7"/>
        <v>0</v>
      </c>
      <c r="U21" s="16">
        <f t="shared" si="7"/>
        <v>0</v>
      </c>
      <c r="V21" s="16">
        <f t="shared" si="7"/>
        <v>0</v>
      </c>
      <c r="W21" s="16">
        <f t="shared" si="7"/>
        <v>0</v>
      </c>
      <c r="X21" s="16">
        <f t="shared" si="7"/>
        <v>0</v>
      </c>
      <c r="Y21" s="16">
        <f t="shared" si="7"/>
        <v>0</v>
      </c>
      <c r="Z21" s="16">
        <f t="shared" si="7"/>
        <v>0</v>
      </c>
      <c r="AA21" s="16">
        <f t="shared" si="7"/>
        <v>0</v>
      </c>
      <c r="AB21" s="16">
        <f t="shared" si="7"/>
        <v>0</v>
      </c>
      <c r="AC21" s="16">
        <f t="shared" si="7"/>
        <v>0</v>
      </c>
      <c r="AD21" s="16">
        <f t="shared" si="7"/>
        <v>0</v>
      </c>
      <c r="AE21" s="16">
        <f t="shared" si="7"/>
        <v>0</v>
      </c>
      <c r="AF21" s="16">
        <f t="shared" si="7"/>
        <v>0</v>
      </c>
      <c r="AG21" s="16">
        <f t="shared" si="7"/>
        <v>0</v>
      </c>
      <c r="AH21" s="16">
        <f t="shared" si="7"/>
        <v>0</v>
      </c>
      <c r="AI21" s="16">
        <f t="shared" si="7"/>
        <v>0</v>
      </c>
      <c r="AJ21" s="16">
        <f t="shared" si="7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34</v>
      </c>
      <c r="D22" s="1" t="s">
        <v>17</v>
      </c>
      <c r="E22" s="1">
        <v>2.4300000000000002</v>
      </c>
      <c r="F22" s="57">
        <v>0.48</v>
      </c>
      <c r="G22" s="1">
        <v>-3.6499999999999998E-2</v>
      </c>
      <c r="I22" s="11">
        <v>15000</v>
      </c>
      <c r="J22" s="16">
        <f t="shared" si="6"/>
        <v>15000</v>
      </c>
      <c r="K22" s="16">
        <f t="shared" si="7"/>
        <v>15000</v>
      </c>
      <c r="L22" s="16">
        <f t="shared" si="7"/>
        <v>15000</v>
      </c>
      <c r="M22" s="16">
        <f t="shared" si="7"/>
        <v>15000</v>
      </c>
      <c r="N22" s="16">
        <f t="shared" si="7"/>
        <v>15000</v>
      </c>
      <c r="O22" s="16">
        <f t="shared" si="7"/>
        <v>15000</v>
      </c>
      <c r="P22" s="16">
        <f t="shared" si="7"/>
        <v>15000</v>
      </c>
      <c r="Q22" s="16">
        <f t="shared" si="7"/>
        <v>15000</v>
      </c>
      <c r="R22" s="16">
        <f t="shared" si="7"/>
        <v>15000</v>
      </c>
      <c r="S22" s="16">
        <f t="shared" si="7"/>
        <v>15000</v>
      </c>
      <c r="T22" s="16">
        <v>0</v>
      </c>
      <c r="U22" s="16">
        <f t="shared" si="7"/>
        <v>0</v>
      </c>
      <c r="V22" s="16">
        <f t="shared" si="7"/>
        <v>0</v>
      </c>
      <c r="W22" s="16">
        <f t="shared" si="7"/>
        <v>0</v>
      </c>
      <c r="X22" s="16">
        <f t="shared" si="7"/>
        <v>0</v>
      </c>
      <c r="Y22" s="16">
        <f t="shared" si="7"/>
        <v>0</v>
      </c>
      <c r="Z22" s="16">
        <f t="shared" si="7"/>
        <v>0</v>
      </c>
      <c r="AA22" s="16">
        <f t="shared" si="7"/>
        <v>0</v>
      </c>
      <c r="AB22" s="16">
        <f t="shared" si="7"/>
        <v>0</v>
      </c>
      <c r="AC22" s="16">
        <f t="shared" si="7"/>
        <v>0</v>
      </c>
      <c r="AD22" s="16">
        <f t="shared" si="7"/>
        <v>0</v>
      </c>
      <c r="AE22" s="16">
        <f t="shared" si="7"/>
        <v>0</v>
      </c>
      <c r="AF22" s="16">
        <f t="shared" si="7"/>
        <v>0</v>
      </c>
      <c r="AG22" s="16">
        <f t="shared" si="7"/>
        <v>0</v>
      </c>
      <c r="AH22" s="16">
        <f t="shared" si="7"/>
        <v>0</v>
      </c>
      <c r="AI22" s="16">
        <f t="shared" si="7"/>
        <v>0</v>
      </c>
      <c r="AJ22" s="16">
        <f t="shared" si="7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9"/>
        <v>165000</v>
      </c>
      <c r="AP22" s="16">
        <f t="shared" si="10"/>
        <v>474127.5</v>
      </c>
    </row>
    <row r="23" spans="2:42" x14ac:dyDescent="0.2">
      <c r="C23" s="1" t="s">
        <v>36</v>
      </c>
      <c r="D23" s="1" t="s">
        <v>26</v>
      </c>
      <c r="E23" s="1">
        <v>2.4300000000000002</v>
      </c>
      <c r="F23" s="57">
        <v>0.48</v>
      </c>
      <c r="G23" s="1">
        <v>-3.6499999999999998E-2</v>
      </c>
      <c r="I23" s="11">
        <v>1700</v>
      </c>
      <c r="J23" s="16">
        <f t="shared" si="6"/>
        <v>1700</v>
      </c>
      <c r="K23" s="16">
        <f t="shared" si="7"/>
        <v>1700</v>
      </c>
      <c r="L23" s="16">
        <f t="shared" si="7"/>
        <v>1700</v>
      </c>
      <c r="M23" s="16">
        <f t="shared" si="7"/>
        <v>1700</v>
      </c>
      <c r="N23" s="16">
        <f t="shared" si="7"/>
        <v>1700</v>
      </c>
      <c r="O23" s="16">
        <f t="shared" si="7"/>
        <v>1700</v>
      </c>
      <c r="P23" s="16">
        <f t="shared" si="7"/>
        <v>1700</v>
      </c>
      <c r="Q23" s="16">
        <f t="shared" si="7"/>
        <v>1700</v>
      </c>
      <c r="R23" s="16">
        <f t="shared" si="7"/>
        <v>1700</v>
      </c>
      <c r="S23" s="16">
        <f t="shared" si="7"/>
        <v>1700</v>
      </c>
      <c r="T23" s="16">
        <f t="shared" si="7"/>
        <v>1700</v>
      </c>
      <c r="U23" s="16">
        <f t="shared" si="7"/>
        <v>1700</v>
      </c>
      <c r="V23" s="16">
        <f t="shared" si="7"/>
        <v>1700</v>
      </c>
      <c r="W23" s="16">
        <f t="shared" si="7"/>
        <v>1700</v>
      </c>
      <c r="X23" s="16">
        <f t="shared" si="7"/>
        <v>1700</v>
      </c>
      <c r="Y23" s="16">
        <f t="shared" si="7"/>
        <v>1700</v>
      </c>
      <c r="Z23" s="16">
        <f t="shared" si="7"/>
        <v>1700</v>
      </c>
      <c r="AA23" s="16">
        <v>16700</v>
      </c>
      <c r="AB23" s="16">
        <f t="shared" si="7"/>
        <v>16700</v>
      </c>
      <c r="AC23" s="16">
        <f t="shared" si="7"/>
        <v>16700</v>
      </c>
      <c r="AD23" s="16">
        <f t="shared" si="7"/>
        <v>16700</v>
      </c>
      <c r="AE23" s="16">
        <f t="shared" si="7"/>
        <v>16700</v>
      </c>
      <c r="AF23" s="16">
        <f t="shared" si="7"/>
        <v>16700</v>
      </c>
      <c r="AG23" s="16">
        <f t="shared" si="7"/>
        <v>16700</v>
      </c>
      <c r="AH23" s="16">
        <f t="shared" si="7"/>
        <v>16700</v>
      </c>
      <c r="AI23" s="16">
        <f t="shared" si="7"/>
        <v>16700</v>
      </c>
      <c r="AJ23" s="16">
        <f t="shared" si="7"/>
        <v>16700</v>
      </c>
      <c r="AK23" s="16">
        <f t="shared" si="7"/>
        <v>16700</v>
      </c>
      <c r="AL23" s="16">
        <f t="shared" si="7"/>
        <v>16700</v>
      </c>
      <c r="AM23" s="16">
        <f t="shared" si="7"/>
        <v>16700</v>
      </c>
      <c r="AO23" s="16">
        <f t="shared" si="9"/>
        <v>247700</v>
      </c>
      <c r="AP23" s="16">
        <f t="shared" si="10"/>
        <v>711765.95</v>
      </c>
    </row>
    <row r="24" spans="2:42" x14ac:dyDescent="0.2">
      <c r="C24" s="1" t="s">
        <v>85</v>
      </c>
      <c r="D24" s="1" t="s">
        <v>41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si="6"/>
        <v>0</v>
      </c>
      <c r="K24" s="16">
        <f t="shared" si="7"/>
        <v>0</v>
      </c>
      <c r="L24" s="16">
        <f t="shared" si="7"/>
        <v>0</v>
      </c>
      <c r="M24" s="16">
        <f t="shared" si="7"/>
        <v>0</v>
      </c>
      <c r="N24" s="16">
        <f t="shared" si="7"/>
        <v>0</v>
      </c>
      <c r="O24" s="16">
        <f t="shared" si="7"/>
        <v>0</v>
      </c>
      <c r="P24" s="16">
        <f t="shared" si="7"/>
        <v>0</v>
      </c>
      <c r="Q24" s="16">
        <f t="shared" si="7"/>
        <v>0</v>
      </c>
      <c r="R24" s="16">
        <f t="shared" si="7"/>
        <v>0</v>
      </c>
      <c r="S24" s="16">
        <f t="shared" si="7"/>
        <v>0</v>
      </c>
      <c r="T24" s="16">
        <f t="shared" si="7"/>
        <v>0</v>
      </c>
      <c r="U24" s="16">
        <f t="shared" si="7"/>
        <v>0</v>
      </c>
      <c r="V24" s="16">
        <f t="shared" si="7"/>
        <v>0</v>
      </c>
      <c r="W24" s="16">
        <f t="shared" si="7"/>
        <v>0</v>
      </c>
      <c r="X24" s="16">
        <f t="shared" si="7"/>
        <v>0</v>
      </c>
      <c r="Y24" s="16">
        <f t="shared" si="7"/>
        <v>0</v>
      </c>
      <c r="Z24" s="16">
        <f t="shared" si="7"/>
        <v>0</v>
      </c>
      <c r="AA24" s="16">
        <f t="shared" si="7"/>
        <v>0</v>
      </c>
      <c r="AB24" s="16">
        <f t="shared" si="7"/>
        <v>0</v>
      </c>
      <c r="AC24" s="16">
        <f t="shared" si="7"/>
        <v>0</v>
      </c>
      <c r="AD24" s="16">
        <f t="shared" si="7"/>
        <v>0</v>
      </c>
      <c r="AE24" s="16">
        <f t="shared" si="7"/>
        <v>0</v>
      </c>
      <c r="AF24" s="16">
        <f t="shared" si="7"/>
        <v>0</v>
      </c>
      <c r="AG24" s="16">
        <f t="shared" si="7"/>
        <v>0</v>
      </c>
      <c r="AH24" s="16">
        <f t="shared" si="7"/>
        <v>0</v>
      </c>
      <c r="AI24" s="16">
        <f t="shared" si="7"/>
        <v>0</v>
      </c>
      <c r="AJ24" s="16">
        <f t="shared" si="7"/>
        <v>0</v>
      </c>
      <c r="AK24" s="16">
        <f t="shared" si="7"/>
        <v>0</v>
      </c>
      <c r="AL24" s="16">
        <f t="shared" si="7"/>
        <v>0</v>
      </c>
      <c r="AM24" s="16">
        <f t="shared" si="7"/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43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si="6"/>
        <v>0</v>
      </c>
      <c r="K25" s="16">
        <f t="shared" si="7"/>
        <v>0</v>
      </c>
      <c r="L25" s="16">
        <f t="shared" si="7"/>
        <v>0</v>
      </c>
      <c r="M25" s="16">
        <f t="shared" si="7"/>
        <v>0</v>
      </c>
      <c r="N25" s="16">
        <f t="shared" si="7"/>
        <v>0</v>
      </c>
      <c r="O25" s="16">
        <f t="shared" si="7"/>
        <v>0</v>
      </c>
      <c r="P25" s="16">
        <f t="shared" si="7"/>
        <v>0</v>
      </c>
      <c r="Q25" s="16">
        <f t="shared" si="7"/>
        <v>0</v>
      </c>
      <c r="R25" s="16">
        <f t="shared" si="7"/>
        <v>0</v>
      </c>
      <c r="S25" s="16">
        <f t="shared" si="7"/>
        <v>0</v>
      </c>
      <c r="T25" s="16">
        <f t="shared" si="7"/>
        <v>0</v>
      </c>
      <c r="U25" s="16">
        <f t="shared" si="7"/>
        <v>0</v>
      </c>
      <c r="V25" s="16">
        <f t="shared" si="7"/>
        <v>0</v>
      </c>
      <c r="W25" s="16">
        <f t="shared" si="7"/>
        <v>0</v>
      </c>
      <c r="X25" s="16">
        <f t="shared" si="7"/>
        <v>0</v>
      </c>
      <c r="Y25" s="16">
        <f t="shared" si="7"/>
        <v>0</v>
      </c>
      <c r="Z25" s="16">
        <f t="shared" si="7"/>
        <v>0</v>
      </c>
      <c r="AA25" s="16">
        <f t="shared" si="7"/>
        <v>0</v>
      </c>
      <c r="AB25" s="16">
        <f t="shared" si="7"/>
        <v>0</v>
      </c>
      <c r="AC25" s="16">
        <f t="shared" si="7"/>
        <v>0</v>
      </c>
      <c r="AD25" s="16">
        <f t="shared" si="7"/>
        <v>0</v>
      </c>
      <c r="AE25" s="16">
        <f t="shared" si="7"/>
        <v>0</v>
      </c>
      <c r="AF25" s="16">
        <f t="shared" si="7"/>
        <v>0</v>
      </c>
      <c r="AG25" s="16">
        <f t="shared" si="7"/>
        <v>0</v>
      </c>
      <c r="AH25" s="16">
        <f t="shared" si="7"/>
        <v>0</v>
      </c>
      <c r="AI25" s="16">
        <f t="shared" si="7"/>
        <v>0</v>
      </c>
      <c r="AJ25" s="16">
        <f t="shared" si="7"/>
        <v>0</v>
      </c>
      <c r="AK25" s="16">
        <f t="shared" si="7"/>
        <v>0</v>
      </c>
      <c r="AL25" s="16">
        <f t="shared" si="7"/>
        <v>0</v>
      </c>
      <c r="AM25" s="16">
        <f t="shared" si="7"/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37</v>
      </c>
      <c r="D26" s="1" t="s">
        <v>27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si="6"/>
        <v>0</v>
      </c>
      <c r="K26" s="16">
        <f t="shared" si="7"/>
        <v>0</v>
      </c>
      <c r="L26" s="16">
        <f t="shared" si="7"/>
        <v>0</v>
      </c>
      <c r="M26" s="16">
        <f t="shared" si="7"/>
        <v>0</v>
      </c>
      <c r="N26" s="16">
        <f t="shared" si="7"/>
        <v>0</v>
      </c>
      <c r="O26" s="16">
        <f t="shared" si="7"/>
        <v>0</v>
      </c>
      <c r="P26" s="16">
        <f t="shared" si="7"/>
        <v>0</v>
      </c>
      <c r="Q26" s="16">
        <f t="shared" si="7"/>
        <v>0</v>
      </c>
      <c r="R26" s="16">
        <f t="shared" si="7"/>
        <v>0</v>
      </c>
      <c r="S26" s="16">
        <f t="shared" si="7"/>
        <v>0</v>
      </c>
      <c r="T26" s="16">
        <f t="shared" si="7"/>
        <v>0</v>
      </c>
      <c r="U26" s="16">
        <f t="shared" si="7"/>
        <v>0</v>
      </c>
      <c r="V26" s="16">
        <f t="shared" si="7"/>
        <v>0</v>
      </c>
      <c r="W26" s="16">
        <f t="shared" si="7"/>
        <v>0</v>
      </c>
      <c r="X26" s="16">
        <f t="shared" si="7"/>
        <v>0</v>
      </c>
      <c r="Y26" s="16">
        <f t="shared" si="7"/>
        <v>0</v>
      </c>
      <c r="Z26" s="16">
        <v>15000</v>
      </c>
      <c r="AA26" s="16">
        <v>0</v>
      </c>
      <c r="AB26" s="16">
        <f t="shared" si="7"/>
        <v>0</v>
      </c>
      <c r="AC26" s="16">
        <f t="shared" si="7"/>
        <v>0</v>
      </c>
      <c r="AD26" s="16">
        <f t="shared" si="7"/>
        <v>0</v>
      </c>
      <c r="AE26" s="16">
        <f t="shared" si="7"/>
        <v>0</v>
      </c>
      <c r="AF26" s="16">
        <f t="shared" si="7"/>
        <v>0</v>
      </c>
      <c r="AG26" s="16">
        <f t="shared" si="7"/>
        <v>0</v>
      </c>
      <c r="AH26" s="16">
        <f t="shared" si="7"/>
        <v>0</v>
      </c>
      <c r="AI26" s="16">
        <f t="shared" si="7"/>
        <v>0</v>
      </c>
      <c r="AJ26" s="16">
        <f t="shared" si="7"/>
        <v>0</v>
      </c>
      <c r="AK26" s="16">
        <f t="shared" si="7"/>
        <v>0</v>
      </c>
      <c r="AL26" s="16">
        <f t="shared" si="7"/>
        <v>0</v>
      </c>
      <c r="AM26" s="16">
        <f t="shared" si="7"/>
        <v>0</v>
      </c>
      <c r="AO26" s="16">
        <f t="shared" si="9"/>
        <v>15000</v>
      </c>
      <c r="AP26" s="16">
        <f t="shared" si="10"/>
        <v>43102.5</v>
      </c>
    </row>
    <row r="27" spans="2:42" x14ac:dyDescent="0.2">
      <c r="C27" s="1" t="s">
        <v>86</v>
      </c>
      <c r="D27" s="1" t="s">
        <v>53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si="6"/>
        <v>0</v>
      </c>
      <c r="K27" s="16">
        <f t="shared" si="7"/>
        <v>0</v>
      </c>
      <c r="L27" s="16">
        <f t="shared" si="7"/>
        <v>0</v>
      </c>
      <c r="M27" s="16">
        <f t="shared" si="7"/>
        <v>0</v>
      </c>
      <c r="N27" s="16">
        <f t="shared" si="7"/>
        <v>0</v>
      </c>
      <c r="O27" s="16">
        <f t="shared" si="7"/>
        <v>0</v>
      </c>
      <c r="P27" s="16">
        <f t="shared" si="7"/>
        <v>0</v>
      </c>
      <c r="Q27" s="16">
        <f t="shared" si="7"/>
        <v>0</v>
      </c>
      <c r="R27" s="16">
        <f t="shared" si="7"/>
        <v>0</v>
      </c>
      <c r="S27" s="16">
        <f t="shared" si="7"/>
        <v>0</v>
      </c>
      <c r="T27" s="16">
        <f t="shared" si="7"/>
        <v>0</v>
      </c>
      <c r="U27" s="16">
        <f t="shared" si="7"/>
        <v>0</v>
      </c>
      <c r="V27" s="16">
        <f t="shared" si="7"/>
        <v>0</v>
      </c>
      <c r="W27" s="16">
        <f t="shared" si="7"/>
        <v>0</v>
      </c>
      <c r="X27" s="16">
        <f t="shared" si="7"/>
        <v>0</v>
      </c>
      <c r="Y27" s="16">
        <f t="shared" si="7"/>
        <v>0</v>
      </c>
      <c r="Z27" s="16">
        <f t="shared" si="7"/>
        <v>0</v>
      </c>
      <c r="AA27" s="16">
        <f t="shared" si="7"/>
        <v>0</v>
      </c>
      <c r="AB27" s="16">
        <f t="shared" si="7"/>
        <v>0</v>
      </c>
      <c r="AC27" s="16">
        <f t="shared" si="7"/>
        <v>0</v>
      </c>
      <c r="AD27" s="16">
        <f t="shared" si="7"/>
        <v>0</v>
      </c>
      <c r="AE27" s="16">
        <f t="shared" si="7"/>
        <v>0</v>
      </c>
      <c r="AF27" s="16">
        <f t="shared" si="7"/>
        <v>0</v>
      </c>
      <c r="AG27" s="16">
        <f t="shared" si="7"/>
        <v>0</v>
      </c>
      <c r="AH27" s="16">
        <f t="shared" si="7"/>
        <v>0</v>
      </c>
      <c r="AI27" s="16">
        <f t="shared" si="7"/>
        <v>0</v>
      </c>
      <c r="AJ27" s="16">
        <f t="shared" si="7"/>
        <v>0</v>
      </c>
      <c r="AK27" s="16">
        <f t="shared" si="7"/>
        <v>0</v>
      </c>
      <c r="AL27" s="16">
        <f t="shared" si="7"/>
        <v>0</v>
      </c>
      <c r="AM27" s="16">
        <f t="shared" si="7"/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54</v>
      </c>
      <c r="D28" s="1" t="s">
        <v>55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si="6"/>
        <v>0</v>
      </c>
      <c r="K28" s="16">
        <f t="shared" si="7"/>
        <v>0</v>
      </c>
      <c r="L28" s="16">
        <f t="shared" si="7"/>
        <v>0</v>
      </c>
      <c r="M28" s="16">
        <f t="shared" si="7"/>
        <v>0</v>
      </c>
      <c r="N28" s="16">
        <f t="shared" si="7"/>
        <v>0</v>
      </c>
      <c r="O28" s="16">
        <f t="shared" si="7"/>
        <v>0</v>
      </c>
      <c r="P28" s="16">
        <f t="shared" si="7"/>
        <v>0</v>
      </c>
      <c r="Q28" s="16">
        <f t="shared" si="7"/>
        <v>0</v>
      </c>
      <c r="R28" s="16">
        <f t="shared" si="7"/>
        <v>0</v>
      </c>
      <c r="S28" s="16">
        <f t="shared" si="7"/>
        <v>0</v>
      </c>
      <c r="T28" s="16">
        <f t="shared" ref="K28:AM30" si="11">S28</f>
        <v>0</v>
      </c>
      <c r="U28" s="16">
        <f t="shared" si="11"/>
        <v>0</v>
      </c>
      <c r="V28" s="16">
        <f t="shared" si="11"/>
        <v>0</v>
      </c>
      <c r="W28" s="16">
        <f t="shared" si="11"/>
        <v>0</v>
      </c>
      <c r="X28" s="16">
        <f t="shared" si="11"/>
        <v>0</v>
      </c>
      <c r="Y28" s="16">
        <f t="shared" si="11"/>
        <v>0</v>
      </c>
      <c r="Z28" s="16">
        <f t="shared" si="11"/>
        <v>0</v>
      </c>
      <c r="AA28" s="16">
        <f t="shared" si="11"/>
        <v>0</v>
      </c>
      <c r="AB28" s="16">
        <f t="shared" si="11"/>
        <v>0</v>
      </c>
      <c r="AC28" s="16">
        <f t="shared" si="11"/>
        <v>0</v>
      </c>
      <c r="AD28" s="16">
        <f t="shared" si="11"/>
        <v>0</v>
      </c>
      <c r="AE28" s="16">
        <f t="shared" si="11"/>
        <v>0</v>
      </c>
      <c r="AF28" s="16">
        <f t="shared" si="11"/>
        <v>0</v>
      </c>
      <c r="AG28" s="16">
        <f t="shared" si="11"/>
        <v>0</v>
      </c>
      <c r="AH28" s="16">
        <f t="shared" si="11"/>
        <v>0</v>
      </c>
      <c r="AI28" s="16">
        <f t="shared" si="11"/>
        <v>0</v>
      </c>
      <c r="AJ28" s="16">
        <f t="shared" si="11"/>
        <v>0</v>
      </c>
      <c r="AK28" s="16">
        <f t="shared" si="11"/>
        <v>0</v>
      </c>
      <c r="AL28" s="16">
        <f t="shared" si="11"/>
        <v>0</v>
      </c>
      <c r="AM28" s="16">
        <f t="shared" si="11"/>
        <v>0</v>
      </c>
      <c r="AO28" s="16">
        <f t="shared" si="9"/>
        <v>0</v>
      </c>
      <c r="AP28" s="16">
        <f t="shared" si="10"/>
        <v>0</v>
      </c>
    </row>
    <row r="29" spans="2:42" x14ac:dyDescent="0.2">
      <c r="C29" s="1" t="s">
        <v>38</v>
      </c>
      <c r="D29" s="1" t="s">
        <v>18</v>
      </c>
      <c r="E29" s="1">
        <v>2.4300000000000002</v>
      </c>
      <c r="F29" s="57">
        <v>0.48</v>
      </c>
      <c r="G29" s="1">
        <v>-3.6499999999999998E-2</v>
      </c>
      <c r="I29" s="11">
        <v>8300</v>
      </c>
      <c r="J29" s="16">
        <f t="shared" si="6"/>
        <v>8300</v>
      </c>
      <c r="K29" s="16">
        <f t="shared" si="11"/>
        <v>8300</v>
      </c>
      <c r="L29" s="16">
        <f t="shared" si="11"/>
        <v>8300</v>
      </c>
      <c r="M29" s="16">
        <f t="shared" si="11"/>
        <v>8300</v>
      </c>
      <c r="N29" s="16">
        <f t="shared" si="11"/>
        <v>8300</v>
      </c>
      <c r="O29" s="16">
        <f t="shared" si="11"/>
        <v>8300</v>
      </c>
      <c r="P29" s="16">
        <f t="shared" si="11"/>
        <v>8300</v>
      </c>
      <c r="Q29" s="16">
        <f t="shared" si="11"/>
        <v>8300</v>
      </c>
      <c r="R29" s="16">
        <f t="shared" si="11"/>
        <v>8300</v>
      </c>
      <c r="S29" s="16">
        <f t="shared" si="11"/>
        <v>8300</v>
      </c>
      <c r="T29" s="16">
        <f t="shared" si="11"/>
        <v>8300</v>
      </c>
      <c r="U29" s="16">
        <v>13300</v>
      </c>
      <c r="V29" s="16">
        <f t="shared" si="11"/>
        <v>13300</v>
      </c>
      <c r="W29" s="16">
        <f t="shared" si="11"/>
        <v>13300</v>
      </c>
      <c r="X29" s="16">
        <f t="shared" si="11"/>
        <v>13300</v>
      </c>
      <c r="Y29" s="16">
        <v>8300</v>
      </c>
      <c r="Z29" s="16">
        <f t="shared" si="11"/>
        <v>8300</v>
      </c>
      <c r="AA29" s="16">
        <f t="shared" si="11"/>
        <v>8300</v>
      </c>
      <c r="AB29" s="16">
        <f t="shared" si="11"/>
        <v>8300</v>
      </c>
      <c r="AC29" s="16">
        <f t="shared" si="11"/>
        <v>8300</v>
      </c>
      <c r="AD29" s="16">
        <f t="shared" si="11"/>
        <v>8300</v>
      </c>
      <c r="AE29" s="16">
        <f t="shared" si="11"/>
        <v>8300</v>
      </c>
      <c r="AF29" s="16">
        <f t="shared" si="11"/>
        <v>8300</v>
      </c>
      <c r="AG29" s="16">
        <f t="shared" si="11"/>
        <v>8300</v>
      </c>
      <c r="AH29" s="16">
        <f t="shared" si="11"/>
        <v>8300</v>
      </c>
      <c r="AI29" s="16">
        <f t="shared" si="11"/>
        <v>8300</v>
      </c>
      <c r="AJ29" s="16">
        <f t="shared" si="11"/>
        <v>8300</v>
      </c>
      <c r="AK29" s="16">
        <f t="shared" si="11"/>
        <v>8300</v>
      </c>
      <c r="AL29" s="16">
        <f t="shared" si="11"/>
        <v>8300</v>
      </c>
      <c r="AM29" s="16">
        <f t="shared" si="11"/>
        <v>8300</v>
      </c>
      <c r="AO29" s="16">
        <f t="shared" si="9"/>
        <v>277300</v>
      </c>
      <c r="AP29" s="16">
        <f t="shared" si="10"/>
        <v>796821.55</v>
      </c>
    </row>
    <row r="30" spans="2:42" x14ac:dyDescent="0.2">
      <c r="C30" s="1" t="s">
        <v>57</v>
      </c>
      <c r="D30" s="1" t="s">
        <v>56</v>
      </c>
      <c r="E30" s="1">
        <v>2.4300000000000002</v>
      </c>
      <c r="F30" s="57">
        <v>0.48</v>
      </c>
      <c r="G30" s="1">
        <v>-3.6499999999999998E-2</v>
      </c>
      <c r="I30" s="59">
        <v>0</v>
      </c>
      <c r="J30" s="60">
        <f t="shared" si="6"/>
        <v>0</v>
      </c>
      <c r="K30" s="60">
        <f t="shared" si="11"/>
        <v>0</v>
      </c>
      <c r="L30" s="60">
        <f t="shared" si="11"/>
        <v>0</v>
      </c>
      <c r="M30" s="60">
        <f t="shared" si="11"/>
        <v>0</v>
      </c>
      <c r="N30" s="60">
        <f t="shared" si="11"/>
        <v>0</v>
      </c>
      <c r="O30" s="60">
        <f t="shared" si="11"/>
        <v>0</v>
      </c>
      <c r="P30" s="60">
        <f t="shared" si="11"/>
        <v>0</v>
      </c>
      <c r="Q30" s="60">
        <f t="shared" si="11"/>
        <v>0</v>
      </c>
      <c r="R30" s="60">
        <f t="shared" si="11"/>
        <v>0</v>
      </c>
      <c r="S30" s="60">
        <f t="shared" si="11"/>
        <v>0</v>
      </c>
      <c r="T30" s="60">
        <f t="shared" si="11"/>
        <v>0</v>
      </c>
      <c r="U30" s="60">
        <f t="shared" si="11"/>
        <v>0</v>
      </c>
      <c r="V30" s="60">
        <f t="shared" si="11"/>
        <v>0</v>
      </c>
      <c r="W30" s="60">
        <f t="shared" si="11"/>
        <v>0</v>
      </c>
      <c r="X30" s="60">
        <f t="shared" si="11"/>
        <v>0</v>
      </c>
      <c r="Y30" s="60">
        <f t="shared" si="11"/>
        <v>0</v>
      </c>
      <c r="Z30" s="60">
        <f t="shared" si="11"/>
        <v>0</v>
      </c>
      <c r="AA30" s="60">
        <f t="shared" si="11"/>
        <v>0</v>
      </c>
      <c r="AB30" s="60">
        <f t="shared" si="11"/>
        <v>0</v>
      </c>
      <c r="AC30" s="60">
        <f t="shared" si="11"/>
        <v>0</v>
      </c>
      <c r="AD30" s="60">
        <f t="shared" si="11"/>
        <v>0</v>
      </c>
      <c r="AE30" s="60">
        <f t="shared" si="11"/>
        <v>0</v>
      </c>
      <c r="AF30" s="60">
        <f t="shared" si="11"/>
        <v>0</v>
      </c>
      <c r="AG30" s="60">
        <f t="shared" si="11"/>
        <v>0</v>
      </c>
      <c r="AH30" s="60">
        <f t="shared" si="11"/>
        <v>0</v>
      </c>
      <c r="AI30" s="60">
        <f t="shared" si="11"/>
        <v>0</v>
      </c>
      <c r="AJ30" s="60">
        <f t="shared" si="11"/>
        <v>0</v>
      </c>
      <c r="AK30" s="60">
        <f t="shared" si="11"/>
        <v>0</v>
      </c>
      <c r="AL30" s="60">
        <f t="shared" si="11"/>
        <v>0</v>
      </c>
      <c r="AM30" s="60">
        <f t="shared" si="11"/>
        <v>0</v>
      </c>
      <c r="AO30" s="60">
        <f t="shared" si="9"/>
        <v>0</v>
      </c>
      <c r="AP30" s="60">
        <f t="shared" si="10"/>
        <v>0</v>
      </c>
    </row>
    <row r="31" spans="2:42" x14ac:dyDescent="0.2">
      <c r="I31" s="58">
        <f>SUM(I19:I30)</f>
        <v>25000</v>
      </c>
      <c r="J31" s="58">
        <f t="shared" ref="J31:AM31" si="12">SUM(J19:J30)</f>
        <v>25000</v>
      </c>
      <c r="K31" s="58">
        <f t="shared" si="12"/>
        <v>25000</v>
      </c>
      <c r="L31" s="58">
        <f t="shared" si="12"/>
        <v>25000</v>
      </c>
      <c r="M31" s="58">
        <f t="shared" si="12"/>
        <v>25000</v>
      </c>
      <c r="N31" s="58">
        <f t="shared" si="12"/>
        <v>25000</v>
      </c>
      <c r="O31" s="58">
        <f t="shared" si="12"/>
        <v>25000</v>
      </c>
      <c r="P31" s="58">
        <f t="shared" si="12"/>
        <v>25000</v>
      </c>
      <c r="Q31" s="58">
        <f t="shared" si="12"/>
        <v>25000</v>
      </c>
      <c r="R31" s="58">
        <f t="shared" si="12"/>
        <v>25000</v>
      </c>
      <c r="S31" s="58">
        <f t="shared" si="12"/>
        <v>25000</v>
      </c>
      <c r="T31" s="58">
        <f t="shared" si="12"/>
        <v>25000</v>
      </c>
      <c r="U31" s="58">
        <f t="shared" si="12"/>
        <v>28000</v>
      </c>
      <c r="V31" s="58">
        <f t="shared" si="12"/>
        <v>28000</v>
      </c>
      <c r="W31" s="58">
        <f t="shared" si="12"/>
        <v>28000</v>
      </c>
      <c r="X31" s="58">
        <f t="shared" si="12"/>
        <v>28000</v>
      </c>
      <c r="Y31" s="58">
        <f t="shared" si="12"/>
        <v>25000</v>
      </c>
      <c r="Z31" s="58">
        <f t="shared" si="12"/>
        <v>25000</v>
      </c>
      <c r="AA31" s="58">
        <f t="shared" si="12"/>
        <v>25000</v>
      </c>
      <c r="AB31" s="58">
        <f t="shared" si="12"/>
        <v>25000</v>
      </c>
      <c r="AC31" s="58">
        <f t="shared" si="12"/>
        <v>25000</v>
      </c>
      <c r="AD31" s="58">
        <f t="shared" si="12"/>
        <v>25000</v>
      </c>
      <c r="AE31" s="58">
        <f t="shared" si="12"/>
        <v>25000</v>
      </c>
      <c r="AF31" s="58">
        <f t="shared" si="12"/>
        <v>25000</v>
      </c>
      <c r="AG31" s="58">
        <f t="shared" si="12"/>
        <v>25000</v>
      </c>
      <c r="AH31" s="58">
        <f t="shared" si="12"/>
        <v>25000</v>
      </c>
      <c r="AI31" s="58">
        <f t="shared" si="12"/>
        <v>25000</v>
      </c>
      <c r="AJ31" s="58">
        <f t="shared" si="12"/>
        <v>25000</v>
      </c>
      <c r="AK31" s="58">
        <f t="shared" si="12"/>
        <v>25000</v>
      </c>
      <c r="AL31" s="58">
        <f t="shared" si="12"/>
        <v>25000</v>
      </c>
      <c r="AM31" s="58">
        <f t="shared" si="12"/>
        <v>25000</v>
      </c>
      <c r="AO31" s="20">
        <f>SUM(AO19:AO30)</f>
        <v>787000</v>
      </c>
      <c r="AP31" s="20">
        <f>SUM(AP19:AP30)</f>
        <v>2261444.5</v>
      </c>
    </row>
    <row r="32" spans="2:42" x14ac:dyDescent="0.2"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</row>
    <row r="33" spans="1:43" x14ac:dyDescent="0.2">
      <c r="B33" s="61" t="s">
        <v>100</v>
      </c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</row>
    <row r="34" spans="1:43" x14ac:dyDescent="0.2">
      <c r="C34" s="1" t="s">
        <v>96</v>
      </c>
      <c r="D34" s="1" t="s">
        <v>97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O34" s="16">
        <f>SUM(I34:AN34)</f>
        <v>0</v>
      </c>
      <c r="AP34" s="16">
        <f>SUM(I34:AM34)*E34</f>
        <v>0</v>
      </c>
    </row>
    <row r="35" spans="1:43" hidden="1" x14ac:dyDescent="0.2"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spans="1:43" hidden="1" x14ac:dyDescent="0.2">
      <c r="B36" s="61" t="s">
        <v>100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O37" s="16">
        <f>SUM(I37:AN37)</f>
        <v>0</v>
      </c>
      <c r="AP37" s="16">
        <f>SUM(I37:AM37)*E37</f>
        <v>0</v>
      </c>
    </row>
    <row r="38" spans="1:43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spans="1:43" x14ac:dyDescent="0.2">
      <c r="I39" s="11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</row>
    <row r="40" spans="1:43" x14ac:dyDescent="0.2">
      <c r="I40" s="11"/>
    </row>
    <row r="41" spans="1:43" s="89" customFormat="1" x14ac:dyDescent="0.2">
      <c r="A41" s="88" t="s">
        <v>88</v>
      </c>
      <c r="E41" s="91" t="s">
        <v>83</v>
      </c>
      <c r="F41" s="91" t="s">
        <v>92</v>
      </c>
      <c r="I41" s="92"/>
      <c r="AO41" s="90" t="s">
        <v>104</v>
      </c>
      <c r="AP41" s="90" t="s">
        <v>102</v>
      </c>
      <c r="AQ41" s="90" t="s">
        <v>11</v>
      </c>
    </row>
    <row r="42" spans="1:43" x14ac:dyDescent="0.2">
      <c r="A42" s="5"/>
      <c r="B42" s="56" t="s">
        <v>103</v>
      </c>
      <c r="I42" s="11"/>
    </row>
    <row r="43" spans="1:43" x14ac:dyDescent="0.2">
      <c r="C43" s="1" t="s">
        <v>35</v>
      </c>
      <c r="D43" s="1" t="s">
        <v>16</v>
      </c>
      <c r="E43" s="57">
        <v>0.1</v>
      </c>
      <c r="F43" s="62">
        <v>0.01</v>
      </c>
      <c r="I43" s="11">
        <f>I19</f>
        <v>0</v>
      </c>
      <c r="J43" s="11">
        <f t="shared" ref="J43:AM43" si="13">J19</f>
        <v>0</v>
      </c>
      <c r="K43" s="11">
        <f t="shared" si="13"/>
        <v>0</v>
      </c>
      <c r="L43" s="11">
        <f t="shared" si="13"/>
        <v>0</v>
      </c>
      <c r="M43" s="11">
        <f t="shared" si="13"/>
        <v>0</v>
      </c>
      <c r="N43" s="11">
        <f t="shared" si="13"/>
        <v>0</v>
      </c>
      <c r="O43" s="11">
        <f t="shared" si="13"/>
        <v>0</v>
      </c>
      <c r="P43" s="11">
        <f t="shared" si="13"/>
        <v>0</v>
      </c>
      <c r="Q43" s="11">
        <f t="shared" si="13"/>
        <v>0</v>
      </c>
      <c r="R43" s="11">
        <f t="shared" si="13"/>
        <v>0</v>
      </c>
      <c r="S43" s="11">
        <f t="shared" si="13"/>
        <v>0</v>
      </c>
      <c r="T43" s="11">
        <f t="shared" si="13"/>
        <v>15000</v>
      </c>
      <c r="U43" s="11">
        <f t="shared" si="13"/>
        <v>13000</v>
      </c>
      <c r="V43" s="11">
        <f t="shared" si="13"/>
        <v>13000</v>
      </c>
      <c r="W43" s="11">
        <f t="shared" si="13"/>
        <v>13000</v>
      </c>
      <c r="X43" s="11">
        <f t="shared" si="13"/>
        <v>13000</v>
      </c>
      <c r="Y43" s="11">
        <f t="shared" si="13"/>
        <v>15000</v>
      </c>
      <c r="Z43" s="11">
        <f t="shared" si="13"/>
        <v>0</v>
      </c>
      <c r="AA43" s="11">
        <f t="shared" si="13"/>
        <v>0</v>
      </c>
      <c r="AB43" s="11">
        <f t="shared" si="13"/>
        <v>0</v>
      </c>
      <c r="AC43" s="11">
        <f t="shared" si="13"/>
        <v>0</v>
      </c>
      <c r="AD43" s="11">
        <f t="shared" si="13"/>
        <v>0</v>
      </c>
      <c r="AE43" s="11">
        <f t="shared" si="13"/>
        <v>0</v>
      </c>
      <c r="AF43" s="11">
        <f t="shared" si="13"/>
        <v>0</v>
      </c>
      <c r="AG43" s="11">
        <f t="shared" si="13"/>
        <v>0</v>
      </c>
      <c r="AH43" s="11">
        <f t="shared" si="13"/>
        <v>0</v>
      </c>
      <c r="AI43" s="11">
        <f t="shared" si="13"/>
        <v>0</v>
      </c>
      <c r="AJ43" s="11">
        <f t="shared" si="13"/>
        <v>0</v>
      </c>
      <c r="AK43" s="11">
        <f t="shared" si="13"/>
        <v>0</v>
      </c>
      <c r="AL43" s="11">
        <f t="shared" si="13"/>
        <v>0</v>
      </c>
      <c r="AM43" s="11">
        <f t="shared" si="13"/>
        <v>0</v>
      </c>
      <c r="AO43" s="16">
        <f>SUM(I43:AN43)-AQ43</f>
        <v>81180</v>
      </c>
      <c r="AP43" s="17">
        <f>AO43*E43</f>
        <v>8118</v>
      </c>
      <c r="AQ43" s="16">
        <f>SUM(I43:AM43)*F43</f>
        <v>820</v>
      </c>
    </row>
    <row r="44" spans="1:43" x14ac:dyDescent="0.2">
      <c r="C44" s="1" t="s">
        <v>48</v>
      </c>
      <c r="D44" s="1" t="s">
        <v>49</v>
      </c>
      <c r="E44" s="57">
        <v>0.1</v>
      </c>
      <c r="F44" s="62">
        <v>0.01</v>
      </c>
      <c r="I44" s="11">
        <f>I20</f>
        <v>0</v>
      </c>
      <c r="J44" s="11">
        <f t="shared" ref="J44:AM46" si="14">J20</f>
        <v>0</v>
      </c>
      <c r="K44" s="11">
        <f t="shared" si="14"/>
        <v>0</v>
      </c>
      <c r="L44" s="11">
        <f t="shared" si="14"/>
        <v>0</v>
      </c>
      <c r="M44" s="11">
        <f t="shared" si="14"/>
        <v>0</v>
      </c>
      <c r="N44" s="11">
        <f t="shared" si="14"/>
        <v>0</v>
      </c>
      <c r="O44" s="11">
        <f t="shared" si="14"/>
        <v>0</v>
      </c>
      <c r="P44" s="11">
        <f t="shared" si="14"/>
        <v>0</v>
      </c>
      <c r="Q44" s="11">
        <f t="shared" si="14"/>
        <v>0</v>
      </c>
      <c r="R44" s="11">
        <f t="shared" si="14"/>
        <v>0</v>
      </c>
      <c r="S44" s="11">
        <f t="shared" si="14"/>
        <v>0</v>
      </c>
      <c r="T44" s="11">
        <f t="shared" si="14"/>
        <v>0</v>
      </c>
      <c r="U44" s="11">
        <f t="shared" si="14"/>
        <v>0</v>
      </c>
      <c r="V44" s="11">
        <f t="shared" si="14"/>
        <v>0</v>
      </c>
      <c r="W44" s="11">
        <f t="shared" si="14"/>
        <v>0</v>
      </c>
      <c r="X44" s="11">
        <f t="shared" si="14"/>
        <v>0</v>
      </c>
      <c r="Y44" s="11">
        <f t="shared" si="14"/>
        <v>0</v>
      </c>
      <c r="Z44" s="11">
        <f t="shared" si="14"/>
        <v>0</v>
      </c>
      <c r="AA44" s="11">
        <f t="shared" si="14"/>
        <v>0</v>
      </c>
      <c r="AB44" s="11">
        <f t="shared" si="14"/>
        <v>0</v>
      </c>
      <c r="AC44" s="11">
        <f t="shared" si="14"/>
        <v>0</v>
      </c>
      <c r="AD44" s="11">
        <f t="shared" si="14"/>
        <v>0</v>
      </c>
      <c r="AE44" s="11">
        <f t="shared" si="14"/>
        <v>0</v>
      </c>
      <c r="AF44" s="11">
        <f t="shared" si="14"/>
        <v>0</v>
      </c>
      <c r="AG44" s="11">
        <f t="shared" si="14"/>
        <v>0</v>
      </c>
      <c r="AH44" s="11">
        <f t="shared" si="14"/>
        <v>0</v>
      </c>
      <c r="AI44" s="11">
        <f t="shared" si="14"/>
        <v>0</v>
      </c>
      <c r="AJ44" s="11">
        <f t="shared" si="14"/>
        <v>0</v>
      </c>
      <c r="AK44" s="11">
        <f t="shared" si="14"/>
        <v>0</v>
      </c>
      <c r="AL44" s="11">
        <f t="shared" si="14"/>
        <v>0</v>
      </c>
      <c r="AM44" s="11">
        <f t="shared" si="14"/>
        <v>0</v>
      </c>
      <c r="AO44" s="16">
        <f t="shared" ref="AO44:AO57" si="15">SUM(I44:AN44)-AQ44</f>
        <v>0</v>
      </c>
      <c r="AP44" s="17">
        <f t="shared" ref="AP44:AP57" si="16">AO44*E44</f>
        <v>0</v>
      </c>
      <c r="AQ44" s="16">
        <f t="shared" ref="AQ44:AQ57" si="17">SUM(I44:AM44)*F44</f>
        <v>0</v>
      </c>
    </row>
    <row r="45" spans="1:43" x14ac:dyDescent="0.2">
      <c r="C45" s="1" t="s">
        <v>50</v>
      </c>
      <c r="D45" s="1" t="s">
        <v>51</v>
      </c>
      <c r="E45" s="57">
        <v>0.1</v>
      </c>
      <c r="F45" s="62">
        <v>0.01</v>
      </c>
      <c r="I45" s="11">
        <f>I21</f>
        <v>0</v>
      </c>
      <c r="J45" s="11">
        <f t="shared" ref="J45:X45" si="18">J21</f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4"/>
        <v>0</v>
      </c>
      <c r="Z45" s="11">
        <f t="shared" si="14"/>
        <v>0</v>
      </c>
      <c r="AA45" s="11">
        <f t="shared" si="14"/>
        <v>0</v>
      </c>
      <c r="AB45" s="11">
        <f t="shared" si="14"/>
        <v>0</v>
      </c>
      <c r="AC45" s="11">
        <f t="shared" si="14"/>
        <v>0</v>
      </c>
      <c r="AD45" s="11">
        <f t="shared" si="14"/>
        <v>0</v>
      </c>
      <c r="AE45" s="11">
        <f t="shared" si="14"/>
        <v>0</v>
      </c>
      <c r="AF45" s="11">
        <f t="shared" si="14"/>
        <v>0</v>
      </c>
      <c r="AG45" s="11">
        <f t="shared" si="14"/>
        <v>0</v>
      </c>
      <c r="AH45" s="11">
        <f t="shared" si="14"/>
        <v>0</v>
      </c>
      <c r="AI45" s="11">
        <f t="shared" si="14"/>
        <v>0</v>
      </c>
      <c r="AJ45" s="11">
        <f t="shared" si="14"/>
        <v>0</v>
      </c>
      <c r="AK45" s="11">
        <f t="shared" si="14"/>
        <v>0</v>
      </c>
      <c r="AL45" s="11">
        <f t="shared" si="14"/>
        <v>0</v>
      </c>
      <c r="AM45" s="11">
        <f t="shared" si="14"/>
        <v>0</v>
      </c>
      <c r="AO45" s="16">
        <f t="shared" si="15"/>
        <v>0</v>
      </c>
      <c r="AP45" s="17">
        <f t="shared" si="16"/>
        <v>0</v>
      </c>
      <c r="AQ45" s="16">
        <f t="shared" si="17"/>
        <v>0</v>
      </c>
    </row>
    <row r="46" spans="1:43" x14ac:dyDescent="0.2">
      <c r="C46" s="1" t="s">
        <v>34</v>
      </c>
      <c r="D46" s="1" t="s">
        <v>17</v>
      </c>
      <c r="E46" s="57">
        <v>0.1</v>
      </c>
      <c r="F46" s="62">
        <v>0.01</v>
      </c>
      <c r="I46" s="11">
        <f>I22</f>
        <v>15000</v>
      </c>
      <c r="J46" s="11">
        <f t="shared" si="14"/>
        <v>15000</v>
      </c>
      <c r="K46" s="11">
        <f t="shared" si="14"/>
        <v>15000</v>
      </c>
      <c r="L46" s="11">
        <f t="shared" si="14"/>
        <v>15000</v>
      </c>
      <c r="M46" s="11">
        <f t="shared" si="14"/>
        <v>15000</v>
      </c>
      <c r="N46" s="11">
        <f t="shared" si="14"/>
        <v>15000</v>
      </c>
      <c r="O46" s="11">
        <f t="shared" si="14"/>
        <v>15000</v>
      </c>
      <c r="P46" s="11">
        <f t="shared" si="14"/>
        <v>15000</v>
      </c>
      <c r="Q46" s="11">
        <f t="shared" si="14"/>
        <v>15000</v>
      </c>
      <c r="R46" s="11">
        <f t="shared" si="14"/>
        <v>15000</v>
      </c>
      <c r="S46" s="11">
        <f t="shared" si="14"/>
        <v>15000</v>
      </c>
      <c r="T46" s="11">
        <f t="shared" si="14"/>
        <v>0</v>
      </c>
      <c r="U46" s="11">
        <f t="shared" si="14"/>
        <v>0</v>
      </c>
      <c r="V46" s="11">
        <f t="shared" si="14"/>
        <v>0</v>
      </c>
      <c r="W46" s="11">
        <f t="shared" si="14"/>
        <v>0</v>
      </c>
      <c r="X46" s="11">
        <f t="shared" si="14"/>
        <v>0</v>
      </c>
      <c r="Y46" s="11">
        <f t="shared" si="14"/>
        <v>0</v>
      </c>
      <c r="Z46" s="11">
        <f t="shared" si="14"/>
        <v>0</v>
      </c>
      <c r="AA46" s="11">
        <f t="shared" si="14"/>
        <v>0</v>
      </c>
      <c r="AB46" s="11">
        <f t="shared" si="14"/>
        <v>0</v>
      </c>
      <c r="AC46" s="11">
        <f t="shared" si="14"/>
        <v>0</v>
      </c>
      <c r="AD46" s="11">
        <f t="shared" si="14"/>
        <v>0</v>
      </c>
      <c r="AE46" s="11">
        <f t="shared" si="14"/>
        <v>0</v>
      </c>
      <c r="AF46" s="11">
        <f t="shared" si="14"/>
        <v>0</v>
      </c>
      <c r="AG46" s="11">
        <f t="shared" si="14"/>
        <v>0</v>
      </c>
      <c r="AH46" s="11">
        <f t="shared" si="14"/>
        <v>0</v>
      </c>
      <c r="AI46" s="11">
        <f t="shared" si="14"/>
        <v>0</v>
      </c>
      <c r="AJ46" s="11">
        <f t="shared" si="14"/>
        <v>0</v>
      </c>
      <c r="AK46" s="11">
        <f t="shared" si="14"/>
        <v>0</v>
      </c>
      <c r="AL46" s="11">
        <f t="shared" si="14"/>
        <v>0</v>
      </c>
      <c r="AM46" s="11">
        <f t="shared" si="14"/>
        <v>0</v>
      </c>
      <c r="AO46" s="16">
        <f t="shared" si="15"/>
        <v>163350</v>
      </c>
      <c r="AP46" s="17">
        <f t="shared" si="16"/>
        <v>16335</v>
      </c>
      <c r="AQ46" s="16">
        <f t="shared" si="17"/>
        <v>1650</v>
      </c>
    </row>
    <row r="47" spans="1:43" x14ac:dyDescent="0.2">
      <c r="C47" s="1" t="s">
        <v>33</v>
      </c>
      <c r="D47" s="1" t="s">
        <v>14</v>
      </c>
      <c r="E47" s="57">
        <v>0.08</v>
      </c>
      <c r="F47" s="63">
        <v>5.0000000000000001E-3</v>
      </c>
      <c r="I47" s="11">
        <f>I10</f>
        <v>20000</v>
      </c>
      <c r="J47" s="11">
        <f t="shared" ref="J47:AM47" si="19">J10</f>
        <v>20000</v>
      </c>
      <c r="K47" s="11">
        <f t="shared" si="19"/>
        <v>20000</v>
      </c>
      <c r="L47" s="11">
        <f t="shared" si="19"/>
        <v>20000</v>
      </c>
      <c r="M47" s="11">
        <f t="shared" si="19"/>
        <v>20000</v>
      </c>
      <c r="N47" s="11">
        <f t="shared" si="19"/>
        <v>20000</v>
      </c>
      <c r="O47" s="11">
        <f t="shared" si="19"/>
        <v>20000</v>
      </c>
      <c r="P47" s="11">
        <f t="shared" si="19"/>
        <v>20000</v>
      </c>
      <c r="Q47" s="11">
        <f t="shared" si="19"/>
        <v>20000</v>
      </c>
      <c r="R47" s="11">
        <f t="shared" si="19"/>
        <v>20000</v>
      </c>
      <c r="S47" s="11">
        <f t="shared" si="19"/>
        <v>20000</v>
      </c>
      <c r="T47" s="11">
        <f t="shared" si="19"/>
        <v>20000</v>
      </c>
      <c r="U47" s="11">
        <f t="shared" si="19"/>
        <v>20000</v>
      </c>
      <c r="V47" s="11">
        <f t="shared" si="19"/>
        <v>20000</v>
      </c>
      <c r="W47" s="11">
        <f t="shared" si="19"/>
        <v>20000</v>
      </c>
      <c r="X47" s="11">
        <f t="shared" si="19"/>
        <v>20000</v>
      </c>
      <c r="Y47" s="11">
        <f t="shared" si="19"/>
        <v>20000</v>
      </c>
      <c r="Z47" s="11">
        <f t="shared" si="19"/>
        <v>20000</v>
      </c>
      <c r="AA47" s="11">
        <f t="shared" si="19"/>
        <v>20000</v>
      </c>
      <c r="AB47" s="11">
        <f t="shared" si="19"/>
        <v>20000</v>
      </c>
      <c r="AC47" s="11">
        <f t="shared" si="19"/>
        <v>20000</v>
      </c>
      <c r="AD47" s="11">
        <f t="shared" si="19"/>
        <v>20000</v>
      </c>
      <c r="AE47" s="11">
        <f t="shared" si="19"/>
        <v>20000</v>
      </c>
      <c r="AF47" s="11">
        <f t="shared" si="19"/>
        <v>20000</v>
      </c>
      <c r="AG47" s="11">
        <f t="shared" si="19"/>
        <v>20000</v>
      </c>
      <c r="AH47" s="11">
        <f t="shared" si="19"/>
        <v>20000</v>
      </c>
      <c r="AI47" s="11">
        <f t="shared" si="19"/>
        <v>20000</v>
      </c>
      <c r="AJ47" s="11">
        <f t="shared" si="19"/>
        <v>20000</v>
      </c>
      <c r="AK47" s="11">
        <f t="shared" si="19"/>
        <v>20000</v>
      </c>
      <c r="AL47" s="11">
        <f t="shared" si="19"/>
        <v>20000</v>
      </c>
      <c r="AM47" s="11">
        <f t="shared" si="19"/>
        <v>20000</v>
      </c>
      <c r="AO47" s="16">
        <f t="shared" si="15"/>
        <v>616900</v>
      </c>
      <c r="AP47" s="17">
        <f t="shared" si="16"/>
        <v>49352</v>
      </c>
      <c r="AQ47" s="16">
        <f t="shared" si="17"/>
        <v>3100</v>
      </c>
    </row>
    <row r="48" spans="1:43" x14ac:dyDescent="0.2">
      <c r="C48" s="1" t="s">
        <v>36</v>
      </c>
      <c r="D48" s="1" t="s">
        <v>26</v>
      </c>
      <c r="E48" s="57">
        <v>0.1</v>
      </c>
      <c r="F48" s="62">
        <v>0.01</v>
      </c>
      <c r="I48" s="11">
        <f>I11+I23</f>
        <v>1700</v>
      </c>
      <c r="J48" s="11">
        <f t="shared" ref="J48:AM50" si="20">J11+J23</f>
        <v>1700</v>
      </c>
      <c r="K48" s="11">
        <f t="shared" si="20"/>
        <v>1700</v>
      </c>
      <c r="L48" s="11">
        <f t="shared" si="20"/>
        <v>1700</v>
      </c>
      <c r="M48" s="11">
        <f t="shared" si="20"/>
        <v>1700</v>
      </c>
      <c r="N48" s="11">
        <f t="shared" si="20"/>
        <v>1700</v>
      </c>
      <c r="O48" s="11">
        <f t="shared" si="20"/>
        <v>1700</v>
      </c>
      <c r="P48" s="11">
        <f t="shared" si="20"/>
        <v>1700</v>
      </c>
      <c r="Q48" s="11">
        <f t="shared" si="20"/>
        <v>1700</v>
      </c>
      <c r="R48" s="11">
        <f t="shared" si="20"/>
        <v>1700</v>
      </c>
      <c r="S48" s="11">
        <f t="shared" si="20"/>
        <v>1700</v>
      </c>
      <c r="T48" s="11">
        <f t="shared" si="20"/>
        <v>1700</v>
      </c>
      <c r="U48" s="11">
        <f t="shared" si="20"/>
        <v>1700</v>
      </c>
      <c r="V48" s="11">
        <f t="shared" si="20"/>
        <v>1700</v>
      </c>
      <c r="W48" s="11">
        <f t="shared" si="20"/>
        <v>1700</v>
      </c>
      <c r="X48" s="11">
        <f t="shared" si="20"/>
        <v>1700</v>
      </c>
      <c r="Y48" s="11">
        <f t="shared" si="20"/>
        <v>1700</v>
      </c>
      <c r="Z48" s="11">
        <f t="shared" si="20"/>
        <v>1700</v>
      </c>
      <c r="AA48" s="11">
        <f t="shared" si="20"/>
        <v>16700</v>
      </c>
      <c r="AB48" s="11">
        <f t="shared" si="20"/>
        <v>16700</v>
      </c>
      <c r="AC48" s="11">
        <f t="shared" si="20"/>
        <v>16700</v>
      </c>
      <c r="AD48" s="11">
        <f t="shared" si="20"/>
        <v>16700</v>
      </c>
      <c r="AE48" s="11">
        <f t="shared" si="20"/>
        <v>16700</v>
      </c>
      <c r="AF48" s="11">
        <f t="shared" si="20"/>
        <v>16700</v>
      </c>
      <c r="AG48" s="11">
        <f t="shared" si="20"/>
        <v>16700</v>
      </c>
      <c r="AH48" s="11">
        <f t="shared" si="20"/>
        <v>16700</v>
      </c>
      <c r="AI48" s="11">
        <f t="shared" si="20"/>
        <v>16700</v>
      </c>
      <c r="AJ48" s="11">
        <f t="shared" si="20"/>
        <v>16700</v>
      </c>
      <c r="AK48" s="11">
        <f t="shared" si="20"/>
        <v>16700</v>
      </c>
      <c r="AL48" s="11">
        <f t="shared" si="20"/>
        <v>16700</v>
      </c>
      <c r="AM48" s="11">
        <f t="shared" si="20"/>
        <v>16700</v>
      </c>
      <c r="AO48" s="16">
        <f t="shared" si="15"/>
        <v>245223</v>
      </c>
      <c r="AP48" s="17">
        <f t="shared" si="16"/>
        <v>24522.300000000003</v>
      </c>
      <c r="AQ48" s="16">
        <f t="shared" si="17"/>
        <v>2477</v>
      </c>
    </row>
    <row r="49" spans="2:43" x14ac:dyDescent="0.2">
      <c r="C49" s="1" t="s">
        <v>85</v>
      </c>
      <c r="D49" s="1" t="s">
        <v>41</v>
      </c>
      <c r="E49" s="57">
        <v>0.1</v>
      </c>
      <c r="F49" s="62">
        <v>0.01</v>
      </c>
      <c r="I49" s="11">
        <f t="shared" ref="I49:X50" si="21">I12+I24</f>
        <v>0</v>
      </c>
      <c r="J49" s="11">
        <f t="shared" si="21"/>
        <v>0</v>
      </c>
      <c r="K49" s="11">
        <f t="shared" si="21"/>
        <v>0</v>
      </c>
      <c r="L49" s="11">
        <f t="shared" si="21"/>
        <v>0</v>
      </c>
      <c r="M49" s="11">
        <f t="shared" si="21"/>
        <v>0</v>
      </c>
      <c r="N49" s="11">
        <f t="shared" si="21"/>
        <v>0</v>
      </c>
      <c r="O49" s="11">
        <f t="shared" si="21"/>
        <v>0</v>
      </c>
      <c r="P49" s="11">
        <f t="shared" si="21"/>
        <v>0</v>
      </c>
      <c r="Q49" s="11">
        <f t="shared" si="21"/>
        <v>0</v>
      </c>
      <c r="R49" s="11">
        <f t="shared" si="21"/>
        <v>0</v>
      </c>
      <c r="S49" s="11">
        <f t="shared" si="21"/>
        <v>0</v>
      </c>
      <c r="T49" s="11">
        <f t="shared" si="21"/>
        <v>0</v>
      </c>
      <c r="U49" s="11">
        <f t="shared" si="21"/>
        <v>0</v>
      </c>
      <c r="V49" s="11">
        <f t="shared" si="21"/>
        <v>0</v>
      </c>
      <c r="W49" s="11">
        <f t="shared" si="21"/>
        <v>0</v>
      </c>
      <c r="X49" s="11">
        <f t="shared" si="21"/>
        <v>0</v>
      </c>
      <c r="Y49" s="11">
        <f t="shared" si="20"/>
        <v>0</v>
      </c>
      <c r="Z49" s="11">
        <f t="shared" si="20"/>
        <v>0</v>
      </c>
      <c r="AA49" s="11">
        <f t="shared" si="20"/>
        <v>0</v>
      </c>
      <c r="AB49" s="11">
        <f t="shared" si="20"/>
        <v>0</v>
      </c>
      <c r="AC49" s="11">
        <f t="shared" si="20"/>
        <v>0</v>
      </c>
      <c r="AD49" s="11">
        <f t="shared" si="20"/>
        <v>0</v>
      </c>
      <c r="AE49" s="11">
        <f t="shared" si="20"/>
        <v>0</v>
      </c>
      <c r="AF49" s="11">
        <f t="shared" si="20"/>
        <v>0</v>
      </c>
      <c r="AG49" s="11">
        <f t="shared" si="20"/>
        <v>0</v>
      </c>
      <c r="AH49" s="11">
        <f t="shared" si="20"/>
        <v>0</v>
      </c>
      <c r="AI49" s="11">
        <f t="shared" si="20"/>
        <v>0</v>
      </c>
      <c r="AJ49" s="11">
        <f t="shared" si="20"/>
        <v>0</v>
      </c>
      <c r="AK49" s="11">
        <f t="shared" si="20"/>
        <v>0</v>
      </c>
      <c r="AL49" s="11">
        <f t="shared" si="20"/>
        <v>0</v>
      </c>
      <c r="AM49" s="11">
        <f t="shared" si="20"/>
        <v>0</v>
      </c>
      <c r="AO49" s="16">
        <f t="shared" si="15"/>
        <v>0</v>
      </c>
      <c r="AP49" s="17">
        <f t="shared" si="16"/>
        <v>0</v>
      </c>
      <c r="AQ49" s="16">
        <f t="shared" si="17"/>
        <v>0</v>
      </c>
    </row>
    <row r="50" spans="2:43" x14ac:dyDescent="0.2">
      <c r="C50" s="1" t="s">
        <v>82</v>
      </c>
      <c r="D50" s="1" t="s">
        <v>43</v>
      </c>
      <c r="E50" s="57">
        <v>0.1</v>
      </c>
      <c r="F50" s="62">
        <v>0.01</v>
      </c>
      <c r="I50" s="11">
        <f t="shared" si="21"/>
        <v>0</v>
      </c>
      <c r="J50" s="11">
        <f t="shared" si="20"/>
        <v>0</v>
      </c>
      <c r="K50" s="11">
        <f t="shared" si="20"/>
        <v>0</v>
      </c>
      <c r="L50" s="11">
        <f t="shared" si="20"/>
        <v>0</v>
      </c>
      <c r="M50" s="11">
        <f t="shared" si="20"/>
        <v>0</v>
      </c>
      <c r="N50" s="11">
        <f t="shared" si="20"/>
        <v>0</v>
      </c>
      <c r="O50" s="11">
        <f t="shared" si="20"/>
        <v>0</v>
      </c>
      <c r="P50" s="11">
        <f t="shared" si="20"/>
        <v>0</v>
      </c>
      <c r="Q50" s="11">
        <f t="shared" si="20"/>
        <v>0</v>
      </c>
      <c r="R50" s="11">
        <f t="shared" si="20"/>
        <v>0</v>
      </c>
      <c r="S50" s="11">
        <f t="shared" si="20"/>
        <v>0</v>
      </c>
      <c r="T50" s="11">
        <f t="shared" si="20"/>
        <v>0</v>
      </c>
      <c r="U50" s="11">
        <f t="shared" si="20"/>
        <v>0</v>
      </c>
      <c r="V50" s="11">
        <f t="shared" si="20"/>
        <v>0</v>
      </c>
      <c r="W50" s="11">
        <f t="shared" si="20"/>
        <v>0</v>
      </c>
      <c r="X50" s="11">
        <f t="shared" si="20"/>
        <v>0</v>
      </c>
      <c r="Y50" s="11">
        <f t="shared" si="20"/>
        <v>0</v>
      </c>
      <c r="Z50" s="11">
        <f t="shared" si="20"/>
        <v>0</v>
      </c>
      <c r="AA50" s="11">
        <f t="shared" si="20"/>
        <v>0</v>
      </c>
      <c r="AB50" s="11">
        <f t="shared" si="20"/>
        <v>0</v>
      </c>
      <c r="AC50" s="11">
        <f t="shared" si="20"/>
        <v>0</v>
      </c>
      <c r="AD50" s="11">
        <f t="shared" si="20"/>
        <v>0</v>
      </c>
      <c r="AE50" s="11">
        <f t="shared" si="20"/>
        <v>0</v>
      </c>
      <c r="AF50" s="11">
        <f t="shared" si="20"/>
        <v>0</v>
      </c>
      <c r="AG50" s="11">
        <f t="shared" si="20"/>
        <v>0</v>
      </c>
      <c r="AH50" s="11">
        <f t="shared" si="20"/>
        <v>0</v>
      </c>
      <c r="AI50" s="11">
        <f t="shared" si="20"/>
        <v>0</v>
      </c>
      <c r="AJ50" s="11">
        <f t="shared" si="20"/>
        <v>0</v>
      </c>
      <c r="AK50" s="11">
        <f t="shared" si="20"/>
        <v>0</v>
      </c>
      <c r="AL50" s="11">
        <f t="shared" si="20"/>
        <v>0</v>
      </c>
      <c r="AM50" s="11">
        <f t="shared" si="20"/>
        <v>0</v>
      </c>
      <c r="AO50" s="16">
        <f t="shared" si="15"/>
        <v>0</v>
      </c>
      <c r="AP50" s="17">
        <f t="shared" si="16"/>
        <v>0</v>
      </c>
      <c r="AQ50" s="16">
        <f t="shared" si="17"/>
        <v>0</v>
      </c>
    </row>
    <row r="51" spans="2:43" x14ac:dyDescent="0.2">
      <c r="C51" s="1" t="s">
        <v>37</v>
      </c>
      <c r="D51" s="1" t="s">
        <v>27</v>
      </c>
      <c r="E51" s="57">
        <v>0.1</v>
      </c>
      <c r="F51" s="62">
        <v>0.01</v>
      </c>
      <c r="I51" s="11">
        <f>I26</f>
        <v>0</v>
      </c>
      <c r="J51" s="11">
        <f t="shared" ref="J51:AM53" si="22">J26</f>
        <v>0</v>
      </c>
      <c r="K51" s="11">
        <f t="shared" si="22"/>
        <v>0</v>
      </c>
      <c r="L51" s="11">
        <f t="shared" si="22"/>
        <v>0</v>
      </c>
      <c r="M51" s="11">
        <f t="shared" si="22"/>
        <v>0</v>
      </c>
      <c r="N51" s="11">
        <f t="shared" si="22"/>
        <v>0</v>
      </c>
      <c r="O51" s="11">
        <f t="shared" si="22"/>
        <v>0</v>
      </c>
      <c r="P51" s="11">
        <f t="shared" si="22"/>
        <v>0</v>
      </c>
      <c r="Q51" s="11">
        <f t="shared" si="22"/>
        <v>0</v>
      </c>
      <c r="R51" s="11">
        <f t="shared" si="22"/>
        <v>0</v>
      </c>
      <c r="S51" s="11">
        <f t="shared" si="22"/>
        <v>0</v>
      </c>
      <c r="T51" s="11">
        <f t="shared" si="22"/>
        <v>0</v>
      </c>
      <c r="U51" s="11">
        <f t="shared" si="22"/>
        <v>0</v>
      </c>
      <c r="V51" s="11">
        <f t="shared" si="22"/>
        <v>0</v>
      </c>
      <c r="W51" s="11">
        <f t="shared" si="22"/>
        <v>0</v>
      </c>
      <c r="X51" s="11">
        <f t="shared" si="22"/>
        <v>0</v>
      </c>
      <c r="Y51" s="11">
        <f t="shared" si="22"/>
        <v>0</v>
      </c>
      <c r="Z51" s="11">
        <f t="shared" si="22"/>
        <v>15000</v>
      </c>
      <c r="AA51" s="11">
        <f t="shared" si="22"/>
        <v>0</v>
      </c>
      <c r="AB51" s="11">
        <f t="shared" si="22"/>
        <v>0</v>
      </c>
      <c r="AC51" s="11">
        <f t="shared" si="22"/>
        <v>0</v>
      </c>
      <c r="AD51" s="11">
        <f t="shared" si="22"/>
        <v>0</v>
      </c>
      <c r="AE51" s="11">
        <f t="shared" si="22"/>
        <v>0</v>
      </c>
      <c r="AF51" s="11">
        <f t="shared" si="22"/>
        <v>0</v>
      </c>
      <c r="AG51" s="11">
        <f t="shared" si="22"/>
        <v>0</v>
      </c>
      <c r="AH51" s="11">
        <f t="shared" si="22"/>
        <v>0</v>
      </c>
      <c r="AI51" s="11">
        <f t="shared" si="22"/>
        <v>0</v>
      </c>
      <c r="AJ51" s="11">
        <f t="shared" si="22"/>
        <v>0</v>
      </c>
      <c r="AK51" s="11">
        <f t="shared" si="22"/>
        <v>0</v>
      </c>
      <c r="AL51" s="11">
        <f t="shared" si="22"/>
        <v>0</v>
      </c>
      <c r="AM51" s="11">
        <f t="shared" si="22"/>
        <v>0</v>
      </c>
      <c r="AO51" s="16">
        <f t="shared" si="15"/>
        <v>14850</v>
      </c>
      <c r="AP51" s="17">
        <f t="shared" si="16"/>
        <v>1485</v>
      </c>
      <c r="AQ51" s="16">
        <f t="shared" si="17"/>
        <v>150</v>
      </c>
    </row>
    <row r="52" spans="2:43" x14ac:dyDescent="0.2">
      <c r="C52" s="1" t="s">
        <v>86</v>
      </c>
      <c r="D52" s="1" t="s">
        <v>53</v>
      </c>
      <c r="E52" s="57">
        <v>0.1</v>
      </c>
      <c r="F52" s="62">
        <v>0.01</v>
      </c>
      <c r="I52" s="11">
        <f>I27</f>
        <v>0</v>
      </c>
      <c r="J52" s="11">
        <f t="shared" ref="J52:X52" si="23">J27</f>
        <v>0</v>
      </c>
      <c r="K52" s="11">
        <f t="shared" si="23"/>
        <v>0</v>
      </c>
      <c r="L52" s="11">
        <f t="shared" si="23"/>
        <v>0</v>
      </c>
      <c r="M52" s="11">
        <f t="shared" si="23"/>
        <v>0</v>
      </c>
      <c r="N52" s="11">
        <f t="shared" si="23"/>
        <v>0</v>
      </c>
      <c r="O52" s="11">
        <f t="shared" si="23"/>
        <v>0</v>
      </c>
      <c r="P52" s="11">
        <f t="shared" si="23"/>
        <v>0</v>
      </c>
      <c r="Q52" s="11">
        <f t="shared" si="23"/>
        <v>0</v>
      </c>
      <c r="R52" s="11">
        <f t="shared" si="23"/>
        <v>0</v>
      </c>
      <c r="S52" s="11">
        <f t="shared" si="23"/>
        <v>0</v>
      </c>
      <c r="T52" s="11">
        <f t="shared" si="23"/>
        <v>0</v>
      </c>
      <c r="U52" s="11">
        <f t="shared" si="23"/>
        <v>0</v>
      </c>
      <c r="V52" s="11">
        <f t="shared" si="23"/>
        <v>0</v>
      </c>
      <c r="W52" s="11">
        <f t="shared" si="23"/>
        <v>0</v>
      </c>
      <c r="X52" s="11">
        <f t="shared" si="23"/>
        <v>0</v>
      </c>
      <c r="Y52" s="11">
        <f t="shared" si="22"/>
        <v>0</v>
      </c>
      <c r="Z52" s="11">
        <f t="shared" si="22"/>
        <v>0</v>
      </c>
      <c r="AA52" s="11">
        <f t="shared" si="22"/>
        <v>0</v>
      </c>
      <c r="AB52" s="11">
        <f t="shared" si="22"/>
        <v>0</v>
      </c>
      <c r="AC52" s="11">
        <f t="shared" si="22"/>
        <v>0</v>
      </c>
      <c r="AD52" s="11">
        <f t="shared" si="22"/>
        <v>0</v>
      </c>
      <c r="AE52" s="11">
        <f t="shared" si="22"/>
        <v>0</v>
      </c>
      <c r="AF52" s="11">
        <f t="shared" si="22"/>
        <v>0</v>
      </c>
      <c r="AG52" s="11">
        <f t="shared" si="22"/>
        <v>0</v>
      </c>
      <c r="AH52" s="11">
        <f t="shared" si="22"/>
        <v>0</v>
      </c>
      <c r="AI52" s="11">
        <f t="shared" si="22"/>
        <v>0</v>
      </c>
      <c r="AJ52" s="11">
        <f t="shared" si="22"/>
        <v>0</v>
      </c>
      <c r="AK52" s="11">
        <f t="shared" si="22"/>
        <v>0</v>
      </c>
      <c r="AL52" s="11">
        <f t="shared" si="22"/>
        <v>0</v>
      </c>
      <c r="AM52" s="11">
        <f t="shared" si="22"/>
        <v>0</v>
      </c>
      <c r="AO52" s="16">
        <f t="shared" si="15"/>
        <v>0</v>
      </c>
      <c r="AP52" s="17">
        <f t="shared" si="16"/>
        <v>0</v>
      </c>
      <c r="AQ52" s="16">
        <f t="shared" si="17"/>
        <v>0</v>
      </c>
    </row>
    <row r="53" spans="2:43" x14ac:dyDescent="0.2">
      <c r="C53" s="1" t="s">
        <v>54</v>
      </c>
      <c r="D53" s="1" t="s">
        <v>55</v>
      </c>
      <c r="E53" s="57">
        <v>0.1</v>
      </c>
      <c r="F53" s="62">
        <v>0.01</v>
      </c>
      <c r="I53" s="11">
        <f>I28</f>
        <v>0</v>
      </c>
      <c r="J53" s="11">
        <f t="shared" si="22"/>
        <v>0</v>
      </c>
      <c r="K53" s="11">
        <f t="shared" si="22"/>
        <v>0</v>
      </c>
      <c r="L53" s="11">
        <f t="shared" si="22"/>
        <v>0</v>
      </c>
      <c r="M53" s="11">
        <f t="shared" si="22"/>
        <v>0</v>
      </c>
      <c r="N53" s="11">
        <f t="shared" si="22"/>
        <v>0</v>
      </c>
      <c r="O53" s="11">
        <f t="shared" si="22"/>
        <v>0</v>
      </c>
      <c r="P53" s="11">
        <f t="shared" si="22"/>
        <v>0</v>
      </c>
      <c r="Q53" s="11">
        <f t="shared" si="22"/>
        <v>0</v>
      </c>
      <c r="R53" s="11">
        <f t="shared" si="22"/>
        <v>0</v>
      </c>
      <c r="S53" s="11">
        <f t="shared" si="22"/>
        <v>0</v>
      </c>
      <c r="T53" s="11">
        <f t="shared" si="22"/>
        <v>0</v>
      </c>
      <c r="U53" s="11">
        <f t="shared" si="22"/>
        <v>0</v>
      </c>
      <c r="V53" s="11">
        <f t="shared" si="22"/>
        <v>0</v>
      </c>
      <c r="W53" s="11">
        <f t="shared" si="22"/>
        <v>0</v>
      </c>
      <c r="X53" s="11">
        <f t="shared" si="22"/>
        <v>0</v>
      </c>
      <c r="Y53" s="11">
        <f t="shared" si="22"/>
        <v>0</v>
      </c>
      <c r="Z53" s="11">
        <f t="shared" si="22"/>
        <v>0</v>
      </c>
      <c r="AA53" s="11">
        <f t="shared" si="22"/>
        <v>0</v>
      </c>
      <c r="AB53" s="11">
        <f t="shared" si="22"/>
        <v>0</v>
      </c>
      <c r="AC53" s="11">
        <f t="shared" si="22"/>
        <v>0</v>
      </c>
      <c r="AD53" s="11">
        <f t="shared" si="22"/>
        <v>0</v>
      </c>
      <c r="AE53" s="11">
        <f t="shared" si="22"/>
        <v>0</v>
      </c>
      <c r="AF53" s="11">
        <f t="shared" si="22"/>
        <v>0</v>
      </c>
      <c r="AG53" s="11">
        <f t="shared" si="22"/>
        <v>0</v>
      </c>
      <c r="AH53" s="11">
        <f t="shared" si="22"/>
        <v>0</v>
      </c>
      <c r="AI53" s="11">
        <f t="shared" si="22"/>
        <v>0</v>
      </c>
      <c r="AJ53" s="11">
        <f t="shared" si="22"/>
        <v>0</v>
      </c>
      <c r="AK53" s="11">
        <f t="shared" si="22"/>
        <v>0</v>
      </c>
      <c r="AL53" s="11">
        <f t="shared" si="22"/>
        <v>0</v>
      </c>
      <c r="AM53" s="11">
        <f t="shared" si="22"/>
        <v>0</v>
      </c>
      <c r="AO53" s="16">
        <f t="shared" si="15"/>
        <v>0</v>
      </c>
      <c r="AP53" s="17">
        <f t="shared" si="16"/>
        <v>0</v>
      </c>
      <c r="AQ53" s="16">
        <f t="shared" si="17"/>
        <v>0</v>
      </c>
    </row>
    <row r="54" spans="2:43" x14ac:dyDescent="0.2">
      <c r="C54" s="1" t="s">
        <v>44</v>
      </c>
      <c r="D54" s="1" t="s">
        <v>45</v>
      </c>
      <c r="E54" s="57">
        <v>0.1</v>
      </c>
      <c r="F54" s="62">
        <v>0.01</v>
      </c>
      <c r="I54" s="11">
        <f>I14</f>
        <v>0</v>
      </c>
      <c r="J54" s="11">
        <f t="shared" ref="J54:AM54" si="24">J14</f>
        <v>0</v>
      </c>
      <c r="K54" s="11">
        <f t="shared" si="24"/>
        <v>0</v>
      </c>
      <c r="L54" s="11">
        <f t="shared" si="24"/>
        <v>0</v>
      </c>
      <c r="M54" s="11">
        <f t="shared" si="24"/>
        <v>0</v>
      </c>
      <c r="N54" s="11">
        <f t="shared" si="24"/>
        <v>0</v>
      </c>
      <c r="O54" s="11">
        <f t="shared" si="24"/>
        <v>0</v>
      </c>
      <c r="P54" s="11">
        <f t="shared" si="24"/>
        <v>0</v>
      </c>
      <c r="Q54" s="11">
        <f t="shared" si="24"/>
        <v>0</v>
      </c>
      <c r="R54" s="11">
        <f t="shared" si="24"/>
        <v>0</v>
      </c>
      <c r="S54" s="11">
        <f t="shared" si="24"/>
        <v>0</v>
      </c>
      <c r="T54" s="11">
        <f t="shared" si="24"/>
        <v>0</v>
      </c>
      <c r="U54" s="11">
        <f t="shared" si="24"/>
        <v>0</v>
      </c>
      <c r="V54" s="11">
        <f t="shared" si="24"/>
        <v>0</v>
      </c>
      <c r="W54" s="11">
        <f t="shared" si="24"/>
        <v>0</v>
      </c>
      <c r="X54" s="11">
        <f t="shared" si="24"/>
        <v>0</v>
      </c>
      <c r="Y54" s="11">
        <f t="shared" si="24"/>
        <v>0</v>
      </c>
      <c r="Z54" s="11">
        <f t="shared" si="24"/>
        <v>0</v>
      </c>
      <c r="AA54" s="11">
        <f t="shared" si="24"/>
        <v>0</v>
      </c>
      <c r="AB54" s="11">
        <f t="shared" si="24"/>
        <v>0</v>
      </c>
      <c r="AC54" s="11">
        <f t="shared" si="24"/>
        <v>0</v>
      </c>
      <c r="AD54" s="11">
        <f t="shared" si="24"/>
        <v>0</v>
      </c>
      <c r="AE54" s="11">
        <f t="shared" si="24"/>
        <v>0</v>
      </c>
      <c r="AF54" s="11">
        <f t="shared" si="24"/>
        <v>0</v>
      </c>
      <c r="AG54" s="11">
        <f t="shared" si="24"/>
        <v>0</v>
      </c>
      <c r="AH54" s="11">
        <f t="shared" si="24"/>
        <v>0</v>
      </c>
      <c r="AI54" s="11">
        <f t="shared" si="24"/>
        <v>0</v>
      </c>
      <c r="AJ54" s="11">
        <f t="shared" si="24"/>
        <v>0</v>
      </c>
      <c r="AK54" s="11">
        <f t="shared" si="24"/>
        <v>0</v>
      </c>
      <c r="AL54" s="11">
        <f t="shared" si="24"/>
        <v>0</v>
      </c>
      <c r="AM54" s="11">
        <f t="shared" si="24"/>
        <v>0</v>
      </c>
      <c r="AO54" s="16">
        <f t="shared" si="15"/>
        <v>0</v>
      </c>
      <c r="AP54" s="17">
        <f t="shared" si="16"/>
        <v>0</v>
      </c>
      <c r="AQ54" s="16">
        <f t="shared" si="17"/>
        <v>0</v>
      </c>
    </row>
    <row r="55" spans="2:43" x14ac:dyDescent="0.2">
      <c r="C55" s="1" t="s">
        <v>38</v>
      </c>
      <c r="D55" s="1" t="s">
        <v>18</v>
      </c>
      <c r="E55" s="57">
        <v>0.1</v>
      </c>
      <c r="F55" s="62">
        <v>0.01</v>
      </c>
      <c r="I55" s="11">
        <f>I15+I29</f>
        <v>8300</v>
      </c>
      <c r="J55" s="11">
        <f t="shared" ref="J55:AM55" si="25">J15+J29</f>
        <v>8300</v>
      </c>
      <c r="K55" s="11">
        <f t="shared" si="25"/>
        <v>8300</v>
      </c>
      <c r="L55" s="11">
        <f t="shared" si="25"/>
        <v>8300</v>
      </c>
      <c r="M55" s="11">
        <f t="shared" si="25"/>
        <v>8300</v>
      </c>
      <c r="N55" s="11">
        <f t="shared" si="25"/>
        <v>8300</v>
      </c>
      <c r="O55" s="11">
        <f t="shared" si="25"/>
        <v>8300</v>
      </c>
      <c r="P55" s="11">
        <f t="shared" si="25"/>
        <v>8300</v>
      </c>
      <c r="Q55" s="11">
        <f t="shared" si="25"/>
        <v>8300</v>
      </c>
      <c r="R55" s="11">
        <f t="shared" si="25"/>
        <v>8300</v>
      </c>
      <c r="S55" s="11">
        <f t="shared" si="25"/>
        <v>8300</v>
      </c>
      <c r="T55" s="11">
        <f t="shared" si="25"/>
        <v>8300</v>
      </c>
      <c r="U55" s="11">
        <f t="shared" si="25"/>
        <v>13300</v>
      </c>
      <c r="V55" s="11">
        <f t="shared" si="25"/>
        <v>13300</v>
      </c>
      <c r="W55" s="11">
        <f t="shared" si="25"/>
        <v>13300</v>
      </c>
      <c r="X55" s="11">
        <f t="shared" si="25"/>
        <v>13300</v>
      </c>
      <c r="Y55" s="11">
        <f t="shared" si="25"/>
        <v>8300</v>
      </c>
      <c r="Z55" s="11">
        <f t="shared" si="25"/>
        <v>8300</v>
      </c>
      <c r="AA55" s="11">
        <f t="shared" si="25"/>
        <v>8300</v>
      </c>
      <c r="AB55" s="11">
        <f t="shared" si="25"/>
        <v>8300</v>
      </c>
      <c r="AC55" s="11">
        <f t="shared" si="25"/>
        <v>8300</v>
      </c>
      <c r="AD55" s="11">
        <f t="shared" si="25"/>
        <v>8300</v>
      </c>
      <c r="AE55" s="11">
        <f t="shared" si="25"/>
        <v>8300</v>
      </c>
      <c r="AF55" s="11">
        <f t="shared" si="25"/>
        <v>8300</v>
      </c>
      <c r="AG55" s="11">
        <f t="shared" si="25"/>
        <v>8300</v>
      </c>
      <c r="AH55" s="11">
        <f t="shared" si="25"/>
        <v>8300</v>
      </c>
      <c r="AI55" s="11">
        <f t="shared" si="25"/>
        <v>8300</v>
      </c>
      <c r="AJ55" s="11">
        <f t="shared" si="25"/>
        <v>8300</v>
      </c>
      <c r="AK55" s="11">
        <f t="shared" si="25"/>
        <v>8300</v>
      </c>
      <c r="AL55" s="11">
        <f t="shared" si="25"/>
        <v>8300</v>
      </c>
      <c r="AM55" s="11">
        <f t="shared" si="25"/>
        <v>8300</v>
      </c>
      <c r="AO55" s="16">
        <f t="shared" si="15"/>
        <v>274527</v>
      </c>
      <c r="AP55" s="17">
        <f t="shared" si="16"/>
        <v>27452.7</v>
      </c>
      <c r="AQ55" s="16">
        <f t="shared" si="17"/>
        <v>2773</v>
      </c>
    </row>
    <row r="56" spans="2:43" x14ac:dyDescent="0.2">
      <c r="C56" s="1" t="s">
        <v>57</v>
      </c>
      <c r="D56" s="1" t="s">
        <v>56</v>
      </c>
      <c r="E56" s="57">
        <v>0.1</v>
      </c>
      <c r="F56" s="62">
        <v>0.01</v>
      </c>
      <c r="I56" s="64">
        <f>I30</f>
        <v>0</v>
      </c>
      <c r="J56" s="64">
        <f t="shared" ref="J56:AM56" si="26">J30</f>
        <v>0</v>
      </c>
      <c r="K56" s="64">
        <f t="shared" si="26"/>
        <v>0</v>
      </c>
      <c r="L56" s="64">
        <f t="shared" si="26"/>
        <v>0</v>
      </c>
      <c r="M56" s="64">
        <f t="shared" si="26"/>
        <v>0</v>
      </c>
      <c r="N56" s="64">
        <f t="shared" si="26"/>
        <v>0</v>
      </c>
      <c r="O56" s="64">
        <f t="shared" si="26"/>
        <v>0</v>
      </c>
      <c r="P56" s="64">
        <f t="shared" si="26"/>
        <v>0</v>
      </c>
      <c r="Q56" s="64">
        <f t="shared" si="26"/>
        <v>0</v>
      </c>
      <c r="R56" s="64">
        <f t="shared" si="26"/>
        <v>0</v>
      </c>
      <c r="S56" s="64">
        <f t="shared" si="26"/>
        <v>0</v>
      </c>
      <c r="T56" s="64">
        <f t="shared" si="26"/>
        <v>0</v>
      </c>
      <c r="U56" s="64">
        <f t="shared" si="26"/>
        <v>0</v>
      </c>
      <c r="V56" s="64">
        <f t="shared" si="26"/>
        <v>0</v>
      </c>
      <c r="W56" s="64">
        <f t="shared" si="26"/>
        <v>0</v>
      </c>
      <c r="X56" s="64">
        <f t="shared" si="26"/>
        <v>0</v>
      </c>
      <c r="Y56" s="64">
        <f t="shared" si="26"/>
        <v>0</v>
      </c>
      <c r="Z56" s="64">
        <f t="shared" si="26"/>
        <v>0</v>
      </c>
      <c r="AA56" s="64">
        <f t="shared" si="26"/>
        <v>0</v>
      </c>
      <c r="AB56" s="64">
        <f t="shared" si="26"/>
        <v>0</v>
      </c>
      <c r="AC56" s="64">
        <f t="shared" si="26"/>
        <v>0</v>
      </c>
      <c r="AD56" s="64">
        <f t="shared" si="26"/>
        <v>0</v>
      </c>
      <c r="AE56" s="64">
        <f t="shared" si="26"/>
        <v>0</v>
      </c>
      <c r="AF56" s="64">
        <f t="shared" si="26"/>
        <v>0</v>
      </c>
      <c r="AG56" s="64">
        <f t="shared" si="26"/>
        <v>0</v>
      </c>
      <c r="AH56" s="64">
        <f t="shared" si="26"/>
        <v>0</v>
      </c>
      <c r="AI56" s="64">
        <f t="shared" si="26"/>
        <v>0</v>
      </c>
      <c r="AJ56" s="64">
        <f t="shared" si="26"/>
        <v>0</v>
      </c>
      <c r="AK56" s="64">
        <f t="shared" si="26"/>
        <v>0</v>
      </c>
      <c r="AL56" s="64">
        <f t="shared" si="26"/>
        <v>0</v>
      </c>
      <c r="AM56" s="64">
        <f t="shared" si="26"/>
        <v>0</v>
      </c>
      <c r="AO56" s="16">
        <f t="shared" si="15"/>
        <v>0</v>
      </c>
      <c r="AP56" s="17">
        <f t="shared" si="16"/>
        <v>0</v>
      </c>
      <c r="AQ56" s="16">
        <f t="shared" si="17"/>
        <v>0</v>
      </c>
    </row>
    <row r="57" spans="2:43" x14ac:dyDescent="0.2">
      <c r="C57" s="1" t="s">
        <v>93</v>
      </c>
      <c r="D57" s="1" t="s">
        <v>94</v>
      </c>
      <c r="E57" s="57"/>
      <c r="F57" s="62"/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-3000</v>
      </c>
      <c r="V57" s="60">
        <v>-3000</v>
      </c>
      <c r="W57" s="60">
        <v>-3000</v>
      </c>
      <c r="X57" s="60">
        <v>-3000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O57" s="60">
        <f t="shared" si="15"/>
        <v>-12000</v>
      </c>
      <c r="AP57" s="66">
        <f t="shared" si="16"/>
        <v>0</v>
      </c>
      <c r="AQ57" s="60">
        <f t="shared" si="17"/>
        <v>0</v>
      </c>
    </row>
    <row r="58" spans="2:43" x14ac:dyDescent="0.2">
      <c r="I58" s="20">
        <f>SUM(I43:I57)</f>
        <v>45000</v>
      </c>
      <c r="J58" s="20">
        <f t="shared" ref="J58:AM58" si="27">SUM(J43:J57)</f>
        <v>45000</v>
      </c>
      <c r="K58" s="20">
        <f t="shared" si="27"/>
        <v>45000</v>
      </c>
      <c r="L58" s="20">
        <f t="shared" si="27"/>
        <v>45000</v>
      </c>
      <c r="M58" s="20">
        <f t="shared" si="27"/>
        <v>45000</v>
      </c>
      <c r="N58" s="20">
        <f t="shared" si="27"/>
        <v>45000</v>
      </c>
      <c r="O58" s="20">
        <f t="shared" si="27"/>
        <v>45000</v>
      </c>
      <c r="P58" s="20">
        <f t="shared" si="27"/>
        <v>45000</v>
      </c>
      <c r="Q58" s="20">
        <f t="shared" si="27"/>
        <v>45000</v>
      </c>
      <c r="R58" s="20">
        <f t="shared" si="27"/>
        <v>45000</v>
      </c>
      <c r="S58" s="20">
        <f t="shared" si="27"/>
        <v>45000</v>
      </c>
      <c r="T58" s="20">
        <f t="shared" si="27"/>
        <v>45000</v>
      </c>
      <c r="U58" s="20">
        <f t="shared" si="27"/>
        <v>45000</v>
      </c>
      <c r="V58" s="20">
        <f t="shared" si="27"/>
        <v>45000</v>
      </c>
      <c r="W58" s="20">
        <f t="shared" si="27"/>
        <v>45000</v>
      </c>
      <c r="X58" s="20">
        <f t="shared" si="27"/>
        <v>45000</v>
      </c>
      <c r="Y58" s="20">
        <f t="shared" si="27"/>
        <v>45000</v>
      </c>
      <c r="Z58" s="20">
        <f t="shared" si="27"/>
        <v>45000</v>
      </c>
      <c r="AA58" s="20">
        <f t="shared" si="27"/>
        <v>45000</v>
      </c>
      <c r="AB58" s="20">
        <f t="shared" si="27"/>
        <v>45000</v>
      </c>
      <c r="AC58" s="20">
        <f t="shared" si="27"/>
        <v>45000</v>
      </c>
      <c r="AD58" s="20">
        <f t="shared" si="27"/>
        <v>45000</v>
      </c>
      <c r="AE58" s="20">
        <f t="shared" si="27"/>
        <v>45000</v>
      </c>
      <c r="AF58" s="20">
        <f t="shared" si="27"/>
        <v>45000</v>
      </c>
      <c r="AG58" s="20">
        <f t="shared" si="27"/>
        <v>45000</v>
      </c>
      <c r="AH58" s="20">
        <f t="shared" si="27"/>
        <v>45000</v>
      </c>
      <c r="AI58" s="20">
        <f t="shared" si="27"/>
        <v>45000</v>
      </c>
      <c r="AJ58" s="20">
        <f t="shared" si="27"/>
        <v>45000</v>
      </c>
      <c r="AK58" s="20">
        <f t="shared" si="27"/>
        <v>45000</v>
      </c>
      <c r="AL58" s="20">
        <f t="shared" si="27"/>
        <v>45000</v>
      </c>
      <c r="AM58" s="20">
        <f t="shared" si="27"/>
        <v>45000</v>
      </c>
      <c r="AO58" s="20">
        <f>SUM(AO43:AO57)</f>
        <v>1384030</v>
      </c>
      <c r="AP58" s="21">
        <f>SUM(AP43:AP57)</f>
        <v>127265</v>
      </c>
      <c r="AQ58" s="20">
        <f>SUM(AQ43:AQ57)</f>
        <v>10970</v>
      </c>
    </row>
    <row r="59" spans="2:43" x14ac:dyDescent="0.2"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</row>
    <row r="60" spans="2:43" x14ac:dyDescent="0.2">
      <c r="B60" s="61" t="s">
        <v>99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</row>
    <row r="61" spans="2:43" x14ac:dyDescent="0.2">
      <c r="C61" s="1" t="s">
        <v>96</v>
      </c>
      <c r="D61" s="1" t="s">
        <v>97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O61" s="16">
        <f>SUM(I61:AN61)</f>
        <v>0</v>
      </c>
      <c r="AP61" s="17">
        <f>SUM(I61:AM61)*E61</f>
        <v>0</v>
      </c>
    </row>
    <row r="62" spans="2:43" hidden="1" x14ac:dyDescent="0.2"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</row>
    <row r="63" spans="2:43" hidden="1" x14ac:dyDescent="0.2">
      <c r="B63" s="61" t="s">
        <v>99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x14ac:dyDescent="0.2">
      <c r="I65" s="16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</row>
    <row r="66" spans="1:44" x14ac:dyDescent="0.2">
      <c r="I66" s="16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</row>
    <row r="68" spans="1:44" s="89" customFormat="1" x14ac:dyDescent="0.2">
      <c r="A68" s="88" t="s">
        <v>8</v>
      </c>
      <c r="B68" s="88"/>
      <c r="E68" s="89" t="s">
        <v>83</v>
      </c>
      <c r="G68" s="89" t="s">
        <v>101</v>
      </c>
      <c r="AO68" s="90" t="s">
        <v>104</v>
      </c>
      <c r="AP68" s="90" t="s">
        <v>102</v>
      </c>
    </row>
    <row r="69" spans="1:44" x14ac:dyDescent="0.2">
      <c r="A69" s="5"/>
      <c r="B69" s="56" t="s">
        <v>89</v>
      </c>
    </row>
    <row r="70" spans="1:44" x14ac:dyDescent="0.2">
      <c r="C70" s="1" t="s">
        <v>90</v>
      </c>
      <c r="D70" s="1" t="s">
        <v>91</v>
      </c>
      <c r="G70" s="1">
        <v>0.04</v>
      </c>
      <c r="I70" s="16">
        <f t="shared" ref="I70:T70" si="28">I58-(I43*$F43+I44*$F44+I45*$F45+I46*$F46+I47*$F47+I48*$F48+I49*$F49+I50*$F50+I51*$F51+I52*$F52+I53*$F53+I54*$F54+I55*$F55+I56*$F56)-I57*$F57-I73-I76-I79-I82-I85</f>
        <v>44650</v>
      </c>
      <c r="J70" s="16">
        <f t="shared" si="28"/>
        <v>44650</v>
      </c>
      <c r="K70" s="16">
        <f t="shared" si="28"/>
        <v>44650</v>
      </c>
      <c r="L70" s="16">
        <f t="shared" si="28"/>
        <v>44650</v>
      </c>
      <c r="M70" s="16">
        <f t="shared" si="28"/>
        <v>44650</v>
      </c>
      <c r="N70" s="16">
        <f t="shared" si="28"/>
        <v>44650</v>
      </c>
      <c r="O70" s="16">
        <f t="shared" si="28"/>
        <v>44650</v>
      </c>
      <c r="P70" s="16">
        <f t="shared" si="28"/>
        <v>44650</v>
      </c>
      <c r="Q70" s="16">
        <f t="shared" si="28"/>
        <v>44650</v>
      </c>
      <c r="R70" s="16">
        <f t="shared" si="28"/>
        <v>44650</v>
      </c>
      <c r="S70" s="16">
        <f t="shared" si="28"/>
        <v>44650</v>
      </c>
      <c r="T70" s="16">
        <f t="shared" si="28"/>
        <v>44650</v>
      </c>
      <c r="U70" s="16">
        <f>U58-(U43*$F43+U44*$F44+U45*$F45+U46*$F46+U47*$F47+U48*$F48+U49*$F49+U50*$F50+U51*$F51+U52*$F52+U53*$F53+U54*$F54+U55*$F55+U56*$F56)-U57*$F57-U73-U76-U79-U82-U85</f>
        <v>44620</v>
      </c>
      <c r="V70" s="16">
        <f t="shared" ref="V70:AM70" si="29">V58-(V43*$F43+V44*$F44+V45*$F45+V46*$F46+V47*$F47+V48*$F48+V49*$F49+V50*$F50+V51*$F51+V52*$F52+V53*$F53+V54*$F54+V55*$F55+V56*$F56)-V57*$F57-V73-V76-V79-V82-V85</f>
        <v>44620</v>
      </c>
      <c r="W70" s="16">
        <f t="shared" si="29"/>
        <v>44620</v>
      </c>
      <c r="X70" s="16">
        <f t="shared" si="29"/>
        <v>44620</v>
      </c>
      <c r="Y70" s="16">
        <f t="shared" si="29"/>
        <v>44650</v>
      </c>
      <c r="Z70" s="16">
        <f t="shared" si="29"/>
        <v>44650</v>
      </c>
      <c r="AA70" s="16">
        <f t="shared" si="29"/>
        <v>44650</v>
      </c>
      <c r="AB70" s="16">
        <f t="shared" si="29"/>
        <v>44650</v>
      </c>
      <c r="AC70" s="16">
        <f t="shared" si="29"/>
        <v>44650</v>
      </c>
      <c r="AD70" s="16">
        <f t="shared" si="29"/>
        <v>44650</v>
      </c>
      <c r="AE70" s="16">
        <f t="shared" si="29"/>
        <v>44650</v>
      </c>
      <c r="AF70" s="16">
        <f t="shared" si="29"/>
        <v>44650</v>
      </c>
      <c r="AG70" s="16">
        <f t="shared" si="29"/>
        <v>44650</v>
      </c>
      <c r="AH70" s="16">
        <f t="shared" si="29"/>
        <v>44650</v>
      </c>
      <c r="AI70" s="16">
        <f t="shared" si="29"/>
        <v>44650</v>
      </c>
      <c r="AJ70" s="16">
        <f t="shared" si="29"/>
        <v>44650</v>
      </c>
      <c r="AK70" s="16">
        <f t="shared" si="29"/>
        <v>44650</v>
      </c>
      <c r="AL70" s="16">
        <f t="shared" si="29"/>
        <v>44650</v>
      </c>
      <c r="AM70" s="16">
        <f t="shared" si="29"/>
        <v>44650</v>
      </c>
      <c r="AO70" s="16">
        <f>SUM(I70:AN70)</f>
        <v>1384030</v>
      </c>
      <c r="AP70" s="17">
        <f>AP16+AP31+AP34+AP37+AP58+AP61+AP64-AP73-AP76-AP79-AP82-AP85</f>
        <v>3877329.5</v>
      </c>
    </row>
    <row r="71" spans="1:44" x14ac:dyDescent="0.2">
      <c r="K71" s="16"/>
      <c r="AP71" s="17"/>
    </row>
    <row r="72" spans="1:44" hidden="1" x14ac:dyDescent="0.2">
      <c r="B72" s="61" t="s">
        <v>95</v>
      </c>
      <c r="K72" s="16"/>
      <c r="AR72" s="17"/>
    </row>
    <row r="73" spans="1:44" ht="12" hidden="1" customHeight="1" x14ac:dyDescent="0.2">
      <c r="C73" s="1" t="s">
        <v>96</v>
      </c>
      <c r="D73" s="1" t="s">
        <v>97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O73" s="16">
        <f>SUM(I73:AN73)</f>
        <v>0</v>
      </c>
      <c r="AP73" s="16">
        <f>SUM(I73:AM73)*E73</f>
        <v>0</v>
      </c>
    </row>
    <row r="74" spans="1:44" hidden="1" x14ac:dyDescent="0.2"/>
    <row r="75" spans="1:44" hidden="1" x14ac:dyDescent="0.2">
      <c r="B75" s="61" t="s">
        <v>95</v>
      </c>
    </row>
    <row r="76" spans="1:44" hidden="1" x14ac:dyDescent="0.2">
      <c r="C76" s="1" t="s">
        <v>96</v>
      </c>
      <c r="D76" s="1" t="s">
        <v>97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O76" s="16">
        <f>SUM(I76:AN76)</f>
        <v>0</v>
      </c>
      <c r="AP76" s="16">
        <f>SUM(I76:AM76)*E76</f>
        <v>0</v>
      </c>
    </row>
    <row r="77" spans="1:44" hidden="1" x14ac:dyDescent="0.2"/>
    <row r="78" spans="1:44" hidden="1" x14ac:dyDescent="0.2">
      <c r="B78" s="61" t="s">
        <v>95</v>
      </c>
    </row>
    <row r="79" spans="1:44" hidden="1" x14ac:dyDescent="0.2">
      <c r="C79" s="1" t="s">
        <v>96</v>
      </c>
      <c r="D79" s="1" t="s">
        <v>97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O79" s="16">
        <f>SUM(I79:AN79)</f>
        <v>0</v>
      </c>
      <c r="AP79" s="16">
        <f>SUM(I79:AM79)*E79</f>
        <v>0</v>
      </c>
    </row>
    <row r="80" spans="1:44" hidden="1" x14ac:dyDescent="0.2"/>
    <row r="81" spans="2:42" hidden="1" x14ac:dyDescent="0.2">
      <c r="B81" s="61" t="s">
        <v>95</v>
      </c>
    </row>
    <row r="82" spans="2:42" hidden="1" x14ac:dyDescent="0.2">
      <c r="C82" s="1" t="s">
        <v>96</v>
      </c>
      <c r="D82" s="1" t="s">
        <v>97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O82" s="16">
        <f>SUM(I82:AN82)</f>
        <v>0</v>
      </c>
      <c r="AP82" s="16">
        <f>SUM(I82:AM82)*E82</f>
        <v>0</v>
      </c>
    </row>
    <row r="83" spans="2:42" hidden="1" x14ac:dyDescent="0.2"/>
    <row r="84" spans="2:42" hidden="1" x14ac:dyDescent="0.2">
      <c r="B84" s="61" t="s">
        <v>95</v>
      </c>
    </row>
    <row r="85" spans="2:42" hidden="1" x14ac:dyDescent="0.2">
      <c r="C85" s="1" t="s">
        <v>96</v>
      </c>
      <c r="D85" s="1" t="s">
        <v>97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O85" s="16">
        <f>SUM(I85:AN85)</f>
        <v>0</v>
      </c>
      <c r="AP85" s="16">
        <f>SUM(I85:AM85)*E85</f>
        <v>0</v>
      </c>
    </row>
    <row r="87" spans="2:42" x14ac:dyDescent="0.2">
      <c r="AK87" s="154" t="s">
        <v>79</v>
      </c>
      <c r="AL87" s="155"/>
      <c r="AM87" s="155"/>
      <c r="AN87" s="155"/>
      <c r="AO87" s="155"/>
      <c r="AP87" s="156"/>
    </row>
    <row r="88" spans="2:42" x14ac:dyDescent="0.2">
      <c r="AK88" s="68"/>
      <c r="AL88" s="69"/>
      <c r="AM88" s="69"/>
      <c r="AN88" s="69"/>
      <c r="AO88" s="78" t="s">
        <v>2</v>
      </c>
      <c r="AP88" s="79" t="s">
        <v>102</v>
      </c>
    </row>
    <row r="89" spans="2:42" x14ac:dyDescent="0.2">
      <c r="AK89" s="80" t="s">
        <v>60</v>
      </c>
      <c r="AL89" s="27"/>
      <c r="AM89" s="27"/>
      <c r="AN89" s="27"/>
      <c r="AO89" s="64">
        <f>AO16</f>
        <v>620000</v>
      </c>
      <c r="AP89" s="71">
        <f>AP16</f>
        <v>1488619.9999999998</v>
      </c>
    </row>
    <row r="90" spans="2:42" x14ac:dyDescent="0.2">
      <c r="AK90" s="70" t="s">
        <v>62</v>
      </c>
      <c r="AL90" s="27"/>
      <c r="AM90" s="27"/>
      <c r="AN90" s="27"/>
      <c r="AO90" s="64">
        <f>AO31</f>
        <v>787000</v>
      </c>
      <c r="AP90" s="71">
        <f>AP31</f>
        <v>2261444.5</v>
      </c>
    </row>
    <row r="91" spans="2:42" x14ac:dyDescent="0.2">
      <c r="AK91" s="70" t="s">
        <v>67</v>
      </c>
      <c r="AL91" s="27"/>
      <c r="AM91" s="27"/>
      <c r="AN91" s="27"/>
      <c r="AO91" s="72">
        <f>SUM(AO33:AO39)</f>
        <v>0</v>
      </c>
      <c r="AP91" s="73">
        <f>SUM(AP33:AP39)</f>
        <v>0</v>
      </c>
    </row>
    <row r="92" spans="2:42" x14ac:dyDescent="0.2">
      <c r="AK92" s="70"/>
      <c r="AL92" s="27"/>
      <c r="AM92" s="27"/>
      <c r="AN92" s="27"/>
      <c r="AO92" s="27"/>
      <c r="AP92" s="74"/>
    </row>
    <row r="93" spans="2:42" x14ac:dyDescent="0.2">
      <c r="AK93" s="70" t="s">
        <v>105</v>
      </c>
      <c r="AL93" s="27"/>
      <c r="AM93" s="27"/>
      <c r="AN93" s="27"/>
      <c r="AO93" s="64">
        <f>AO58</f>
        <v>1384030</v>
      </c>
      <c r="AP93" s="71">
        <f>AP58</f>
        <v>127265</v>
      </c>
    </row>
    <row r="94" spans="2:42" x14ac:dyDescent="0.2">
      <c r="AK94" s="70" t="s">
        <v>73</v>
      </c>
      <c r="AL94" s="27"/>
      <c r="AM94" s="27"/>
      <c r="AN94" s="27"/>
      <c r="AO94" s="72">
        <f>SUM(AO60:AO66)</f>
        <v>0</v>
      </c>
      <c r="AP94" s="73">
        <f>SUM(AP60:AP66)</f>
        <v>0</v>
      </c>
    </row>
    <row r="95" spans="2:42" x14ac:dyDescent="0.2">
      <c r="AK95" s="70"/>
      <c r="AL95" s="27"/>
      <c r="AM95" s="27"/>
      <c r="AN95" s="27"/>
      <c r="AO95" s="27"/>
      <c r="AP95" s="74"/>
    </row>
    <row r="96" spans="2:42" x14ac:dyDescent="0.2">
      <c r="AK96" s="70" t="s">
        <v>106</v>
      </c>
      <c r="AL96" s="27"/>
      <c r="AM96" s="27"/>
      <c r="AN96" s="27"/>
      <c r="AO96" s="72">
        <f>SUM(AO72:AO85)</f>
        <v>0</v>
      </c>
      <c r="AP96" s="75">
        <f>SUM(AP72:AP85)</f>
        <v>0</v>
      </c>
    </row>
    <row r="97" spans="37:42" x14ac:dyDescent="0.2">
      <c r="AK97" s="70" t="s">
        <v>116</v>
      </c>
      <c r="AL97" s="27"/>
      <c r="AM97" s="27"/>
      <c r="AN97" s="27"/>
      <c r="AO97" s="64">
        <f>AO70</f>
        <v>1384030</v>
      </c>
      <c r="AP97" s="71">
        <f>AP70</f>
        <v>3877329.5</v>
      </c>
    </row>
    <row r="98" spans="37:42" x14ac:dyDescent="0.2">
      <c r="AK98" s="70" t="s">
        <v>118</v>
      </c>
      <c r="AL98" s="27"/>
      <c r="AM98" s="27"/>
      <c r="AN98" s="27"/>
      <c r="AO98" s="64">
        <f>+(SUM(I58:AM58,I61:AM61,I64:AM64)-SUM(I57:AM57))</f>
        <v>1407000</v>
      </c>
      <c r="AP98" s="71">
        <f>AO98*G70</f>
        <v>56280</v>
      </c>
    </row>
    <row r="99" spans="37:42" x14ac:dyDescent="0.2">
      <c r="AK99" s="70" t="s">
        <v>117</v>
      </c>
      <c r="AL99" s="27"/>
      <c r="AM99" s="27"/>
      <c r="AN99" s="27"/>
      <c r="AO99" s="64"/>
      <c r="AP99" s="71">
        <f>AP97+AP98</f>
        <v>3933609.5</v>
      </c>
    </row>
    <row r="100" spans="37:42" x14ac:dyDescent="0.2">
      <c r="AK100" s="70"/>
      <c r="AL100" s="27"/>
      <c r="AM100" s="27"/>
      <c r="AN100" s="27"/>
      <c r="AO100" s="27"/>
      <c r="AP100" s="74"/>
    </row>
    <row r="101" spans="37:42" x14ac:dyDescent="0.2">
      <c r="AK101" s="70"/>
      <c r="AL101" s="27" t="s">
        <v>77</v>
      </c>
      <c r="AM101" s="27"/>
      <c r="AN101" s="27"/>
      <c r="AO101" s="64">
        <f>AQ58</f>
        <v>10970</v>
      </c>
      <c r="AP101" s="74"/>
    </row>
    <row r="102" spans="37:42" x14ac:dyDescent="0.2">
      <c r="AK102" s="70"/>
      <c r="AL102" s="27" t="s">
        <v>78</v>
      </c>
      <c r="AM102" s="27"/>
      <c r="AN102" s="27"/>
      <c r="AO102" s="64">
        <f>-AO57</f>
        <v>12000</v>
      </c>
      <c r="AP102" s="74"/>
    </row>
    <row r="103" spans="37:42" x14ac:dyDescent="0.2">
      <c r="AK103" s="76"/>
      <c r="AL103" s="77" t="s">
        <v>12</v>
      </c>
      <c r="AM103" s="77"/>
      <c r="AN103" s="77"/>
      <c r="AO103" s="60">
        <f>SUM(AO89:AO91)-SUM(AO96:AO97)-AO101-AO102</f>
        <v>0</v>
      </c>
      <c r="AP103" s="99"/>
    </row>
  </sheetData>
  <mergeCells count="1">
    <mergeCell ref="AK87:AP87"/>
  </mergeCells>
  <phoneticPr fontId="0" type="noConversion"/>
  <pageMargins left="0.5" right="0.5" top="0.5" bottom="0.5" header="0.5" footer="0.5"/>
  <pageSetup paperSize="5"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1"/>
  <sheetViews>
    <sheetView topLeftCell="A4" zoomScale="90" workbookViewId="0">
      <pane xSplit="8" ySplit="4" topLeftCell="J40" activePane="bottomRight" state="frozen"/>
      <selection activeCell="A4" sqref="A4"/>
      <selection pane="topRight" activeCell="I4" sqref="I4"/>
      <selection pane="bottomLeft" activeCell="A8" sqref="A8"/>
      <selection pane="bottomRight" activeCell="C106" sqref="C106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83" t="s">
        <v>80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36923</v>
      </c>
      <c r="J7" s="65">
        <f>I7+1</f>
        <v>36924</v>
      </c>
      <c r="K7" s="65">
        <f t="shared" ref="K7:AM7" si="0">J7+1</f>
        <v>36925</v>
      </c>
      <c r="L7" s="65">
        <f t="shared" si="0"/>
        <v>36926</v>
      </c>
      <c r="M7" s="65">
        <f t="shared" si="0"/>
        <v>36927</v>
      </c>
      <c r="N7" s="65">
        <f t="shared" si="0"/>
        <v>36928</v>
      </c>
      <c r="O7" s="65">
        <f t="shared" si="0"/>
        <v>36929</v>
      </c>
      <c r="P7" s="65">
        <f t="shared" si="0"/>
        <v>36930</v>
      </c>
      <c r="Q7" s="65">
        <f t="shared" si="0"/>
        <v>36931</v>
      </c>
      <c r="R7" s="65">
        <f t="shared" si="0"/>
        <v>36932</v>
      </c>
      <c r="S7" s="65">
        <f t="shared" si="0"/>
        <v>36933</v>
      </c>
      <c r="T7" s="65">
        <f t="shared" si="0"/>
        <v>36934</v>
      </c>
      <c r="U7" s="65">
        <f t="shared" si="0"/>
        <v>36935</v>
      </c>
      <c r="V7" s="65">
        <f t="shared" si="0"/>
        <v>36936</v>
      </c>
      <c r="W7" s="65">
        <f t="shared" si="0"/>
        <v>36937</v>
      </c>
      <c r="X7" s="65">
        <f t="shared" si="0"/>
        <v>36938</v>
      </c>
      <c r="Y7" s="65">
        <f t="shared" si="0"/>
        <v>36939</v>
      </c>
      <c r="Z7" s="65">
        <f t="shared" si="0"/>
        <v>36940</v>
      </c>
      <c r="AA7" s="65">
        <f t="shared" si="0"/>
        <v>36941</v>
      </c>
      <c r="AB7" s="65">
        <f t="shared" si="0"/>
        <v>36942</v>
      </c>
      <c r="AC7" s="65">
        <f t="shared" si="0"/>
        <v>36943</v>
      </c>
      <c r="AD7" s="65">
        <f t="shared" si="0"/>
        <v>36944</v>
      </c>
      <c r="AE7" s="65">
        <f t="shared" si="0"/>
        <v>36945</v>
      </c>
      <c r="AF7" s="65">
        <f t="shared" si="0"/>
        <v>36946</v>
      </c>
      <c r="AG7" s="65">
        <f t="shared" si="0"/>
        <v>36947</v>
      </c>
      <c r="AH7" s="65">
        <f t="shared" si="0"/>
        <v>36948</v>
      </c>
      <c r="AI7" s="65">
        <f t="shared" si="0"/>
        <v>36949</v>
      </c>
      <c r="AJ7" s="65">
        <f t="shared" si="0"/>
        <v>36950</v>
      </c>
      <c r="AK7" s="84">
        <f t="shared" si="0"/>
        <v>36951</v>
      </c>
      <c r="AL7" s="84">
        <f t="shared" si="0"/>
        <v>36952</v>
      </c>
      <c r="AM7" s="84">
        <f t="shared" si="0"/>
        <v>36953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  <c r="AK9" s="43"/>
      <c r="AL9" s="43"/>
      <c r="AM9" s="43"/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5000</v>
      </c>
      <c r="J10" s="16">
        <f t="shared" ref="J10:AM11" si="1">I10</f>
        <v>5000</v>
      </c>
      <c r="K10" s="16">
        <f t="shared" si="1"/>
        <v>5000</v>
      </c>
      <c r="L10" s="16">
        <f t="shared" si="1"/>
        <v>5000</v>
      </c>
      <c r="M10" s="16">
        <f t="shared" si="1"/>
        <v>5000</v>
      </c>
      <c r="N10" s="16">
        <f t="shared" si="1"/>
        <v>5000</v>
      </c>
      <c r="O10" s="16">
        <f t="shared" si="1"/>
        <v>5000</v>
      </c>
      <c r="P10" s="16">
        <f t="shared" si="1"/>
        <v>5000</v>
      </c>
      <c r="Q10" s="16">
        <f t="shared" si="1"/>
        <v>5000</v>
      </c>
      <c r="R10" s="16">
        <f t="shared" si="1"/>
        <v>5000</v>
      </c>
      <c r="S10" s="16">
        <f t="shared" si="1"/>
        <v>5000</v>
      </c>
      <c r="T10" s="16">
        <f t="shared" si="1"/>
        <v>5000</v>
      </c>
      <c r="U10" s="16">
        <f t="shared" si="1"/>
        <v>5000</v>
      </c>
      <c r="V10" s="16">
        <f t="shared" si="1"/>
        <v>5000</v>
      </c>
      <c r="W10" s="16">
        <f t="shared" si="1"/>
        <v>5000</v>
      </c>
      <c r="X10" s="16">
        <f t="shared" si="1"/>
        <v>5000</v>
      </c>
      <c r="Y10" s="16">
        <f t="shared" si="1"/>
        <v>5000</v>
      </c>
      <c r="Z10" s="16">
        <f t="shared" si="1"/>
        <v>5000</v>
      </c>
      <c r="AA10" s="16">
        <f t="shared" si="1"/>
        <v>5000</v>
      </c>
      <c r="AB10" s="16">
        <f t="shared" si="1"/>
        <v>5000</v>
      </c>
      <c r="AC10" s="16">
        <f t="shared" si="1"/>
        <v>5000</v>
      </c>
      <c r="AD10" s="16">
        <f t="shared" si="1"/>
        <v>5000</v>
      </c>
      <c r="AE10" s="16">
        <f t="shared" si="1"/>
        <v>5000</v>
      </c>
      <c r="AF10" s="16">
        <f t="shared" si="1"/>
        <v>5000</v>
      </c>
      <c r="AG10" s="16">
        <f t="shared" si="1"/>
        <v>5000</v>
      </c>
      <c r="AH10" s="16">
        <f t="shared" si="1"/>
        <v>5000</v>
      </c>
      <c r="AI10" s="16">
        <f t="shared" si="1"/>
        <v>5000</v>
      </c>
      <c r="AJ10" s="16">
        <f t="shared" si="1"/>
        <v>5000</v>
      </c>
      <c r="AK10" s="45">
        <v>0</v>
      </c>
      <c r="AL10" s="45">
        <f t="shared" si="1"/>
        <v>0</v>
      </c>
      <c r="AM10" s="45">
        <f t="shared" si="1"/>
        <v>0</v>
      </c>
      <c r="AO10" s="16">
        <f t="shared" ref="AO10:AO16" si="2">SUM(I10:AN10)</f>
        <v>140000</v>
      </c>
      <c r="AP10" s="16">
        <f t="shared" ref="AP10:AP16" si="3">SUM(I10:AM10)*E10+SUM(I10:AM10)*F10+SUM(I10:AM10)*G10</f>
        <v>336140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15000</v>
      </c>
      <c r="J11" s="16">
        <f t="shared" si="1"/>
        <v>15000</v>
      </c>
      <c r="K11" s="16">
        <f t="shared" si="1"/>
        <v>15000</v>
      </c>
      <c r="L11" s="16">
        <f t="shared" si="1"/>
        <v>15000</v>
      </c>
      <c r="M11" s="16">
        <f t="shared" si="1"/>
        <v>15000</v>
      </c>
      <c r="N11" s="16">
        <f t="shared" si="1"/>
        <v>15000</v>
      </c>
      <c r="O11" s="16">
        <f t="shared" si="1"/>
        <v>15000</v>
      </c>
      <c r="P11" s="16">
        <f t="shared" si="1"/>
        <v>15000</v>
      </c>
      <c r="Q11" s="16">
        <f t="shared" si="1"/>
        <v>15000</v>
      </c>
      <c r="R11" s="16">
        <f t="shared" si="1"/>
        <v>15000</v>
      </c>
      <c r="S11" s="16">
        <f t="shared" si="1"/>
        <v>15000</v>
      </c>
      <c r="T11" s="16">
        <f t="shared" si="1"/>
        <v>15000</v>
      </c>
      <c r="U11" s="16">
        <f t="shared" si="1"/>
        <v>15000</v>
      </c>
      <c r="V11" s="16">
        <f t="shared" si="1"/>
        <v>15000</v>
      </c>
      <c r="W11" s="16">
        <f t="shared" si="1"/>
        <v>15000</v>
      </c>
      <c r="X11" s="16">
        <f t="shared" si="1"/>
        <v>15000</v>
      </c>
      <c r="Y11" s="16">
        <f t="shared" si="1"/>
        <v>15000</v>
      </c>
      <c r="Z11" s="16">
        <f t="shared" si="1"/>
        <v>15000</v>
      </c>
      <c r="AA11" s="16">
        <f t="shared" si="1"/>
        <v>15000</v>
      </c>
      <c r="AB11" s="16">
        <f t="shared" si="1"/>
        <v>15000</v>
      </c>
      <c r="AC11" s="16">
        <f t="shared" si="1"/>
        <v>15000</v>
      </c>
      <c r="AD11" s="16">
        <f t="shared" si="1"/>
        <v>15000</v>
      </c>
      <c r="AE11" s="16">
        <f t="shared" si="1"/>
        <v>15000</v>
      </c>
      <c r="AF11" s="16">
        <f t="shared" si="1"/>
        <v>15000</v>
      </c>
      <c r="AG11" s="16">
        <f t="shared" si="1"/>
        <v>15000</v>
      </c>
      <c r="AH11" s="16">
        <f t="shared" si="1"/>
        <v>15000</v>
      </c>
      <c r="AI11" s="16">
        <f t="shared" si="1"/>
        <v>15000</v>
      </c>
      <c r="AJ11" s="16">
        <f t="shared" si="1"/>
        <v>15000</v>
      </c>
      <c r="AK11" s="45">
        <v>0</v>
      </c>
      <c r="AL11" s="45">
        <f t="shared" si="1"/>
        <v>0</v>
      </c>
      <c r="AM11" s="45">
        <f t="shared" si="1"/>
        <v>0</v>
      </c>
      <c r="AO11" s="16">
        <f>SUM(I11:AN11)</f>
        <v>420000</v>
      </c>
      <c r="AP11" s="16">
        <f>SUM(I11:AM11)*E11+SUM(I11:AM11)*F11+SUM(I11:AM11)*G11</f>
        <v>1008419.9999999999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>
        <v>0</v>
      </c>
      <c r="J12" s="16">
        <f t="shared" ref="J12:AM12" si="4">I12</f>
        <v>0</v>
      </c>
      <c r="K12" s="16">
        <f t="shared" si="4"/>
        <v>0</v>
      </c>
      <c r="L12" s="16">
        <f t="shared" si="4"/>
        <v>0</v>
      </c>
      <c r="M12" s="16">
        <f t="shared" si="4"/>
        <v>0</v>
      </c>
      <c r="N12" s="16">
        <f t="shared" si="4"/>
        <v>0</v>
      </c>
      <c r="O12" s="16">
        <f t="shared" si="4"/>
        <v>0</v>
      </c>
      <c r="P12" s="16">
        <f t="shared" si="4"/>
        <v>0</v>
      </c>
      <c r="Q12" s="16">
        <f t="shared" si="4"/>
        <v>0</v>
      </c>
      <c r="R12" s="16">
        <f t="shared" si="4"/>
        <v>0</v>
      </c>
      <c r="S12" s="16">
        <f t="shared" si="4"/>
        <v>0</v>
      </c>
      <c r="T12" s="16">
        <f t="shared" si="4"/>
        <v>0</v>
      </c>
      <c r="U12" s="16">
        <f t="shared" si="4"/>
        <v>0</v>
      </c>
      <c r="V12" s="16">
        <f t="shared" si="4"/>
        <v>0</v>
      </c>
      <c r="W12" s="16">
        <f t="shared" si="4"/>
        <v>0</v>
      </c>
      <c r="X12" s="16">
        <f t="shared" si="4"/>
        <v>0</v>
      </c>
      <c r="Y12" s="16">
        <f t="shared" si="4"/>
        <v>0</v>
      </c>
      <c r="Z12" s="16">
        <f t="shared" si="4"/>
        <v>0</v>
      </c>
      <c r="AA12" s="16">
        <f t="shared" si="4"/>
        <v>0</v>
      </c>
      <c r="AB12" s="16">
        <f t="shared" si="4"/>
        <v>0</v>
      </c>
      <c r="AC12" s="16">
        <f t="shared" si="4"/>
        <v>0</v>
      </c>
      <c r="AD12" s="16">
        <f t="shared" si="4"/>
        <v>0</v>
      </c>
      <c r="AE12" s="16">
        <f t="shared" si="4"/>
        <v>0</v>
      </c>
      <c r="AF12" s="16">
        <f t="shared" si="4"/>
        <v>0</v>
      </c>
      <c r="AG12" s="16">
        <f t="shared" si="4"/>
        <v>0</v>
      </c>
      <c r="AH12" s="16">
        <f t="shared" si="4"/>
        <v>0</v>
      </c>
      <c r="AI12" s="16">
        <f t="shared" si="4"/>
        <v>0</v>
      </c>
      <c r="AJ12" s="16">
        <f t="shared" si="4"/>
        <v>0</v>
      </c>
      <c r="AK12" s="45">
        <f t="shared" si="4"/>
        <v>0</v>
      </c>
      <c r="AL12" s="45">
        <f t="shared" si="4"/>
        <v>0</v>
      </c>
      <c r="AM12" s="45">
        <f t="shared" si="4"/>
        <v>0</v>
      </c>
      <c r="AO12" s="16">
        <f>SUM(I12:AN12)</f>
        <v>0</v>
      </c>
      <c r="AP12" s="16">
        <f>SUM(I12:AM12)*E12+SUM(I12:AM12)*F12+SUM(I12:AM12)*G12</f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0</v>
      </c>
      <c r="J13" s="16">
        <f t="shared" ref="J13:AM13" si="5">I13</f>
        <v>0</v>
      </c>
      <c r="K13" s="16">
        <f t="shared" si="5"/>
        <v>0</v>
      </c>
      <c r="L13" s="16">
        <f t="shared" si="5"/>
        <v>0</v>
      </c>
      <c r="M13" s="16">
        <f t="shared" si="5"/>
        <v>0</v>
      </c>
      <c r="N13" s="16">
        <f t="shared" si="5"/>
        <v>0</v>
      </c>
      <c r="O13" s="16">
        <f t="shared" si="5"/>
        <v>0</v>
      </c>
      <c r="P13" s="16">
        <f t="shared" si="5"/>
        <v>0</v>
      </c>
      <c r="Q13" s="16">
        <f t="shared" si="5"/>
        <v>0</v>
      </c>
      <c r="R13" s="16">
        <f t="shared" si="5"/>
        <v>0</v>
      </c>
      <c r="S13" s="16">
        <f t="shared" si="5"/>
        <v>0</v>
      </c>
      <c r="T13" s="16">
        <f t="shared" si="5"/>
        <v>0</v>
      </c>
      <c r="U13" s="16">
        <f t="shared" si="5"/>
        <v>0</v>
      </c>
      <c r="V13" s="16">
        <f t="shared" si="5"/>
        <v>0</v>
      </c>
      <c r="W13" s="16">
        <f t="shared" si="5"/>
        <v>0</v>
      </c>
      <c r="X13" s="16">
        <f t="shared" si="5"/>
        <v>0</v>
      </c>
      <c r="Y13" s="16">
        <f t="shared" si="5"/>
        <v>0</v>
      </c>
      <c r="Z13" s="16">
        <f t="shared" si="5"/>
        <v>0</v>
      </c>
      <c r="AA13" s="16">
        <f t="shared" si="5"/>
        <v>0</v>
      </c>
      <c r="AB13" s="16">
        <f t="shared" si="5"/>
        <v>0</v>
      </c>
      <c r="AC13" s="16">
        <f t="shared" si="5"/>
        <v>0</v>
      </c>
      <c r="AD13" s="16">
        <f t="shared" si="5"/>
        <v>0</v>
      </c>
      <c r="AE13" s="16">
        <f t="shared" si="5"/>
        <v>0</v>
      </c>
      <c r="AF13" s="16">
        <f t="shared" si="5"/>
        <v>0</v>
      </c>
      <c r="AG13" s="16">
        <f t="shared" si="5"/>
        <v>0</v>
      </c>
      <c r="AH13" s="16">
        <f t="shared" si="5"/>
        <v>0</v>
      </c>
      <c r="AI13" s="16">
        <f t="shared" si="5"/>
        <v>0</v>
      </c>
      <c r="AJ13" s="16">
        <f t="shared" si="5"/>
        <v>0</v>
      </c>
      <c r="AK13" s="45">
        <f t="shared" si="5"/>
        <v>0</v>
      </c>
      <c r="AL13" s="45">
        <f t="shared" si="5"/>
        <v>0</v>
      </c>
      <c r="AM13" s="45">
        <f t="shared" si="5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>
        <v>0</v>
      </c>
      <c r="J14" s="16">
        <f t="shared" ref="J14:AM14" si="6">I14</f>
        <v>0</v>
      </c>
      <c r="K14" s="16">
        <f t="shared" si="6"/>
        <v>0</v>
      </c>
      <c r="L14" s="16">
        <f t="shared" si="6"/>
        <v>0</v>
      </c>
      <c r="M14" s="16">
        <f t="shared" si="6"/>
        <v>0</v>
      </c>
      <c r="N14" s="16">
        <f t="shared" si="6"/>
        <v>0</v>
      </c>
      <c r="O14" s="16">
        <f t="shared" si="6"/>
        <v>0</v>
      </c>
      <c r="P14" s="16">
        <f t="shared" si="6"/>
        <v>0</v>
      </c>
      <c r="Q14" s="16">
        <f t="shared" si="6"/>
        <v>0</v>
      </c>
      <c r="R14" s="16">
        <f t="shared" si="6"/>
        <v>0</v>
      </c>
      <c r="S14" s="16">
        <f t="shared" si="6"/>
        <v>0</v>
      </c>
      <c r="T14" s="16">
        <f t="shared" si="6"/>
        <v>0</v>
      </c>
      <c r="U14" s="16">
        <f t="shared" si="6"/>
        <v>0</v>
      </c>
      <c r="V14" s="16">
        <f t="shared" si="6"/>
        <v>0</v>
      </c>
      <c r="W14" s="16">
        <f t="shared" si="6"/>
        <v>0</v>
      </c>
      <c r="X14" s="16">
        <f t="shared" si="6"/>
        <v>0</v>
      </c>
      <c r="Y14" s="16">
        <f t="shared" si="6"/>
        <v>0</v>
      </c>
      <c r="Z14" s="16">
        <f t="shared" si="6"/>
        <v>0</v>
      </c>
      <c r="AA14" s="16">
        <f t="shared" si="6"/>
        <v>0</v>
      </c>
      <c r="AB14" s="16">
        <f t="shared" si="6"/>
        <v>0</v>
      </c>
      <c r="AC14" s="16">
        <f t="shared" si="6"/>
        <v>0</v>
      </c>
      <c r="AD14" s="16">
        <f t="shared" si="6"/>
        <v>0</v>
      </c>
      <c r="AE14" s="16">
        <f t="shared" si="6"/>
        <v>0</v>
      </c>
      <c r="AF14" s="16">
        <f t="shared" si="6"/>
        <v>0</v>
      </c>
      <c r="AG14" s="16">
        <f t="shared" si="6"/>
        <v>0</v>
      </c>
      <c r="AH14" s="16">
        <f t="shared" si="6"/>
        <v>0</v>
      </c>
      <c r="AI14" s="16">
        <f t="shared" si="6"/>
        <v>0</v>
      </c>
      <c r="AJ14" s="16">
        <f t="shared" si="6"/>
        <v>0</v>
      </c>
      <c r="AK14" s="45">
        <f t="shared" si="6"/>
        <v>0</v>
      </c>
      <c r="AL14" s="45">
        <f t="shared" si="6"/>
        <v>0</v>
      </c>
      <c r="AM14" s="45">
        <f t="shared" si="6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7">I15</f>
        <v>0</v>
      </c>
      <c r="K15" s="16">
        <f t="shared" si="7"/>
        <v>0</v>
      </c>
      <c r="L15" s="16">
        <f t="shared" si="7"/>
        <v>0</v>
      </c>
      <c r="M15" s="16">
        <f t="shared" si="7"/>
        <v>0</v>
      </c>
      <c r="N15" s="16">
        <f t="shared" si="7"/>
        <v>0</v>
      </c>
      <c r="O15" s="16">
        <f t="shared" si="7"/>
        <v>0</v>
      </c>
      <c r="P15" s="16">
        <f t="shared" si="7"/>
        <v>0</v>
      </c>
      <c r="Q15" s="16">
        <f t="shared" si="7"/>
        <v>0</v>
      </c>
      <c r="R15" s="16">
        <f t="shared" si="7"/>
        <v>0</v>
      </c>
      <c r="S15" s="16">
        <f t="shared" si="7"/>
        <v>0</v>
      </c>
      <c r="T15" s="16">
        <f t="shared" si="7"/>
        <v>0</v>
      </c>
      <c r="U15" s="16">
        <f t="shared" si="7"/>
        <v>0</v>
      </c>
      <c r="V15" s="16">
        <f t="shared" si="7"/>
        <v>0</v>
      </c>
      <c r="W15" s="16">
        <f t="shared" si="7"/>
        <v>0</v>
      </c>
      <c r="X15" s="16">
        <f t="shared" si="7"/>
        <v>0</v>
      </c>
      <c r="Y15" s="16">
        <f t="shared" si="7"/>
        <v>0</v>
      </c>
      <c r="Z15" s="16">
        <f t="shared" si="7"/>
        <v>0</v>
      </c>
      <c r="AA15" s="16">
        <f t="shared" si="7"/>
        <v>0</v>
      </c>
      <c r="AB15" s="16">
        <f t="shared" si="7"/>
        <v>0</v>
      </c>
      <c r="AC15" s="16">
        <f t="shared" si="7"/>
        <v>0</v>
      </c>
      <c r="AD15" s="16">
        <f t="shared" si="7"/>
        <v>0</v>
      </c>
      <c r="AE15" s="16">
        <f t="shared" si="7"/>
        <v>0</v>
      </c>
      <c r="AF15" s="16">
        <f t="shared" si="7"/>
        <v>0</v>
      </c>
      <c r="AG15" s="16">
        <f t="shared" si="7"/>
        <v>0</v>
      </c>
      <c r="AH15" s="16">
        <f t="shared" si="7"/>
        <v>0</v>
      </c>
      <c r="AI15" s="16">
        <f t="shared" si="7"/>
        <v>0</v>
      </c>
      <c r="AJ15" s="16">
        <f t="shared" si="7"/>
        <v>0</v>
      </c>
      <c r="AK15" s="45">
        <f t="shared" si="7"/>
        <v>0</v>
      </c>
      <c r="AL15" s="45">
        <f t="shared" si="7"/>
        <v>0</v>
      </c>
      <c r="AM15" s="45">
        <f t="shared" si="7"/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8">I16</f>
        <v>0</v>
      </c>
      <c r="K16" s="60">
        <f t="shared" si="8"/>
        <v>0</v>
      </c>
      <c r="L16" s="60">
        <f t="shared" si="8"/>
        <v>0</v>
      </c>
      <c r="M16" s="60">
        <f t="shared" si="8"/>
        <v>0</v>
      </c>
      <c r="N16" s="60">
        <f t="shared" si="8"/>
        <v>0</v>
      </c>
      <c r="O16" s="60">
        <f t="shared" si="8"/>
        <v>0</v>
      </c>
      <c r="P16" s="60">
        <f t="shared" si="8"/>
        <v>0</v>
      </c>
      <c r="Q16" s="60">
        <f t="shared" si="8"/>
        <v>0</v>
      </c>
      <c r="R16" s="60">
        <f t="shared" si="8"/>
        <v>0</v>
      </c>
      <c r="S16" s="60">
        <f t="shared" si="8"/>
        <v>0</v>
      </c>
      <c r="T16" s="60">
        <f t="shared" si="8"/>
        <v>0</v>
      </c>
      <c r="U16" s="60">
        <f t="shared" si="8"/>
        <v>0</v>
      </c>
      <c r="V16" s="60">
        <f t="shared" si="8"/>
        <v>0</v>
      </c>
      <c r="W16" s="60">
        <f t="shared" si="8"/>
        <v>0</v>
      </c>
      <c r="X16" s="60">
        <f t="shared" si="8"/>
        <v>0</v>
      </c>
      <c r="Y16" s="60">
        <f t="shared" si="8"/>
        <v>0</v>
      </c>
      <c r="Z16" s="60">
        <f t="shared" si="8"/>
        <v>0</v>
      </c>
      <c r="AA16" s="60">
        <f t="shared" si="8"/>
        <v>0</v>
      </c>
      <c r="AB16" s="60">
        <f t="shared" si="8"/>
        <v>0</v>
      </c>
      <c r="AC16" s="60">
        <f t="shared" si="8"/>
        <v>0</v>
      </c>
      <c r="AD16" s="60">
        <f t="shared" si="8"/>
        <v>0</v>
      </c>
      <c r="AE16" s="60">
        <f t="shared" si="8"/>
        <v>0</v>
      </c>
      <c r="AF16" s="60">
        <f t="shared" si="8"/>
        <v>0</v>
      </c>
      <c r="AG16" s="60">
        <f t="shared" si="8"/>
        <v>0</v>
      </c>
      <c r="AH16" s="60">
        <f t="shared" si="8"/>
        <v>0</v>
      </c>
      <c r="AI16" s="60">
        <f t="shared" si="8"/>
        <v>0</v>
      </c>
      <c r="AJ16" s="60">
        <f t="shared" si="8"/>
        <v>0</v>
      </c>
      <c r="AK16" s="85">
        <f t="shared" si="8"/>
        <v>0</v>
      </c>
      <c r="AL16" s="85">
        <f t="shared" si="8"/>
        <v>0</v>
      </c>
      <c r="AM16" s="85">
        <f t="shared" si="8"/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9">SUM(I10:I16)</f>
        <v>20000</v>
      </c>
      <c r="J17" s="58">
        <f t="shared" si="9"/>
        <v>20000</v>
      </c>
      <c r="K17" s="58">
        <f t="shared" si="9"/>
        <v>20000</v>
      </c>
      <c r="L17" s="58">
        <f t="shared" si="9"/>
        <v>20000</v>
      </c>
      <c r="M17" s="58">
        <f t="shared" si="9"/>
        <v>20000</v>
      </c>
      <c r="N17" s="58">
        <f t="shared" si="9"/>
        <v>20000</v>
      </c>
      <c r="O17" s="58">
        <f t="shared" si="9"/>
        <v>20000</v>
      </c>
      <c r="P17" s="58">
        <f t="shared" si="9"/>
        <v>20000</v>
      </c>
      <c r="Q17" s="58">
        <f t="shared" si="9"/>
        <v>20000</v>
      </c>
      <c r="R17" s="58">
        <f t="shared" si="9"/>
        <v>20000</v>
      </c>
      <c r="S17" s="58">
        <f t="shared" si="9"/>
        <v>20000</v>
      </c>
      <c r="T17" s="58">
        <f t="shared" si="9"/>
        <v>20000</v>
      </c>
      <c r="U17" s="58">
        <f t="shared" si="9"/>
        <v>20000</v>
      </c>
      <c r="V17" s="58">
        <f t="shared" si="9"/>
        <v>20000</v>
      </c>
      <c r="W17" s="58">
        <f t="shared" si="9"/>
        <v>20000</v>
      </c>
      <c r="X17" s="58">
        <f t="shared" si="9"/>
        <v>20000</v>
      </c>
      <c r="Y17" s="58">
        <f t="shared" si="9"/>
        <v>20000</v>
      </c>
      <c r="Z17" s="58">
        <f t="shared" si="9"/>
        <v>20000</v>
      </c>
      <c r="AA17" s="58">
        <f t="shared" si="9"/>
        <v>20000</v>
      </c>
      <c r="AB17" s="58">
        <f t="shared" si="9"/>
        <v>20000</v>
      </c>
      <c r="AC17" s="58">
        <f t="shared" si="9"/>
        <v>20000</v>
      </c>
      <c r="AD17" s="58">
        <f t="shared" si="9"/>
        <v>20000</v>
      </c>
      <c r="AE17" s="58">
        <f t="shared" si="9"/>
        <v>20000</v>
      </c>
      <c r="AF17" s="58">
        <f t="shared" si="9"/>
        <v>20000</v>
      </c>
      <c r="AG17" s="58">
        <f t="shared" si="9"/>
        <v>20000</v>
      </c>
      <c r="AH17" s="58">
        <f t="shared" si="9"/>
        <v>20000</v>
      </c>
      <c r="AI17" s="58">
        <f t="shared" si="9"/>
        <v>20000</v>
      </c>
      <c r="AJ17" s="58">
        <f t="shared" si="9"/>
        <v>20000</v>
      </c>
      <c r="AK17" s="86">
        <f t="shared" si="9"/>
        <v>0</v>
      </c>
      <c r="AL17" s="86">
        <f t="shared" si="9"/>
        <v>0</v>
      </c>
      <c r="AM17" s="86">
        <f t="shared" si="9"/>
        <v>0</v>
      </c>
      <c r="AO17" s="20">
        <f>SUM(AO10:AO16)</f>
        <v>560000</v>
      </c>
      <c r="AP17" s="20">
        <f>SUM(AP10:AP16)</f>
        <v>1344560</v>
      </c>
    </row>
    <row r="18" spans="2:42" x14ac:dyDescent="0.2">
      <c r="I18" s="11"/>
      <c r="AK18" s="43"/>
      <c r="AL18" s="43"/>
      <c r="AM18" s="43"/>
    </row>
    <row r="19" spans="2:42" x14ac:dyDescent="0.2">
      <c r="B19" s="95" t="s">
        <v>84</v>
      </c>
      <c r="I19" s="11"/>
      <c r="AK19" s="43"/>
      <c r="AL19" s="43"/>
      <c r="AM19" s="43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Z20" si="10">I20</f>
        <v>0</v>
      </c>
      <c r="K20" s="16">
        <f t="shared" si="10"/>
        <v>0</v>
      </c>
      <c r="L20" s="16">
        <f t="shared" si="10"/>
        <v>0</v>
      </c>
      <c r="M20" s="16">
        <f t="shared" si="10"/>
        <v>0</v>
      </c>
      <c r="N20" s="16">
        <f t="shared" si="10"/>
        <v>0</v>
      </c>
      <c r="O20" s="16">
        <f t="shared" si="10"/>
        <v>0</v>
      </c>
      <c r="P20" s="16">
        <f t="shared" si="10"/>
        <v>0</v>
      </c>
      <c r="Q20" s="16">
        <f t="shared" si="10"/>
        <v>0</v>
      </c>
      <c r="R20" s="16">
        <f t="shared" si="10"/>
        <v>0</v>
      </c>
      <c r="S20" s="16">
        <f t="shared" si="10"/>
        <v>0</v>
      </c>
      <c r="T20" s="16">
        <f t="shared" si="10"/>
        <v>0</v>
      </c>
      <c r="U20" s="16">
        <f t="shared" si="10"/>
        <v>0</v>
      </c>
      <c r="V20" s="16">
        <f t="shared" si="10"/>
        <v>0</v>
      </c>
      <c r="W20" s="16">
        <f t="shared" si="10"/>
        <v>0</v>
      </c>
      <c r="X20" s="16">
        <f t="shared" si="10"/>
        <v>0</v>
      </c>
      <c r="Y20" s="16">
        <f t="shared" si="10"/>
        <v>0</v>
      </c>
      <c r="Z20" s="16">
        <f t="shared" si="10"/>
        <v>0</v>
      </c>
      <c r="AA20" s="16">
        <f t="shared" ref="AA20:AM20" si="11">Z20</f>
        <v>0</v>
      </c>
      <c r="AB20" s="16">
        <f t="shared" si="11"/>
        <v>0</v>
      </c>
      <c r="AC20" s="16">
        <f t="shared" si="11"/>
        <v>0</v>
      </c>
      <c r="AD20" s="16">
        <f t="shared" si="11"/>
        <v>0</v>
      </c>
      <c r="AE20" s="16">
        <f t="shared" si="11"/>
        <v>0</v>
      </c>
      <c r="AF20" s="16">
        <f t="shared" si="11"/>
        <v>0</v>
      </c>
      <c r="AG20" s="16">
        <f t="shared" si="11"/>
        <v>0</v>
      </c>
      <c r="AH20" s="16">
        <f t="shared" si="11"/>
        <v>0</v>
      </c>
      <c r="AI20" s="16">
        <f t="shared" si="11"/>
        <v>0</v>
      </c>
      <c r="AJ20" s="16">
        <f t="shared" si="11"/>
        <v>0</v>
      </c>
      <c r="AK20" s="45">
        <f t="shared" si="11"/>
        <v>0</v>
      </c>
      <c r="AL20" s="45">
        <f t="shared" si="11"/>
        <v>0</v>
      </c>
      <c r="AM20" s="45">
        <f t="shared" si="11"/>
        <v>0</v>
      </c>
      <c r="AO20" s="16">
        <f t="shared" ref="AO20:AO32" si="12">SUM(I20:AN20)</f>
        <v>0</v>
      </c>
      <c r="AP20" s="16">
        <f t="shared" ref="AP20:AP32" si="13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S21" si="14">I21</f>
        <v>0</v>
      </c>
      <c r="K21" s="16">
        <f t="shared" si="14"/>
        <v>0</v>
      </c>
      <c r="L21" s="16">
        <f t="shared" si="14"/>
        <v>0</v>
      </c>
      <c r="M21" s="16">
        <f t="shared" si="14"/>
        <v>0</v>
      </c>
      <c r="N21" s="16">
        <f t="shared" si="14"/>
        <v>0</v>
      </c>
      <c r="O21" s="16">
        <f t="shared" si="14"/>
        <v>0</v>
      </c>
      <c r="P21" s="16">
        <f t="shared" si="14"/>
        <v>0</v>
      </c>
      <c r="Q21" s="16">
        <f t="shared" si="14"/>
        <v>0</v>
      </c>
      <c r="R21" s="16">
        <f t="shared" si="14"/>
        <v>0</v>
      </c>
      <c r="S21" s="16">
        <f t="shared" si="14"/>
        <v>0</v>
      </c>
      <c r="T21" s="16">
        <f>S21</f>
        <v>0</v>
      </c>
      <c r="U21" s="16">
        <f>T21</f>
        <v>0</v>
      </c>
      <c r="V21" s="16">
        <f t="shared" ref="V21:Y32" si="15">U21</f>
        <v>0</v>
      </c>
      <c r="W21" s="16">
        <f t="shared" si="15"/>
        <v>0</v>
      </c>
      <c r="X21" s="16">
        <f t="shared" si="15"/>
        <v>0</v>
      </c>
      <c r="Y21" s="16">
        <f t="shared" ref="Y21:AA26" si="16">X21</f>
        <v>0</v>
      </c>
      <c r="Z21" s="16">
        <f t="shared" si="16"/>
        <v>0</v>
      </c>
      <c r="AA21" s="16">
        <f t="shared" ref="AA21:AM21" si="17">Z21</f>
        <v>0</v>
      </c>
      <c r="AB21" s="16">
        <f t="shared" si="17"/>
        <v>0</v>
      </c>
      <c r="AC21" s="16">
        <f t="shared" si="17"/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45">
        <f t="shared" si="17"/>
        <v>0</v>
      </c>
      <c r="AL21" s="45">
        <f t="shared" si="17"/>
        <v>0</v>
      </c>
      <c r="AM21" s="45">
        <f t="shared" si="17"/>
        <v>0</v>
      </c>
      <c r="AO21" s="16">
        <f t="shared" si="12"/>
        <v>0</v>
      </c>
      <c r="AP21" s="16">
        <f t="shared" si="13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S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>S22</f>
        <v>0</v>
      </c>
      <c r="U22" s="16">
        <f>T22</f>
        <v>0</v>
      </c>
      <c r="V22" s="16">
        <f t="shared" si="15"/>
        <v>0</v>
      </c>
      <c r="W22" s="16">
        <f t="shared" si="15"/>
        <v>0</v>
      </c>
      <c r="X22" s="16">
        <f t="shared" si="15"/>
        <v>0</v>
      </c>
      <c r="Y22" s="16">
        <f t="shared" si="16"/>
        <v>0</v>
      </c>
      <c r="Z22" s="16">
        <f t="shared" si="16"/>
        <v>0</v>
      </c>
      <c r="AA22" s="16">
        <f t="shared" ref="AA22:AM22" si="19">Z22</f>
        <v>0</v>
      </c>
      <c r="AB22" s="16">
        <f t="shared" si="19"/>
        <v>0</v>
      </c>
      <c r="AC22" s="16">
        <f t="shared" si="19"/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45">
        <f t="shared" si="19"/>
        <v>0</v>
      </c>
      <c r="AL22" s="45">
        <f t="shared" si="19"/>
        <v>0</v>
      </c>
      <c r="AM22" s="45">
        <f t="shared" si="19"/>
        <v>0</v>
      </c>
      <c r="AO22" s="16">
        <f t="shared" si="12"/>
        <v>0</v>
      </c>
      <c r="AP22" s="16">
        <f t="shared" si="13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v>0</v>
      </c>
      <c r="U23" s="16">
        <f t="shared" ref="U23:U28" si="21">T23</f>
        <v>0</v>
      </c>
      <c r="V23" s="16">
        <f t="shared" si="15"/>
        <v>0</v>
      </c>
      <c r="W23" s="16">
        <f t="shared" si="15"/>
        <v>0</v>
      </c>
      <c r="X23" s="16">
        <f t="shared" si="15"/>
        <v>0</v>
      </c>
      <c r="Y23" s="16">
        <f t="shared" si="16"/>
        <v>0</v>
      </c>
      <c r="Z23" s="16">
        <f t="shared" si="16"/>
        <v>0</v>
      </c>
      <c r="AA23" s="16">
        <f t="shared" ref="AA23:AM23" si="22">Z23</f>
        <v>0</v>
      </c>
      <c r="AB23" s="16">
        <f t="shared" si="22"/>
        <v>0</v>
      </c>
      <c r="AC23" s="16">
        <f t="shared" si="22"/>
        <v>0</v>
      </c>
      <c r="AD23" s="16">
        <f t="shared" si="22"/>
        <v>0</v>
      </c>
      <c r="AE23" s="16">
        <f t="shared" si="22"/>
        <v>0</v>
      </c>
      <c r="AF23" s="16">
        <f t="shared" si="22"/>
        <v>0</v>
      </c>
      <c r="AG23" s="16">
        <f t="shared" si="22"/>
        <v>0</v>
      </c>
      <c r="AH23" s="16">
        <f t="shared" si="22"/>
        <v>0</v>
      </c>
      <c r="AI23" s="16">
        <f t="shared" si="22"/>
        <v>0</v>
      </c>
      <c r="AJ23" s="16">
        <f t="shared" si="22"/>
        <v>0</v>
      </c>
      <c r="AK23" s="45">
        <f t="shared" si="22"/>
        <v>0</v>
      </c>
      <c r="AL23" s="45">
        <f t="shared" si="22"/>
        <v>0</v>
      </c>
      <c r="AM23" s="45">
        <f t="shared" si="22"/>
        <v>0</v>
      </c>
      <c r="AO23" s="16">
        <f t="shared" si="12"/>
        <v>0</v>
      </c>
      <c r="AP23" s="16">
        <f t="shared" si="13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ref="J24:S24" si="23">I24</f>
        <v>0</v>
      </c>
      <c r="K24" s="16">
        <f t="shared" si="23"/>
        <v>0</v>
      </c>
      <c r="L24" s="16">
        <f t="shared" si="23"/>
        <v>0</v>
      </c>
      <c r="M24" s="16">
        <f t="shared" si="23"/>
        <v>0</v>
      </c>
      <c r="N24" s="16">
        <f t="shared" si="23"/>
        <v>0</v>
      </c>
      <c r="O24" s="16">
        <f t="shared" si="23"/>
        <v>0</v>
      </c>
      <c r="P24" s="16">
        <f t="shared" si="23"/>
        <v>0</v>
      </c>
      <c r="Q24" s="16">
        <f t="shared" si="23"/>
        <v>0</v>
      </c>
      <c r="R24" s="16">
        <f t="shared" si="23"/>
        <v>0</v>
      </c>
      <c r="S24" s="16">
        <f t="shared" si="23"/>
        <v>0</v>
      </c>
      <c r="T24" s="16">
        <f>S24</f>
        <v>0</v>
      </c>
      <c r="U24" s="16">
        <f t="shared" si="21"/>
        <v>0</v>
      </c>
      <c r="V24" s="16">
        <f t="shared" si="15"/>
        <v>0</v>
      </c>
      <c r="W24" s="16">
        <f t="shared" si="15"/>
        <v>0</v>
      </c>
      <c r="X24" s="16">
        <f t="shared" si="15"/>
        <v>0</v>
      </c>
      <c r="Y24" s="16">
        <f t="shared" si="16"/>
        <v>0</v>
      </c>
      <c r="Z24" s="16">
        <f t="shared" si="16"/>
        <v>0</v>
      </c>
      <c r="AA24" s="16">
        <f t="shared" si="16"/>
        <v>0</v>
      </c>
      <c r="AB24" s="16">
        <f t="shared" ref="AB24:AM24" si="24">AA24</f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H24" s="16">
        <f t="shared" si="24"/>
        <v>0</v>
      </c>
      <c r="AI24" s="16">
        <f t="shared" si="24"/>
        <v>0</v>
      </c>
      <c r="AJ24" s="16">
        <f t="shared" si="24"/>
        <v>0</v>
      </c>
      <c r="AK24" s="45">
        <v>0</v>
      </c>
      <c r="AL24" s="45">
        <f t="shared" si="24"/>
        <v>0</v>
      </c>
      <c r="AM24" s="45">
        <f t="shared" si="24"/>
        <v>0</v>
      </c>
      <c r="AO24" s="16">
        <f t="shared" si="12"/>
        <v>0</v>
      </c>
      <c r="AP24" s="16">
        <f t="shared" si="13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ref="J25:S25" si="25">I25</f>
        <v>0</v>
      </c>
      <c r="K25" s="16">
        <f t="shared" si="25"/>
        <v>0</v>
      </c>
      <c r="L25" s="16">
        <f t="shared" si="25"/>
        <v>0</v>
      </c>
      <c r="M25" s="16">
        <f t="shared" si="25"/>
        <v>0</v>
      </c>
      <c r="N25" s="16">
        <f t="shared" si="25"/>
        <v>0</v>
      </c>
      <c r="O25" s="16">
        <f t="shared" si="25"/>
        <v>0</v>
      </c>
      <c r="P25" s="16">
        <f t="shared" si="25"/>
        <v>0</v>
      </c>
      <c r="Q25" s="16">
        <f t="shared" si="25"/>
        <v>0</v>
      </c>
      <c r="R25" s="16">
        <f t="shared" si="25"/>
        <v>0</v>
      </c>
      <c r="S25" s="16">
        <f t="shared" si="25"/>
        <v>0</v>
      </c>
      <c r="T25" s="16">
        <f>S25</f>
        <v>0</v>
      </c>
      <c r="U25" s="16">
        <f t="shared" si="21"/>
        <v>0</v>
      </c>
      <c r="V25" s="16">
        <f t="shared" si="15"/>
        <v>0</v>
      </c>
      <c r="W25" s="16">
        <f t="shared" si="15"/>
        <v>0</v>
      </c>
      <c r="X25" s="16">
        <f t="shared" si="15"/>
        <v>0</v>
      </c>
      <c r="Y25" s="16">
        <f t="shared" si="16"/>
        <v>0</v>
      </c>
      <c r="Z25" s="16">
        <f t="shared" si="16"/>
        <v>0</v>
      </c>
      <c r="AA25" s="16">
        <f>Z25</f>
        <v>0</v>
      </c>
      <c r="AB25" s="16">
        <f t="shared" ref="AB25:AM25" si="26">AA25</f>
        <v>0</v>
      </c>
      <c r="AC25" s="16">
        <f t="shared" si="26"/>
        <v>0</v>
      </c>
      <c r="AD25" s="16">
        <f t="shared" si="26"/>
        <v>0</v>
      </c>
      <c r="AE25" s="16">
        <f t="shared" si="26"/>
        <v>0</v>
      </c>
      <c r="AF25" s="16">
        <f t="shared" si="26"/>
        <v>0</v>
      </c>
      <c r="AG25" s="16">
        <f t="shared" si="26"/>
        <v>0</v>
      </c>
      <c r="AH25" s="16">
        <f t="shared" si="26"/>
        <v>0</v>
      </c>
      <c r="AI25" s="16">
        <f t="shared" si="26"/>
        <v>0</v>
      </c>
      <c r="AJ25" s="16">
        <f t="shared" si="26"/>
        <v>0</v>
      </c>
      <c r="AK25" s="45">
        <f t="shared" si="26"/>
        <v>0</v>
      </c>
      <c r="AL25" s="45">
        <f t="shared" si="26"/>
        <v>0</v>
      </c>
      <c r="AM25" s="45">
        <f t="shared" si="26"/>
        <v>0</v>
      </c>
      <c r="AO25" s="16">
        <f t="shared" si="12"/>
        <v>0</v>
      </c>
      <c r="AP25" s="16">
        <f t="shared" si="13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ref="J26:S26" si="27">I26</f>
        <v>0</v>
      </c>
      <c r="K26" s="16">
        <f t="shared" si="27"/>
        <v>0</v>
      </c>
      <c r="L26" s="16">
        <f t="shared" si="27"/>
        <v>0</v>
      </c>
      <c r="M26" s="16">
        <f t="shared" si="27"/>
        <v>0</v>
      </c>
      <c r="N26" s="16">
        <f t="shared" si="27"/>
        <v>0</v>
      </c>
      <c r="O26" s="16">
        <f t="shared" si="27"/>
        <v>0</v>
      </c>
      <c r="P26" s="16">
        <f t="shared" si="27"/>
        <v>0</v>
      </c>
      <c r="Q26" s="16">
        <f t="shared" si="27"/>
        <v>0</v>
      </c>
      <c r="R26" s="16">
        <f t="shared" si="27"/>
        <v>0</v>
      </c>
      <c r="S26" s="16">
        <f t="shared" si="27"/>
        <v>0</v>
      </c>
      <c r="T26" s="16">
        <f>S26</f>
        <v>0</v>
      </c>
      <c r="U26" s="16">
        <f t="shared" si="21"/>
        <v>0</v>
      </c>
      <c r="V26" s="16">
        <f t="shared" si="15"/>
        <v>0</v>
      </c>
      <c r="W26" s="16">
        <f t="shared" si="15"/>
        <v>0</v>
      </c>
      <c r="X26" s="16">
        <f t="shared" si="15"/>
        <v>0</v>
      </c>
      <c r="Y26" s="16">
        <f t="shared" si="16"/>
        <v>0</v>
      </c>
      <c r="Z26" s="16">
        <f t="shared" si="16"/>
        <v>0</v>
      </c>
      <c r="AA26" s="16">
        <f>Z26</f>
        <v>0</v>
      </c>
      <c r="AB26" s="16">
        <f t="shared" ref="AB26:AM26" si="28">AA26</f>
        <v>0</v>
      </c>
      <c r="AC26" s="16">
        <f t="shared" si="28"/>
        <v>0</v>
      </c>
      <c r="AD26" s="16">
        <f t="shared" si="28"/>
        <v>0</v>
      </c>
      <c r="AE26" s="16">
        <f t="shared" si="28"/>
        <v>0</v>
      </c>
      <c r="AF26" s="16">
        <f t="shared" si="28"/>
        <v>0</v>
      </c>
      <c r="AG26" s="16">
        <f t="shared" si="28"/>
        <v>0</v>
      </c>
      <c r="AH26" s="16">
        <f t="shared" si="28"/>
        <v>0</v>
      </c>
      <c r="AI26" s="16">
        <f t="shared" si="28"/>
        <v>0</v>
      </c>
      <c r="AJ26" s="16">
        <f t="shared" si="28"/>
        <v>0</v>
      </c>
      <c r="AK26" s="45">
        <f t="shared" si="28"/>
        <v>0</v>
      </c>
      <c r="AL26" s="45">
        <f t="shared" si="28"/>
        <v>0</v>
      </c>
      <c r="AM26" s="45">
        <f t="shared" si="28"/>
        <v>0</v>
      </c>
      <c r="AO26" s="16">
        <f t="shared" si="12"/>
        <v>0</v>
      </c>
      <c r="AP26" s="16">
        <f t="shared" si="13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ref="J27:S27" si="29">I27</f>
        <v>0</v>
      </c>
      <c r="K27" s="16">
        <f t="shared" si="29"/>
        <v>0</v>
      </c>
      <c r="L27" s="16">
        <f t="shared" si="29"/>
        <v>0</v>
      </c>
      <c r="M27" s="16">
        <f t="shared" si="29"/>
        <v>0</v>
      </c>
      <c r="N27" s="16">
        <f t="shared" si="29"/>
        <v>0</v>
      </c>
      <c r="O27" s="16">
        <f t="shared" si="29"/>
        <v>0</v>
      </c>
      <c r="P27" s="16">
        <f t="shared" si="29"/>
        <v>0</v>
      </c>
      <c r="Q27" s="16">
        <f t="shared" si="29"/>
        <v>0</v>
      </c>
      <c r="R27" s="16">
        <f t="shared" si="29"/>
        <v>0</v>
      </c>
      <c r="S27" s="16">
        <f t="shared" si="29"/>
        <v>0</v>
      </c>
      <c r="T27" s="16">
        <f>S27</f>
        <v>0</v>
      </c>
      <c r="U27" s="16">
        <f t="shared" si="21"/>
        <v>0</v>
      </c>
      <c r="V27" s="16">
        <f t="shared" si="15"/>
        <v>0</v>
      </c>
      <c r="W27" s="16">
        <f t="shared" si="15"/>
        <v>0</v>
      </c>
      <c r="X27" s="16">
        <f t="shared" si="15"/>
        <v>0</v>
      </c>
      <c r="Y27" s="16">
        <f>X27</f>
        <v>0</v>
      </c>
      <c r="Z27" s="16">
        <f>Y27</f>
        <v>0</v>
      </c>
      <c r="AA27" s="16">
        <f>Z27</f>
        <v>0</v>
      </c>
      <c r="AB27" s="16">
        <f t="shared" ref="AB27:AM27" si="30">AA27</f>
        <v>0</v>
      </c>
      <c r="AC27" s="16">
        <f t="shared" si="30"/>
        <v>0</v>
      </c>
      <c r="AD27" s="16">
        <f t="shared" si="30"/>
        <v>0</v>
      </c>
      <c r="AE27" s="16">
        <f t="shared" si="30"/>
        <v>0</v>
      </c>
      <c r="AF27" s="16">
        <f t="shared" si="30"/>
        <v>0</v>
      </c>
      <c r="AG27" s="16">
        <f t="shared" si="30"/>
        <v>0</v>
      </c>
      <c r="AH27" s="16">
        <f t="shared" si="30"/>
        <v>0</v>
      </c>
      <c r="AI27" s="16">
        <f t="shared" si="30"/>
        <v>0</v>
      </c>
      <c r="AJ27" s="16">
        <f t="shared" si="30"/>
        <v>0</v>
      </c>
      <c r="AK27" s="45">
        <f t="shared" si="30"/>
        <v>0</v>
      </c>
      <c r="AL27" s="45">
        <f t="shared" si="30"/>
        <v>0</v>
      </c>
      <c r="AM27" s="45">
        <f t="shared" si="30"/>
        <v>0</v>
      </c>
      <c r="AO27" s="16">
        <f t="shared" si="12"/>
        <v>0</v>
      </c>
      <c r="AP27" s="16">
        <f t="shared" si="13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ref="J28:S28" si="31">I28</f>
        <v>0</v>
      </c>
      <c r="K28" s="16">
        <f t="shared" si="31"/>
        <v>0</v>
      </c>
      <c r="L28" s="16">
        <f t="shared" si="31"/>
        <v>0</v>
      </c>
      <c r="M28" s="16">
        <f t="shared" si="31"/>
        <v>0</v>
      </c>
      <c r="N28" s="16">
        <f t="shared" si="31"/>
        <v>0</v>
      </c>
      <c r="O28" s="16">
        <f t="shared" si="31"/>
        <v>0</v>
      </c>
      <c r="P28" s="16">
        <f t="shared" si="31"/>
        <v>0</v>
      </c>
      <c r="Q28" s="16">
        <f t="shared" si="31"/>
        <v>0</v>
      </c>
      <c r="R28" s="16">
        <f t="shared" si="31"/>
        <v>0</v>
      </c>
      <c r="S28" s="16">
        <f t="shared" si="31"/>
        <v>0</v>
      </c>
      <c r="T28" s="16">
        <f>S28</f>
        <v>0</v>
      </c>
      <c r="U28" s="16">
        <f t="shared" si="21"/>
        <v>0</v>
      </c>
      <c r="V28" s="16">
        <f t="shared" si="15"/>
        <v>0</v>
      </c>
      <c r="W28" s="16">
        <f t="shared" si="15"/>
        <v>0</v>
      </c>
      <c r="X28" s="16">
        <f t="shared" si="15"/>
        <v>0</v>
      </c>
      <c r="Y28" s="16">
        <f>X28</f>
        <v>0</v>
      </c>
      <c r="Z28" s="16">
        <f t="shared" ref="Z28:AA32" si="32">Y28</f>
        <v>0</v>
      </c>
      <c r="AA28" s="16">
        <f t="shared" si="32"/>
        <v>0</v>
      </c>
      <c r="AB28" s="16">
        <f t="shared" ref="AB28:AM28" si="33">AA28</f>
        <v>0</v>
      </c>
      <c r="AC28" s="16">
        <f t="shared" si="33"/>
        <v>0</v>
      </c>
      <c r="AD28" s="16">
        <f t="shared" si="33"/>
        <v>0</v>
      </c>
      <c r="AE28" s="16">
        <f t="shared" si="33"/>
        <v>0</v>
      </c>
      <c r="AF28" s="16">
        <f t="shared" si="33"/>
        <v>0</v>
      </c>
      <c r="AG28" s="16">
        <f t="shared" si="33"/>
        <v>0</v>
      </c>
      <c r="AH28" s="16">
        <f t="shared" si="33"/>
        <v>0</v>
      </c>
      <c r="AI28" s="16">
        <f t="shared" si="33"/>
        <v>0</v>
      </c>
      <c r="AJ28" s="16">
        <f t="shared" si="33"/>
        <v>0</v>
      </c>
      <c r="AK28" s="45">
        <f t="shared" si="33"/>
        <v>0</v>
      </c>
      <c r="AL28" s="45">
        <f t="shared" si="33"/>
        <v>0</v>
      </c>
      <c r="AM28" s="45">
        <f t="shared" si="33"/>
        <v>0</v>
      </c>
      <c r="AO28" s="16">
        <f t="shared" si="12"/>
        <v>0</v>
      </c>
      <c r="AP28" s="16">
        <f t="shared" si="13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6">
        <f>I29</f>
        <v>0</v>
      </c>
      <c r="K29" s="16">
        <f t="shared" ref="K29:AM29" si="34">J29</f>
        <v>0</v>
      </c>
      <c r="L29" s="16">
        <f t="shared" si="34"/>
        <v>0</v>
      </c>
      <c r="M29" s="16">
        <f t="shared" si="34"/>
        <v>0</v>
      </c>
      <c r="N29" s="16">
        <f t="shared" si="34"/>
        <v>0</v>
      </c>
      <c r="O29" s="16">
        <f t="shared" si="34"/>
        <v>0</v>
      </c>
      <c r="P29" s="16">
        <f t="shared" si="34"/>
        <v>0</v>
      </c>
      <c r="Q29" s="16">
        <f t="shared" si="34"/>
        <v>0</v>
      </c>
      <c r="R29" s="16">
        <f t="shared" si="34"/>
        <v>0</v>
      </c>
      <c r="S29" s="16">
        <f t="shared" si="34"/>
        <v>0</v>
      </c>
      <c r="T29" s="16">
        <f t="shared" si="34"/>
        <v>0</v>
      </c>
      <c r="U29" s="16">
        <f t="shared" si="34"/>
        <v>0</v>
      </c>
      <c r="V29" s="16">
        <f t="shared" si="34"/>
        <v>0</v>
      </c>
      <c r="W29" s="16">
        <f t="shared" si="34"/>
        <v>0</v>
      </c>
      <c r="X29" s="16">
        <f t="shared" si="34"/>
        <v>0</v>
      </c>
      <c r="Y29" s="16">
        <f t="shared" si="34"/>
        <v>0</v>
      </c>
      <c r="Z29" s="16">
        <f t="shared" si="34"/>
        <v>0</v>
      </c>
      <c r="AA29" s="16">
        <f t="shared" si="34"/>
        <v>0</v>
      </c>
      <c r="AB29" s="16">
        <f t="shared" si="34"/>
        <v>0</v>
      </c>
      <c r="AC29" s="16">
        <f t="shared" si="34"/>
        <v>0</v>
      </c>
      <c r="AD29" s="16">
        <f t="shared" si="34"/>
        <v>0</v>
      </c>
      <c r="AE29" s="16">
        <f t="shared" si="34"/>
        <v>0</v>
      </c>
      <c r="AF29" s="16">
        <f t="shared" si="34"/>
        <v>0</v>
      </c>
      <c r="AG29" s="16">
        <f t="shared" si="34"/>
        <v>0</v>
      </c>
      <c r="AH29" s="16">
        <f t="shared" si="34"/>
        <v>0</v>
      </c>
      <c r="AI29" s="16">
        <f t="shared" si="34"/>
        <v>0</v>
      </c>
      <c r="AJ29" s="16">
        <f t="shared" si="34"/>
        <v>0</v>
      </c>
      <c r="AK29" s="45">
        <f t="shared" si="34"/>
        <v>0</v>
      </c>
      <c r="AL29" s="45">
        <f t="shared" si="34"/>
        <v>0</v>
      </c>
      <c r="AM29" s="45">
        <f t="shared" si="34"/>
        <v>0</v>
      </c>
      <c r="AO29" s="16">
        <f t="shared" si="12"/>
        <v>0</v>
      </c>
      <c r="AP29" s="16">
        <f t="shared" si="13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11745</v>
      </c>
      <c r="J30" s="16">
        <f>I30</f>
        <v>11745</v>
      </c>
      <c r="K30" s="16">
        <f t="shared" ref="K30:AM30" si="35">J30</f>
        <v>11745</v>
      </c>
      <c r="L30" s="16">
        <f t="shared" si="35"/>
        <v>11745</v>
      </c>
      <c r="M30" s="16">
        <f t="shared" si="35"/>
        <v>11745</v>
      </c>
      <c r="N30" s="16">
        <v>5000</v>
      </c>
      <c r="O30" s="16">
        <f t="shared" si="35"/>
        <v>5000</v>
      </c>
      <c r="P30" s="16">
        <f t="shared" si="35"/>
        <v>5000</v>
      </c>
      <c r="Q30" s="16">
        <f t="shared" si="35"/>
        <v>5000</v>
      </c>
      <c r="R30" s="16">
        <f t="shared" si="35"/>
        <v>5000</v>
      </c>
      <c r="S30" s="16">
        <f t="shared" si="35"/>
        <v>5000</v>
      </c>
      <c r="T30" s="16">
        <f t="shared" si="35"/>
        <v>5000</v>
      </c>
      <c r="U30" s="16">
        <f t="shared" si="35"/>
        <v>5000</v>
      </c>
      <c r="V30" s="16">
        <f t="shared" si="35"/>
        <v>5000</v>
      </c>
      <c r="W30" s="16">
        <f t="shared" si="35"/>
        <v>5000</v>
      </c>
      <c r="X30" s="16">
        <f t="shared" si="35"/>
        <v>5000</v>
      </c>
      <c r="Y30" s="16">
        <f t="shared" si="35"/>
        <v>5000</v>
      </c>
      <c r="Z30" s="16">
        <f t="shared" si="35"/>
        <v>5000</v>
      </c>
      <c r="AA30" s="16">
        <f t="shared" si="35"/>
        <v>5000</v>
      </c>
      <c r="AB30" s="16">
        <f t="shared" si="35"/>
        <v>5000</v>
      </c>
      <c r="AC30" s="16">
        <f t="shared" si="35"/>
        <v>5000</v>
      </c>
      <c r="AD30" s="16">
        <f t="shared" si="35"/>
        <v>5000</v>
      </c>
      <c r="AE30" s="16">
        <f t="shared" si="35"/>
        <v>5000</v>
      </c>
      <c r="AF30" s="16">
        <f t="shared" si="35"/>
        <v>5000</v>
      </c>
      <c r="AG30" s="16">
        <f t="shared" si="35"/>
        <v>5000</v>
      </c>
      <c r="AH30" s="16">
        <f t="shared" si="35"/>
        <v>5000</v>
      </c>
      <c r="AI30" s="16">
        <f t="shared" si="35"/>
        <v>5000</v>
      </c>
      <c r="AJ30" s="16">
        <f t="shared" si="35"/>
        <v>5000</v>
      </c>
      <c r="AK30" s="45">
        <v>0</v>
      </c>
      <c r="AL30" s="45">
        <f t="shared" si="35"/>
        <v>0</v>
      </c>
      <c r="AM30" s="45">
        <f t="shared" si="35"/>
        <v>0</v>
      </c>
      <c r="AO30" s="16">
        <f>SUM(I30:AN30)</f>
        <v>173725</v>
      </c>
      <c r="AP30" s="16">
        <f>SUM(I30:AM30)*E30+SUM(I30:AM30)*F30+SUM(I30:AM30)*G30</f>
        <v>499198.78749999998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13255</v>
      </c>
      <c r="J31" s="16">
        <f t="shared" ref="J31:S31" si="36">I31</f>
        <v>13255</v>
      </c>
      <c r="K31" s="16">
        <f t="shared" si="36"/>
        <v>13255</v>
      </c>
      <c r="L31" s="16">
        <f t="shared" si="36"/>
        <v>13255</v>
      </c>
      <c r="M31" s="16">
        <f t="shared" si="36"/>
        <v>13255</v>
      </c>
      <c r="N31" s="16">
        <v>20000</v>
      </c>
      <c r="O31" s="16">
        <f t="shared" si="36"/>
        <v>20000</v>
      </c>
      <c r="P31" s="16">
        <f t="shared" si="36"/>
        <v>20000</v>
      </c>
      <c r="Q31" s="16">
        <f t="shared" si="36"/>
        <v>20000</v>
      </c>
      <c r="R31" s="16">
        <f t="shared" si="36"/>
        <v>20000</v>
      </c>
      <c r="S31" s="16">
        <f t="shared" si="36"/>
        <v>20000</v>
      </c>
      <c r="T31" s="16">
        <f>S31</f>
        <v>20000</v>
      </c>
      <c r="U31" s="16">
        <f>T31</f>
        <v>20000</v>
      </c>
      <c r="V31" s="16">
        <f t="shared" si="15"/>
        <v>20000</v>
      </c>
      <c r="W31" s="16">
        <f t="shared" si="15"/>
        <v>20000</v>
      </c>
      <c r="X31" s="16">
        <f t="shared" si="15"/>
        <v>20000</v>
      </c>
      <c r="Y31" s="16">
        <f t="shared" si="15"/>
        <v>20000</v>
      </c>
      <c r="Z31" s="16">
        <f t="shared" si="32"/>
        <v>20000</v>
      </c>
      <c r="AA31" s="16">
        <f t="shared" si="32"/>
        <v>20000</v>
      </c>
      <c r="AB31" s="16">
        <f t="shared" ref="AB31:AM31" si="37">AA31</f>
        <v>20000</v>
      </c>
      <c r="AC31" s="16">
        <f t="shared" si="37"/>
        <v>20000</v>
      </c>
      <c r="AD31" s="16">
        <f t="shared" si="37"/>
        <v>20000</v>
      </c>
      <c r="AE31" s="16">
        <f t="shared" si="37"/>
        <v>20000</v>
      </c>
      <c r="AF31" s="16">
        <f t="shared" si="37"/>
        <v>20000</v>
      </c>
      <c r="AG31" s="16">
        <f t="shared" si="37"/>
        <v>20000</v>
      </c>
      <c r="AH31" s="16">
        <f t="shared" si="37"/>
        <v>20000</v>
      </c>
      <c r="AI31" s="16">
        <f t="shared" si="37"/>
        <v>20000</v>
      </c>
      <c r="AJ31" s="16">
        <f t="shared" si="37"/>
        <v>20000</v>
      </c>
      <c r="AK31" s="45">
        <v>0</v>
      </c>
      <c r="AL31" s="45">
        <f t="shared" si="37"/>
        <v>0</v>
      </c>
      <c r="AM31" s="45">
        <f t="shared" si="37"/>
        <v>0</v>
      </c>
      <c r="AO31" s="16">
        <f t="shared" si="12"/>
        <v>526275</v>
      </c>
      <c r="AP31" s="16">
        <f t="shared" si="13"/>
        <v>1512251.2124999999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38">I32</f>
        <v>0</v>
      </c>
      <c r="K32" s="60">
        <f t="shared" si="38"/>
        <v>0</v>
      </c>
      <c r="L32" s="60">
        <f t="shared" si="38"/>
        <v>0</v>
      </c>
      <c r="M32" s="60">
        <f t="shared" si="38"/>
        <v>0</v>
      </c>
      <c r="N32" s="60">
        <f t="shared" si="38"/>
        <v>0</v>
      </c>
      <c r="O32" s="60">
        <f t="shared" si="38"/>
        <v>0</v>
      </c>
      <c r="P32" s="60">
        <f t="shared" si="38"/>
        <v>0</v>
      </c>
      <c r="Q32" s="60">
        <f t="shared" si="38"/>
        <v>0</v>
      </c>
      <c r="R32" s="60">
        <f t="shared" si="38"/>
        <v>0</v>
      </c>
      <c r="S32" s="60">
        <f t="shared" si="38"/>
        <v>0</v>
      </c>
      <c r="T32" s="60">
        <f>S32</f>
        <v>0</v>
      </c>
      <c r="U32" s="60">
        <f>T32</f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>X32</f>
        <v>0</v>
      </c>
      <c r="Z32" s="60">
        <f t="shared" si="32"/>
        <v>0</v>
      </c>
      <c r="AA32" s="60">
        <f t="shared" si="32"/>
        <v>0</v>
      </c>
      <c r="AB32" s="60">
        <f t="shared" ref="AB32:AM32" si="39">AA32</f>
        <v>0</v>
      </c>
      <c r="AC32" s="60">
        <f t="shared" si="39"/>
        <v>0</v>
      </c>
      <c r="AD32" s="60">
        <f t="shared" si="39"/>
        <v>0</v>
      </c>
      <c r="AE32" s="60">
        <f t="shared" si="39"/>
        <v>0</v>
      </c>
      <c r="AF32" s="60">
        <f t="shared" si="39"/>
        <v>0</v>
      </c>
      <c r="AG32" s="60">
        <f t="shared" si="39"/>
        <v>0</v>
      </c>
      <c r="AH32" s="60">
        <f t="shared" si="39"/>
        <v>0</v>
      </c>
      <c r="AI32" s="60">
        <f t="shared" si="39"/>
        <v>0</v>
      </c>
      <c r="AJ32" s="60">
        <f t="shared" si="39"/>
        <v>0</v>
      </c>
      <c r="AK32" s="85">
        <f t="shared" si="39"/>
        <v>0</v>
      </c>
      <c r="AL32" s="85">
        <f t="shared" si="39"/>
        <v>0</v>
      </c>
      <c r="AM32" s="85">
        <f t="shared" si="39"/>
        <v>0</v>
      </c>
      <c r="AO32" s="60">
        <f t="shared" si="12"/>
        <v>0</v>
      </c>
      <c r="AP32" s="60">
        <f t="shared" si="13"/>
        <v>0</v>
      </c>
    </row>
    <row r="33" spans="1:43" x14ac:dyDescent="0.2">
      <c r="I33" s="58">
        <f t="shared" ref="I33:AM33" si="40">SUM(I20:I32)</f>
        <v>25000</v>
      </c>
      <c r="J33" s="58">
        <f t="shared" si="40"/>
        <v>25000</v>
      </c>
      <c r="K33" s="58">
        <f t="shared" si="40"/>
        <v>25000</v>
      </c>
      <c r="L33" s="58">
        <f t="shared" si="40"/>
        <v>25000</v>
      </c>
      <c r="M33" s="58">
        <f t="shared" si="40"/>
        <v>25000</v>
      </c>
      <c r="N33" s="58">
        <f t="shared" si="40"/>
        <v>25000</v>
      </c>
      <c r="O33" s="58">
        <f t="shared" si="40"/>
        <v>25000</v>
      </c>
      <c r="P33" s="58">
        <f t="shared" si="40"/>
        <v>25000</v>
      </c>
      <c r="Q33" s="58">
        <f t="shared" si="40"/>
        <v>25000</v>
      </c>
      <c r="R33" s="58">
        <f t="shared" si="40"/>
        <v>25000</v>
      </c>
      <c r="S33" s="58">
        <f t="shared" si="40"/>
        <v>25000</v>
      </c>
      <c r="T33" s="58">
        <f t="shared" si="40"/>
        <v>25000</v>
      </c>
      <c r="U33" s="58">
        <f t="shared" si="40"/>
        <v>25000</v>
      </c>
      <c r="V33" s="58">
        <f t="shared" si="40"/>
        <v>25000</v>
      </c>
      <c r="W33" s="58">
        <f t="shared" si="40"/>
        <v>25000</v>
      </c>
      <c r="X33" s="58">
        <f t="shared" si="40"/>
        <v>25000</v>
      </c>
      <c r="Y33" s="58">
        <f t="shared" si="40"/>
        <v>25000</v>
      </c>
      <c r="Z33" s="58">
        <f t="shared" si="40"/>
        <v>25000</v>
      </c>
      <c r="AA33" s="58">
        <f t="shared" si="40"/>
        <v>25000</v>
      </c>
      <c r="AB33" s="58">
        <f t="shared" si="40"/>
        <v>25000</v>
      </c>
      <c r="AC33" s="58">
        <f t="shared" si="40"/>
        <v>25000</v>
      </c>
      <c r="AD33" s="58">
        <f t="shared" si="40"/>
        <v>25000</v>
      </c>
      <c r="AE33" s="58">
        <f t="shared" si="40"/>
        <v>25000</v>
      </c>
      <c r="AF33" s="58">
        <f t="shared" si="40"/>
        <v>25000</v>
      </c>
      <c r="AG33" s="58">
        <f t="shared" si="40"/>
        <v>25000</v>
      </c>
      <c r="AH33" s="58">
        <f t="shared" si="40"/>
        <v>25000</v>
      </c>
      <c r="AI33" s="58">
        <f t="shared" si="40"/>
        <v>25000</v>
      </c>
      <c r="AJ33" s="58">
        <f t="shared" si="40"/>
        <v>25000</v>
      </c>
      <c r="AK33" s="86">
        <f t="shared" si="40"/>
        <v>0</v>
      </c>
      <c r="AL33" s="86">
        <f t="shared" si="40"/>
        <v>0</v>
      </c>
      <c r="AM33" s="86">
        <f t="shared" si="40"/>
        <v>0</v>
      </c>
      <c r="AO33" s="20">
        <f>SUM(AO20:AO32)</f>
        <v>700000</v>
      </c>
      <c r="AP33" s="20">
        <f>SUM(AP20:AP32)</f>
        <v>2011450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44"/>
      <c r="AL40" s="44"/>
      <c r="AM40" s="44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86"/>
      <c r="AL41" s="86"/>
      <c r="AM41" s="86"/>
    </row>
    <row r="42" spans="1:43" x14ac:dyDescent="0.2">
      <c r="I42" s="11"/>
      <c r="AK42" s="43"/>
      <c r="AL42" s="43"/>
      <c r="AM42" s="43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104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  <c r="AK44" s="43"/>
      <c r="AL44" s="43"/>
      <c r="AM44" s="43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>I20-I76</f>
        <v>0</v>
      </c>
      <c r="J45" s="11">
        <f t="shared" ref="J45:AJ45" si="41">J20-J76</f>
        <v>0</v>
      </c>
      <c r="K45" s="11">
        <f t="shared" si="41"/>
        <v>0</v>
      </c>
      <c r="L45" s="11">
        <f t="shared" si="41"/>
        <v>0</v>
      </c>
      <c r="M45" s="11">
        <f t="shared" si="41"/>
        <v>0</v>
      </c>
      <c r="N45" s="11">
        <f t="shared" si="41"/>
        <v>0</v>
      </c>
      <c r="O45" s="11">
        <f t="shared" si="41"/>
        <v>0</v>
      </c>
      <c r="P45" s="11">
        <f t="shared" si="41"/>
        <v>0</v>
      </c>
      <c r="Q45" s="11">
        <f t="shared" si="41"/>
        <v>0</v>
      </c>
      <c r="R45" s="11">
        <f t="shared" si="41"/>
        <v>0</v>
      </c>
      <c r="S45" s="11">
        <f t="shared" si="41"/>
        <v>0</v>
      </c>
      <c r="T45" s="11">
        <f t="shared" si="41"/>
        <v>0</v>
      </c>
      <c r="U45" s="11">
        <f t="shared" si="41"/>
        <v>0</v>
      </c>
      <c r="V45" s="11">
        <f t="shared" si="41"/>
        <v>0</v>
      </c>
      <c r="W45" s="11">
        <f t="shared" si="41"/>
        <v>0</v>
      </c>
      <c r="X45" s="11">
        <f t="shared" si="41"/>
        <v>0</v>
      </c>
      <c r="Y45" s="11">
        <f t="shared" si="41"/>
        <v>0</v>
      </c>
      <c r="Z45" s="11">
        <f t="shared" si="41"/>
        <v>0</v>
      </c>
      <c r="AA45" s="11">
        <f t="shared" si="41"/>
        <v>0</v>
      </c>
      <c r="AB45" s="11">
        <f t="shared" si="41"/>
        <v>0</v>
      </c>
      <c r="AC45" s="11">
        <f t="shared" si="41"/>
        <v>0</v>
      </c>
      <c r="AD45" s="11">
        <f t="shared" si="41"/>
        <v>0</v>
      </c>
      <c r="AE45" s="11">
        <f t="shared" si="41"/>
        <v>0</v>
      </c>
      <c r="AF45" s="11">
        <f t="shared" si="41"/>
        <v>0</v>
      </c>
      <c r="AG45" s="11">
        <f t="shared" si="41"/>
        <v>0</v>
      </c>
      <c r="AH45" s="11">
        <f t="shared" si="41"/>
        <v>0</v>
      </c>
      <c r="AI45" s="11">
        <f t="shared" si="41"/>
        <v>0</v>
      </c>
      <c r="AJ45" s="11">
        <f t="shared" si="41"/>
        <v>0</v>
      </c>
      <c r="AK45" s="44">
        <v>0</v>
      </c>
      <c r="AL45" s="44">
        <v>0</v>
      </c>
      <c r="AM45" s="44">
        <v>0</v>
      </c>
      <c r="AO45" s="16">
        <f>SUM(I45:AN45)-AQ45</f>
        <v>0</v>
      </c>
      <c r="AP45" s="17">
        <f>AO45*E45</f>
        <v>0</v>
      </c>
      <c r="AQ45" s="16">
        <f t="shared" ref="AQ45:AQ60" si="42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>I21-I77</f>
        <v>0</v>
      </c>
      <c r="J46" s="11">
        <f t="shared" ref="J46:AJ46" si="43">J21-J77</f>
        <v>0</v>
      </c>
      <c r="K46" s="11">
        <f t="shared" si="43"/>
        <v>0</v>
      </c>
      <c r="L46" s="11">
        <f t="shared" si="43"/>
        <v>0</v>
      </c>
      <c r="M46" s="11">
        <f t="shared" si="43"/>
        <v>0</v>
      </c>
      <c r="N46" s="11">
        <f t="shared" si="43"/>
        <v>0</v>
      </c>
      <c r="O46" s="11">
        <f t="shared" si="43"/>
        <v>0</v>
      </c>
      <c r="P46" s="11">
        <f t="shared" si="43"/>
        <v>0</v>
      </c>
      <c r="Q46" s="11">
        <f t="shared" si="43"/>
        <v>0</v>
      </c>
      <c r="R46" s="11">
        <f t="shared" si="43"/>
        <v>0</v>
      </c>
      <c r="S46" s="11">
        <f t="shared" si="43"/>
        <v>0</v>
      </c>
      <c r="T46" s="11">
        <f t="shared" si="43"/>
        <v>0</v>
      </c>
      <c r="U46" s="11">
        <f t="shared" si="43"/>
        <v>0</v>
      </c>
      <c r="V46" s="11">
        <f t="shared" si="43"/>
        <v>0</v>
      </c>
      <c r="W46" s="11">
        <f t="shared" si="43"/>
        <v>0</v>
      </c>
      <c r="X46" s="11">
        <f t="shared" si="43"/>
        <v>0</v>
      </c>
      <c r="Y46" s="11">
        <f t="shared" si="43"/>
        <v>0</v>
      </c>
      <c r="Z46" s="11">
        <f t="shared" si="43"/>
        <v>0</v>
      </c>
      <c r="AA46" s="11">
        <f t="shared" si="43"/>
        <v>0</v>
      </c>
      <c r="AB46" s="11">
        <f t="shared" si="43"/>
        <v>0</v>
      </c>
      <c r="AC46" s="11">
        <f t="shared" si="43"/>
        <v>0</v>
      </c>
      <c r="AD46" s="11">
        <f t="shared" si="43"/>
        <v>0</v>
      </c>
      <c r="AE46" s="11">
        <f t="shared" si="43"/>
        <v>0</v>
      </c>
      <c r="AF46" s="11">
        <f t="shared" si="43"/>
        <v>0</v>
      </c>
      <c r="AG46" s="11">
        <f t="shared" si="43"/>
        <v>0</v>
      </c>
      <c r="AH46" s="11">
        <f t="shared" si="43"/>
        <v>0</v>
      </c>
      <c r="AI46" s="11">
        <f t="shared" si="43"/>
        <v>0</v>
      </c>
      <c r="AJ46" s="11">
        <f t="shared" si="43"/>
        <v>0</v>
      </c>
      <c r="AK46" s="44">
        <v>0</v>
      </c>
      <c r="AL46" s="44">
        <v>0</v>
      </c>
      <c r="AM46" s="44">
        <v>0</v>
      </c>
      <c r="AO46" s="16">
        <f t="shared" ref="AO46:AO60" si="44">SUM(I46:AN46)-AQ46</f>
        <v>0</v>
      </c>
      <c r="AP46" s="17">
        <f t="shared" ref="AP46:AP60" si="45">AO46*E46</f>
        <v>0</v>
      </c>
      <c r="AQ46" s="16">
        <f t="shared" si="42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>I22-I78</f>
        <v>0</v>
      </c>
      <c r="J47" s="11">
        <f t="shared" ref="J47:AJ47" si="46">J22-J78</f>
        <v>0</v>
      </c>
      <c r="K47" s="11">
        <f t="shared" si="46"/>
        <v>0</v>
      </c>
      <c r="L47" s="11">
        <f t="shared" si="46"/>
        <v>0</v>
      </c>
      <c r="M47" s="11">
        <f t="shared" si="46"/>
        <v>0</v>
      </c>
      <c r="N47" s="11">
        <f t="shared" si="46"/>
        <v>0</v>
      </c>
      <c r="O47" s="11">
        <f t="shared" si="46"/>
        <v>0</v>
      </c>
      <c r="P47" s="11">
        <f t="shared" si="46"/>
        <v>0</v>
      </c>
      <c r="Q47" s="11">
        <f t="shared" si="46"/>
        <v>0</v>
      </c>
      <c r="R47" s="11">
        <f t="shared" si="46"/>
        <v>0</v>
      </c>
      <c r="S47" s="11">
        <f t="shared" si="46"/>
        <v>0</v>
      </c>
      <c r="T47" s="11">
        <f t="shared" si="46"/>
        <v>0</v>
      </c>
      <c r="U47" s="11">
        <f t="shared" si="46"/>
        <v>0</v>
      </c>
      <c r="V47" s="11">
        <f t="shared" si="46"/>
        <v>0</v>
      </c>
      <c r="W47" s="11">
        <f t="shared" si="46"/>
        <v>0</v>
      </c>
      <c r="X47" s="11">
        <f t="shared" si="46"/>
        <v>0</v>
      </c>
      <c r="Y47" s="11">
        <f t="shared" si="46"/>
        <v>0</v>
      </c>
      <c r="Z47" s="11">
        <f t="shared" si="46"/>
        <v>0</v>
      </c>
      <c r="AA47" s="11">
        <f t="shared" si="46"/>
        <v>0</v>
      </c>
      <c r="AB47" s="11">
        <f t="shared" si="46"/>
        <v>0</v>
      </c>
      <c r="AC47" s="11">
        <f t="shared" si="46"/>
        <v>0</v>
      </c>
      <c r="AD47" s="11">
        <f t="shared" si="46"/>
        <v>0</v>
      </c>
      <c r="AE47" s="11">
        <f t="shared" si="46"/>
        <v>0</v>
      </c>
      <c r="AF47" s="11">
        <f t="shared" si="46"/>
        <v>0</v>
      </c>
      <c r="AG47" s="11">
        <f t="shared" si="46"/>
        <v>0</v>
      </c>
      <c r="AH47" s="11">
        <f t="shared" si="46"/>
        <v>0</v>
      </c>
      <c r="AI47" s="11">
        <f t="shared" si="46"/>
        <v>0</v>
      </c>
      <c r="AJ47" s="11">
        <f t="shared" si="46"/>
        <v>0</v>
      </c>
      <c r="AK47" s="44">
        <v>0</v>
      </c>
      <c r="AL47" s="44">
        <v>0</v>
      </c>
      <c r="AM47" s="44">
        <v>0</v>
      </c>
      <c r="AO47" s="16">
        <f t="shared" si="44"/>
        <v>0</v>
      </c>
      <c r="AP47" s="17">
        <f t="shared" si="45"/>
        <v>0</v>
      </c>
      <c r="AQ47" s="16">
        <f t="shared" si="42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>I23-I79</f>
        <v>0</v>
      </c>
      <c r="J48" s="11">
        <f t="shared" ref="J48:AJ48" si="47">J23-J79</f>
        <v>0</v>
      </c>
      <c r="K48" s="11">
        <f t="shared" si="47"/>
        <v>0</v>
      </c>
      <c r="L48" s="11">
        <f t="shared" si="47"/>
        <v>0</v>
      </c>
      <c r="M48" s="11">
        <f t="shared" si="47"/>
        <v>0</v>
      </c>
      <c r="N48" s="11">
        <f t="shared" si="47"/>
        <v>0</v>
      </c>
      <c r="O48" s="11">
        <f t="shared" si="47"/>
        <v>0</v>
      </c>
      <c r="P48" s="11">
        <f t="shared" si="47"/>
        <v>0</v>
      </c>
      <c r="Q48" s="11">
        <f t="shared" si="47"/>
        <v>0</v>
      </c>
      <c r="R48" s="11">
        <f t="shared" si="47"/>
        <v>0</v>
      </c>
      <c r="S48" s="11">
        <f t="shared" si="47"/>
        <v>0</v>
      </c>
      <c r="T48" s="11">
        <f t="shared" si="47"/>
        <v>0</v>
      </c>
      <c r="U48" s="11">
        <f t="shared" si="47"/>
        <v>0</v>
      </c>
      <c r="V48" s="11">
        <f t="shared" si="47"/>
        <v>0</v>
      </c>
      <c r="W48" s="11">
        <f t="shared" si="47"/>
        <v>0</v>
      </c>
      <c r="X48" s="11">
        <f t="shared" si="47"/>
        <v>0</v>
      </c>
      <c r="Y48" s="11">
        <f t="shared" si="47"/>
        <v>0</v>
      </c>
      <c r="Z48" s="11">
        <f t="shared" si="47"/>
        <v>0</v>
      </c>
      <c r="AA48" s="11">
        <f t="shared" si="47"/>
        <v>0</v>
      </c>
      <c r="AB48" s="11">
        <f t="shared" si="47"/>
        <v>0</v>
      </c>
      <c r="AC48" s="11">
        <f t="shared" si="47"/>
        <v>0</v>
      </c>
      <c r="AD48" s="11">
        <f t="shared" si="47"/>
        <v>0</v>
      </c>
      <c r="AE48" s="11">
        <f t="shared" si="47"/>
        <v>0</v>
      </c>
      <c r="AF48" s="11">
        <f t="shared" si="47"/>
        <v>0</v>
      </c>
      <c r="AG48" s="11">
        <f t="shared" si="47"/>
        <v>0</v>
      </c>
      <c r="AH48" s="11">
        <f t="shared" si="47"/>
        <v>0</v>
      </c>
      <c r="AI48" s="11">
        <f t="shared" si="47"/>
        <v>0</v>
      </c>
      <c r="AJ48" s="11">
        <f t="shared" si="47"/>
        <v>0</v>
      </c>
      <c r="AK48" s="44">
        <v>0</v>
      </c>
      <c r="AL48" s="44">
        <v>0</v>
      </c>
      <c r="AM48" s="44">
        <v>0</v>
      </c>
      <c r="AO48" s="16">
        <f t="shared" si="44"/>
        <v>0</v>
      </c>
      <c r="AP48" s="17">
        <f t="shared" si="45"/>
        <v>0</v>
      </c>
      <c r="AQ48" s="16">
        <f t="shared" si="42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>I10-I80</f>
        <v>5000</v>
      </c>
      <c r="J49" s="11">
        <f t="shared" ref="J49:AJ49" si="48">J10-J80</f>
        <v>5000</v>
      </c>
      <c r="K49" s="11">
        <f t="shared" si="48"/>
        <v>5000</v>
      </c>
      <c r="L49" s="11">
        <f t="shared" si="48"/>
        <v>0</v>
      </c>
      <c r="M49" s="11">
        <f t="shared" si="48"/>
        <v>0</v>
      </c>
      <c r="N49" s="11">
        <f t="shared" si="48"/>
        <v>0</v>
      </c>
      <c r="O49" s="11">
        <f t="shared" si="48"/>
        <v>0</v>
      </c>
      <c r="P49" s="11">
        <f t="shared" si="48"/>
        <v>0</v>
      </c>
      <c r="Q49" s="11">
        <v>5000</v>
      </c>
      <c r="R49" s="11">
        <f t="shared" si="48"/>
        <v>5000</v>
      </c>
      <c r="S49" s="11">
        <f t="shared" si="48"/>
        <v>5000</v>
      </c>
      <c r="T49" s="11">
        <f t="shared" si="48"/>
        <v>5000</v>
      </c>
      <c r="U49" s="11">
        <f t="shared" si="48"/>
        <v>5000</v>
      </c>
      <c r="V49" s="11">
        <f t="shared" si="48"/>
        <v>5000</v>
      </c>
      <c r="W49" s="11">
        <f t="shared" si="48"/>
        <v>5000</v>
      </c>
      <c r="X49" s="11">
        <f t="shared" si="48"/>
        <v>5000</v>
      </c>
      <c r="Y49" s="11">
        <f t="shared" si="48"/>
        <v>5000</v>
      </c>
      <c r="Z49" s="11">
        <f t="shared" si="48"/>
        <v>5000</v>
      </c>
      <c r="AA49" s="11">
        <f t="shared" si="48"/>
        <v>5000</v>
      </c>
      <c r="AB49" s="11">
        <f t="shared" si="48"/>
        <v>5000</v>
      </c>
      <c r="AC49" s="11">
        <f t="shared" si="48"/>
        <v>5000</v>
      </c>
      <c r="AD49" s="11">
        <f t="shared" si="48"/>
        <v>5000</v>
      </c>
      <c r="AE49" s="11">
        <f t="shared" si="48"/>
        <v>5000</v>
      </c>
      <c r="AF49" s="11">
        <f t="shared" si="48"/>
        <v>5000</v>
      </c>
      <c r="AG49" s="11">
        <f t="shared" si="48"/>
        <v>5000</v>
      </c>
      <c r="AH49" s="11">
        <f t="shared" si="48"/>
        <v>5000</v>
      </c>
      <c r="AI49" s="11">
        <f t="shared" si="48"/>
        <v>5000</v>
      </c>
      <c r="AJ49" s="11">
        <f t="shared" si="48"/>
        <v>5000</v>
      </c>
      <c r="AK49" s="44">
        <v>0</v>
      </c>
      <c r="AL49" s="44">
        <v>0</v>
      </c>
      <c r="AM49" s="44">
        <v>0</v>
      </c>
      <c r="AO49" s="16">
        <f t="shared" si="44"/>
        <v>114425</v>
      </c>
      <c r="AP49" s="17">
        <f t="shared" si="45"/>
        <v>9154</v>
      </c>
      <c r="AQ49" s="16">
        <f t="shared" si="42"/>
        <v>575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>I11-I81</f>
        <v>15000</v>
      </c>
      <c r="J50" s="11">
        <f t="shared" ref="J50:AJ50" si="49">J11-J81</f>
        <v>6594</v>
      </c>
      <c r="K50" s="11">
        <f t="shared" si="49"/>
        <v>6784</v>
      </c>
      <c r="L50" s="11">
        <f t="shared" si="49"/>
        <v>7104</v>
      </c>
      <c r="M50" s="11">
        <f t="shared" si="49"/>
        <v>0</v>
      </c>
      <c r="N50" s="11">
        <f t="shared" si="49"/>
        <v>0</v>
      </c>
      <c r="O50" s="11">
        <f t="shared" si="49"/>
        <v>0</v>
      </c>
      <c r="P50" s="11">
        <f t="shared" si="49"/>
        <v>0</v>
      </c>
      <c r="Q50" s="11">
        <v>15000</v>
      </c>
      <c r="R50" s="11">
        <f t="shared" si="49"/>
        <v>15000</v>
      </c>
      <c r="S50" s="11">
        <f t="shared" si="49"/>
        <v>15000</v>
      </c>
      <c r="T50" s="11">
        <f t="shared" si="49"/>
        <v>15000</v>
      </c>
      <c r="U50" s="11">
        <f t="shared" si="49"/>
        <v>15000</v>
      </c>
      <c r="V50" s="11">
        <f t="shared" si="49"/>
        <v>15000</v>
      </c>
      <c r="W50" s="11">
        <f t="shared" si="49"/>
        <v>15000</v>
      </c>
      <c r="X50" s="11">
        <f t="shared" si="49"/>
        <v>15000</v>
      </c>
      <c r="Y50" s="11">
        <f t="shared" si="49"/>
        <v>15000</v>
      </c>
      <c r="Z50" s="11">
        <f t="shared" si="49"/>
        <v>15000</v>
      </c>
      <c r="AA50" s="11">
        <f t="shared" si="49"/>
        <v>15000</v>
      </c>
      <c r="AB50" s="11">
        <f t="shared" si="49"/>
        <v>15000</v>
      </c>
      <c r="AC50" s="11">
        <f t="shared" si="49"/>
        <v>15000</v>
      </c>
      <c r="AD50" s="11">
        <f t="shared" si="49"/>
        <v>15000</v>
      </c>
      <c r="AE50" s="11">
        <f t="shared" si="49"/>
        <v>15000</v>
      </c>
      <c r="AF50" s="11">
        <f t="shared" si="49"/>
        <v>15000</v>
      </c>
      <c r="AG50" s="11">
        <f t="shared" si="49"/>
        <v>15000</v>
      </c>
      <c r="AH50" s="11">
        <f t="shared" si="49"/>
        <v>15000</v>
      </c>
      <c r="AI50" s="11">
        <f t="shared" si="49"/>
        <v>15000</v>
      </c>
      <c r="AJ50" s="11">
        <f t="shared" si="49"/>
        <v>15000</v>
      </c>
      <c r="AK50" s="44">
        <v>0</v>
      </c>
      <c r="AL50" s="44">
        <v>0</v>
      </c>
      <c r="AM50" s="44">
        <v>0</v>
      </c>
      <c r="AO50" s="16">
        <f t="shared" si="44"/>
        <v>333804.59000000003</v>
      </c>
      <c r="AP50" s="17">
        <f t="shared" si="45"/>
        <v>26704.367200000004</v>
      </c>
      <c r="AQ50" s="16">
        <f>SUM(I50:AM50)*F50</f>
        <v>1677.41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>I12+I24-I82</f>
        <v>0</v>
      </c>
      <c r="J51" s="11">
        <f t="shared" ref="J51:AJ51" si="50">J12+J24-J82</f>
        <v>0</v>
      </c>
      <c r="K51" s="11">
        <f t="shared" si="50"/>
        <v>0</v>
      </c>
      <c r="L51" s="11">
        <f t="shared" si="50"/>
        <v>0</v>
      </c>
      <c r="M51" s="11">
        <f t="shared" si="50"/>
        <v>0</v>
      </c>
      <c r="N51" s="11">
        <f t="shared" si="50"/>
        <v>0</v>
      </c>
      <c r="O51" s="11">
        <f t="shared" si="50"/>
        <v>0</v>
      </c>
      <c r="P51" s="11">
        <f t="shared" si="50"/>
        <v>0</v>
      </c>
      <c r="Q51" s="11">
        <f t="shared" si="50"/>
        <v>0</v>
      </c>
      <c r="R51" s="11">
        <f t="shared" si="50"/>
        <v>0</v>
      </c>
      <c r="S51" s="11">
        <f t="shared" si="50"/>
        <v>0</v>
      </c>
      <c r="T51" s="11">
        <f t="shared" si="50"/>
        <v>0</v>
      </c>
      <c r="U51" s="11">
        <f t="shared" si="50"/>
        <v>0</v>
      </c>
      <c r="V51" s="11">
        <f t="shared" si="50"/>
        <v>0</v>
      </c>
      <c r="W51" s="11">
        <f t="shared" si="50"/>
        <v>0</v>
      </c>
      <c r="X51" s="11">
        <f t="shared" si="50"/>
        <v>0</v>
      </c>
      <c r="Y51" s="11">
        <f t="shared" si="50"/>
        <v>0</v>
      </c>
      <c r="Z51" s="11">
        <f t="shared" si="50"/>
        <v>0</v>
      </c>
      <c r="AA51" s="11">
        <f t="shared" si="50"/>
        <v>0</v>
      </c>
      <c r="AB51" s="11">
        <f t="shared" si="50"/>
        <v>0</v>
      </c>
      <c r="AC51" s="11">
        <f t="shared" si="50"/>
        <v>0</v>
      </c>
      <c r="AD51" s="11">
        <f t="shared" si="50"/>
        <v>0</v>
      </c>
      <c r="AE51" s="11">
        <f t="shared" si="50"/>
        <v>0</v>
      </c>
      <c r="AF51" s="11">
        <f t="shared" si="50"/>
        <v>0</v>
      </c>
      <c r="AG51" s="11">
        <f t="shared" si="50"/>
        <v>0</v>
      </c>
      <c r="AH51" s="11">
        <f t="shared" si="50"/>
        <v>0</v>
      </c>
      <c r="AI51" s="11">
        <f t="shared" si="50"/>
        <v>0</v>
      </c>
      <c r="AJ51" s="11">
        <f t="shared" si="50"/>
        <v>0</v>
      </c>
      <c r="AK51" s="44">
        <v>0</v>
      </c>
      <c r="AL51" s="44">
        <v>0</v>
      </c>
      <c r="AM51" s="44">
        <v>0</v>
      </c>
      <c r="AO51" s="16">
        <f t="shared" si="44"/>
        <v>0</v>
      </c>
      <c r="AP51" s="17">
        <f t="shared" si="45"/>
        <v>0</v>
      </c>
      <c r="AQ51" s="16">
        <f t="shared" si="42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>I13+I25-I83</f>
        <v>0</v>
      </c>
      <c r="J52" s="11">
        <f t="shared" ref="J52:AJ52" si="51">J13+J25-J83</f>
        <v>0</v>
      </c>
      <c r="K52" s="11">
        <f t="shared" si="51"/>
        <v>0</v>
      </c>
      <c r="L52" s="11">
        <f t="shared" si="51"/>
        <v>0</v>
      </c>
      <c r="M52" s="11">
        <f t="shared" si="51"/>
        <v>0</v>
      </c>
      <c r="N52" s="11">
        <f t="shared" si="51"/>
        <v>0</v>
      </c>
      <c r="O52" s="11">
        <f t="shared" si="51"/>
        <v>0</v>
      </c>
      <c r="P52" s="11">
        <f t="shared" si="51"/>
        <v>0</v>
      </c>
      <c r="Q52" s="11">
        <f t="shared" si="51"/>
        <v>0</v>
      </c>
      <c r="R52" s="11">
        <f t="shared" si="51"/>
        <v>0</v>
      </c>
      <c r="S52" s="11">
        <f t="shared" si="51"/>
        <v>0</v>
      </c>
      <c r="T52" s="11">
        <f t="shared" si="51"/>
        <v>0</v>
      </c>
      <c r="U52" s="11">
        <f t="shared" si="51"/>
        <v>0</v>
      </c>
      <c r="V52" s="11">
        <f t="shared" si="51"/>
        <v>0</v>
      </c>
      <c r="W52" s="11">
        <f t="shared" si="51"/>
        <v>0</v>
      </c>
      <c r="X52" s="11">
        <f t="shared" si="51"/>
        <v>0</v>
      </c>
      <c r="Y52" s="11">
        <f t="shared" si="51"/>
        <v>0</v>
      </c>
      <c r="Z52" s="11">
        <f t="shared" si="51"/>
        <v>0</v>
      </c>
      <c r="AA52" s="11">
        <f t="shared" si="51"/>
        <v>0</v>
      </c>
      <c r="AB52" s="11">
        <f t="shared" si="51"/>
        <v>0</v>
      </c>
      <c r="AC52" s="11">
        <f t="shared" si="51"/>
        <v>0</v>
      </c>
      <c r="AD52" s="11">
        <f t="shared" si="51"/>
        <v>0</v>
      </c>
      <c r="AE52" s="11">
        <f t="shared" si="51"/>
        <v>0</v>
      </c>
      <c r="AF52" s="11">
        <f t="shared" si="51"/>
        <v>0</v>
      </c>
      <c r="AG52" s="11">
        <f t="shared" si="51"/>
        <v>0</v>
      </c>
      <c r="AH52" s="11">
        <f t="shared" si="51"/>
        <v>0</v>
      </c>
      <c r="AI52" s="11">
        <f t="shared" si="51"/>
        <v>0</v>
      </c>
      <c r="AJ52" s="11">
        <f t="shared" si="51"/>
        <v>0</v>
      </c>
      <c r="AK52" s="44">
        <v>0</v>
      </c>
      <c r="AL52" s="44">
        <v>0</v>
      </c>
      <c r="AM52" s="44">
        <v>0</v>
      </c>
      <c r="AO52" s="16">
        <f t="shared" si="44"/>
        <v>0</v>
      </c>
      <c r="AP52" s="17">
        <f t="shared" si="45"/>
        <v>0</v>
      </c>
      <c r="AQ52" s="16">
        <f t="shared" si="42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>I14+I26-I84</f>
        <v>0</v>
      </c>
      <c r="J53" s="11">
        <f t="shared" ref="J53:AJ53" si="52">J14+J26-J84</f>
        <v>0</v>
      </c>
      <c r="K53" s="11">
        <f t="shared" si="52"/>
        <v>0</v>
      </c>
      <c r="L53" s="11">
        <f t="shared" si="52"/>
        <v>0</v>
      </c>
      <c r="M53" s="11">
        <f t="shared" si="52"/>
        <v>0</v>
      </c>
      <c r="N53" s="11">
        <f t="shared" si="52"/>
        <v>0</v>
      </c>
      <c r="O53" s="11">
        <f t="shared" si="52"/>
        <v>0</v>
      </c>
      <c r="P53" s="11">
        <f t="shared" si="52"/>
        <v>0</v>
      </c>
      <c r="Q53" s="11">
        <f t="shared" si="52"/>
        <v>0</v>
      </c>
      <c r="R53" s="11">
        <f t="shared" si="52"/>
        <v>0</v>
      </c>
      <c r="S53" s="11">
        <f t="shared" si="52"/>
        <v>0</v>
      </c>
      <c r="T53" s="11">
        <f t="shared" si="52"/>
        <v>0</v>
      </c>
      <c r="U53" s="11">
        <f t="shared" si="52"/>
        <v>0</v>
      </c>
      <c r="V53" s="11">
        <f t="shared" si="52"/>
        <v>0</v>
      </c>
      <c r="W53" s="11">
        <f t="shared" si="52"/>
        <v>0</v>
      </c>
      <c r="X53" s="11">
        <f t="shared" si="52"/>
        <v>0</v>
      </c>
      <c r="Y53" s="11">
        <f t="shared" si="52"/>
        <v>0</v>
      </c>
      <c r="Z53" s="11">
        <f t="shared" si="52"/>
        <v>0</v>
      </c>
      <c r="AA53" s="11">
        <f t="shared" si="52"/>
        <v>0</v>
      </c>
      <c r="AB53" s="11">
        <f t="shared" si="52"/>
        <v>0</v>
      </c>
      <c r="AC53" s="11">
        <f t="shared" si="52"/>
        <v>0</v>
      </c>
      <c r="AD53" s="11">
        <f t="shared" si="52"/>
        <v>0</v>
      </c>
      <c r="AE53" s="11">
        <f t="shared" si="52"/>
        <v>0</v>
      </c>
      <c r="AF53" s="11">
        <f t="shared" si="52"/>
        <v>0</v>
      </c>
      <c r="AG53" s="11">
        <f t="shared" si="52"/>
        <v>0</v>
      </c>
      <c r="AH53" s="11">
        <f t="shared" si="52"/>
        <v>0</v>
      </c>
      <c r="AI53" s="11">
        <f t="shared" si="52"/>
        <v>0</v>
      </c>
      <c r="AJ53" s="11">
        <f t="shared" si="52"/>
        <v>0</v>
      </c>
      <c r="AK53" s="44">
        <v>0</v>
      </c>
      <c r="AL53" s="44">
        <v>0</v>
      </c>
      <c r="AM53" s="44">
        <v>0</v>
      </c>
      <c r="AO53" s="16">
        <f t="shared" si="44"/>
        <v>0</v>
      </c>
      <c r="AP53" s="17">
        <f t="shared" si="45"/>
        <v>0</v>
      </c>
      <c r="AQ53" s="16">
        <f t="shared" si="42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>I27-I85</f>
        <v>0</v>
      </c>
      <c r="J54" s="11">
        <f t="shared" ref="J54:AJ54" si="53">J27-J85</f>
        <v>0</v>
      </c>
      <c r="K54" s="11">
        <f t="shared" si="53"/>
        <v>0</v>
      </c>
      <c r="L54" s="11">
        <f t="shared" si="53"/>
        <v>0</v>
      </c>
      <c r="M54" s="11">
        <f t="shared" si="53"/>
        <v>0</v>
      </c>
      <c r="N54" s="11">
        <f t="shared" si="53"/>
        <v>0</v>
      </c>
      <c r="O54" s="11">
        <f t="shared" si="53"/>
        <v>0</v>
      </c>
      <c r="P54" s="11">
        <f t="shared" si="53"/>
        <v>0</v>
      </c>
      <c r="Q54" s="11">
        <f t="shared" si="53"/>
        <v>0</v>
      </c>
      <c r="R54" s="11">
        <f t="shared" si="53"/>
        <v>0</v>
      </c>
      <c r="S54" s="11">
        <f t="shared" si="53"/>
        <v>0</v>
      </c>
      <c r="T54" s="11">
        <f t="shared" si="53"/>
        <v>0</v>
      </c>
      <c r="U54" s="11">
        <f t="shared" si="53"/>
        <v>0</v>
      </c>
      <c r="V54" s="11">
        <f t="shared" si="53"/>
        <v>0</v>
      </c>
      <c r="W54" s="11">
        <f t="shared" si="53"/>
        <v>0</v>
      </c>
      <c r="X54" s="11">
        <f t="shared" si="53"/>
        <v>0</v>
      </c>
      <c r="Y54" s="11">
        <f t="shared" si="53"/>
        <v>0</v>
      </c>
      <c r="Z54" s="11">
        <f t="shared" si="53"/>
        <v>0</v>
      </c>
      <c r="AA54" s="11">
        <f t="shared" si="53"/>
        <v>0</v>
      </c>
      <c r="AB54" s="11">
        <f t="shared" si="53"/>
        <v>0</v>
      </c>
      <c r="AC54" s="11">
        <f t="shared" si="53"/>
        <v>0</v>
      </c>
      <c r="AD54" s="11">
        <f t="shared" si="53"/>
        <v>0</v>
      </c>
      <c r="AE54" s="11">
        <f t="shared" si="53"/>
        <v>0</v>
      </c>
      <c r="AF54" s="11">
        <f t="shared" si="53"/>
        <v>0</v>
      </c>
      <c r="AG54" s="11">
        <f t="shared" si="53"/>
        <v>0</v>
      </c>
      <c r="AH54" s="11">
        <f t="shared" si="53"/>
        <v>0</v>
      </c>
      <c r="AI54" s="11">
        <f t="shared" si="53"/>
        <v>0</v>
      </c>
      <c r="AJ54" s="11">
        <f t="shared" si="53"/>
        <v>0</v>
      </c>
      <c r="AK54" s="44">
        <v>0</v>
      </c>
      <c r="AL54" s="44">
        <v>0</v>
      </c>
      <c r="AM54" s="44">
        <v>0</v>
      </c>
      <c r="AO54" s="16">
        <f t="shared" si="44"/>
        <v>0</v>
      </c>
      <c r="AP54" s="17">
        <f t="shared" si="45"/>
        <v>0</v>
      </c>
      <c r="AQ54" s="16">
        <f t="shared" si="42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>I28-I86</f>
        <v>0</v>
      </c>
      <c r="J55" s="11">
        <f t="shared" ref="J55:AJ55" si="54">J28-J86</f>
        <v>0</v>
      </c>
      <c r="K55" s="11">
        <f t="shared" si="54"/>
        <v>0</v>
      </c>
      <c r="L55" s="11">
        <f t="shared" si="54"/>
        <v>0</v>
      </c>
      <c r="M55" s="11">
        <f t="shared" si="54"/>
        <v>0</v>
      </c>
      <c r="N55" s="11">
        <f t="shared" si="54"/>
        <v>0</v>
      </c>
      <c r="O55" s="11">
        <f t="shared" si="54"/>
        <v>0</v>
      </c>
      <c r="P55" s="11">
        <f t="shared" si="54"/>
        <v>0</v>
      </c>
      <c r="Q55" s="11">
        <f t="shared" si="54"/>
        <v>0</v>
      </c>
      <c r="R55" s="11">
        <f t="shared" si="54"/>
        <v>0</v>
      </c>
      <c r="S55" s="11">
        <f t="shared" si="54"/>
        <v>0</v>
      </c>
      <c r="T55" s="11">
        <f t="shared" si="54"/>
        <v>0</v>
      </c>
      <c r="U55" s="11">
        <f t="shared" si="54"/>
        <v>0</v>
      </c>
      <c r="V55" s="11">
        <f t="shared" si="54"/>
        <v>0</v>
      </c>
      <c r="W55" s="11">
        <f t="shared" si="54"/>
        <v>0</v>
      </c>
      <c r="X55" s="11">
        <f t="shared" si="54"/>
        <v>0</v>
      </c>
      <c r="Y55" s="11">
        <f t="shared" si="54"/>
        <v>0</v>
      </c>
      <c r="Z55" s="11">
        <f t="shared" si="54"/>
        <v>0</v>
      </c>
      <c r="AA55" s="11">
        <f t="shared" si="54"/>
        <v>0</v>
      </c>
      <c r="AB55" s="11">
        <f t="shared" si="54"/>
        <v>0</v>
      </c>
      <c r="AC55" s="11">
        <f t="shared" si="54"/>
        <v>0</v>
      </c>
      <c r="AD55" s="11">
        <f t="shared" si="54"/>
        <v>0</v>
      </c>
      <c r="AE55" s="11">
        <f t="shared" si="54"/>
        <v>0</v>
      </c>
      <c r="AF55" s="11">
        <f t="shared" si="54"/>
        <v>0</v>
      </c>
      <c r="AG55" s="11">
        <f t="shared" si="54"/>
        <v>0</v>
      </c>
      <c r="AH55" s="11">
        <f t="shared" si="54"/>
        <v>0</v>
      </c>
      <c r="AI55" s="11">
        <f t="shared" si="54"/>
        <v>0</v>
      </c>
      <c r="AJ55" s="11">
        <f t="shared" si="54"/>
        <v>0</v>
      </c>
      <c r="AK55" s="44">
        <v>0</v>
      </c>
      <c r="AL55" s="44">
        <v>0</v>
      </c>
      <c r="AM55" s="44">
        <v>0</v>
      </c>
      <c r="AO55" s="16">
        <f t="shared" si="44"/>
        <v>0</v>
      </c>
      <c r="AP55" s="17">
        <f t="shared" si="45"/>
        <v>0</v>
      </c>
      <c r="AQ55" s="16">
        <f t="shared" si="42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>I29-I87</f>
        <v>0</v>
      </c>
      <c r="J56" s="11">
        <f t="shared" ref="J56:AJ56" si="55">J29-J87</f>
        <v>0</v>
      </c>
      <c r="K56" s="11">
        <f t="shared" si="55"/>
        <v>0</v>
      </c>
      <c r="L56" s="11">
        <f t="shared" si="55"/>
        <v>0</v>
      </c>
      <c r="M56" s="11">
        <f t="shared" si="55"/>
        <v>0</v>
      </c>
      <c r="N56" s="11">
        <f t="shared" si="55"/>
        <v>0</v>
      </c>
      <c r="O56" s="11">
        <f t="shared" si="55"/>
        <v>0</v>
      </c>
      <c r="P56" s="11">
        <f t="shared" si="55"/>
        <v>0</v>
      </c>
      <c r="Q56" s="11">
        <f t="shared" si="55"/>
        <v>0</v>
      </c>
      <c r="R56" s="11">
        <f t="shared" si="55"/>
        <v>0</v>
      </c>
      <c r="S56" s="11">
        <f t="shared" si="55"/>
        <v>0</v>
      </c>
      <c r="T56" s="11">
        <f t="shared" si="55"/>
        <v>0</v>
      </c>
      <c r="U56" s="11">
        <f t="shared" si="55"/>
        <v>0</v>
      </c>
      <c r="V56" s="11">
        <f t="shared" si="55"/>
        <v>0</v>
      </c>
      <c r="W56" s="11">
        <f t="shared" si="55"/>
        <v>0</v>
      </c>
      <c r="X56" s="11">
        <f t="shared" si="55"/>
        <v>0</v>
      </c>
      <c r="Y56" s="11">
        <f t="shared" si="55"/>
        <v>0</v>
      </c>
      <c r="Z56" s="11">
        <f t="shared" si="55"/>
        <v>0</v>
      </c>
      <c r="AA56" s="11">
        <f t="shared" si="55"/>
        <v>0</v>
      </c>
      <c r="AB56" s="11">
        <f t="shared" si="55"/>
        <v>0</v>
      </c>
      <c r="AC56" s="11">
        <f t="shared" si="55"/>
        <v>0</v>
      </c>
      <c r="AD56" s="11">
        <f t="shared" si="55"/>
        <v>0</v>
      </c>
      <c r="AE56" s="11">
        <f t="shared" si="55"/>
        <v>0</v>
      </c>
      <c r="AF56" s="11">
        <f t="shared" si="55"/>
        <v>0</v>
      </c>
      <c r="AG56" s="11">
        <f t="shared" si="55"/>
        <v>0</v>
      </c>
      <c r="AH56" s="11">
        <f t="shared" si="55"/>
        <v>0</v>
      </c>
      <c r="AI56" s="11">
        <f t="shared" si="55"/>
        <v>0</v>
      </c>
      <c r="AJ56" s="11">
        <f t="shared" si="55"/>
        <v>0</v>
      </c>
      <c r="AK56" s="44">
        <v>0</v>
      </c>
      <c r="AL56" s="44">
        <v>0</v>
      </c>
      <c r="AM56" s="44">
        <v>0</v>
      </c>
      <c r="AO56" s="16">
        <f t="shared" si="44"/>
        <v>0</v>
      </c>
      <c r="AP56" s="17">
        <f t="shared" si="45"/>
        <v>0</v>
      </c>
      <c r="AQ56" s="16">
        <f t="shared" si="42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>I15+I30-I88</f>
        <v>11745</v>
      </c>
      <c r="J57" s="11">
        <f t="shared" ref="J57:AJ57" si="56">J15+J30-J88</f>
        <v>11745</v>
      </c>
      <c r="K57" s="11">
        <f t="shared" si="56"/>
        <v>11745</v>
      </c>
      <c r="L57" s="11">
        <f t="shared" si="56"/>
        <v>0</v>
      </c>
      <c r="M57" s="11">
        <f t="shared" si="56"/>
        <v>0</v>
      </c>
      <c r="N57" s="11">
        <f t="shared" si="56"/>
        <v>0</v>
      </c>
      <c r="O57" s="11">
        <f t="shared" si="56"/>
        <v>0</v>
      </c>
      <c r="P57" s="11">
        <f t="shared" si="56"/>
        <v>0</v>
      </c>
      <c r="Q57" s="11">
        <v>5000</v>
      </c>
      <c r="R57" s="11">
        <f t="shared" si="56"/>
        <v>5000</v>
      </c>
      <c r="S57" s="11">
        <f t="shared" si="56"/>
        <v>5000</v>
      </c>
      <c r="T57" s="11">
        <f t="shared" si="56"/>
        <v>5000</v>
      </c>
      <c r="U57" s="11">
        <f t="shared" si="56"/>
        <v>5000</v>
      </c>
      <c r="V57" s="11">
        <f t="shared" si="56"/>
        <v>5000</v>
      </c>
      <c r="W57" s="11">
        <f t="shared" si="56"/>
        <v>5000</v>
      </c>
      <c r="X57" s="11">
        <f t="shared" si="56"/>
        <v>5000</v>
      </c>
      <c r="Y57" s="11">
        <f t="shared" si="56"/>
        <v>5000</v>
      </c>
      <c r="Z57" s="11">
        <f t="shared" si="56"/>
        <v>5000</v>
      </c>
      <c r="AA57" s="11">
        <f t="shared" si="56"/>
        <v>5000</v>
      </c>
      <c r="AB57" s="11">
        <f t="shared" si="56"/>
        <v>5000</v>
      </c>
      <c r="AC57" s="11">
        <f t="shared" si="56"/>
        <v>5000</v>
      </c>
      <c r="AD57" s="11">
        <f t="shared" si="56"/>
        <v>5000</v>
      </c>
      <c r="AE57" s="11">
        <f t="shared" si="56"/>
        <v>5000</v>
      </c>
      <c r="AF57" s="11">
        <f t="shared" si="56"/>
        <v>5000</v>
      </c>
      <c r="AG57" s="11">
        <f t="shared" si="56"/>
        <v>5000</v>
      </c>
      <c r="AH57" s="11">
        <f t="shared" si="56"/>
        <v>5000</v>
      </c>
      <c r="AI57" s="11">
        <f t="shared" si="56"/>
        <v>5000</v>
      </c>
      <c r="AJ57" s="11">
        <f t="shared" si="56"/>
        <v>5000</v>
      </c>
      <c r="AK57" s="44">
        <v>0</v>
      </c>
      <c r="AL57" s="44">
        <v>0</v>
      </c>
      <c r="AM57" s="44">
        <v>0</v>
      </c>
      <c r="AO57" s="16">
        <f t="shared" si="44"/>
        <v>133882.65</v>
      </c>
      <c r="AP57" s="17">
        <f t="shared" si="45"/>
        <v>13388.264999999999</v>
      </c>
      <c r="AQ57" s="16">
        <f t="shared" si="42"/>
        <v>1352.3500000000001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>I16+I31-I89</f>
        <v>13255</v>
      </c>
      <c r="J58" s="11">
        <f t="shared" ref="J58:AI58" si="57">J16+J31-J89</f>
        <v>13255</v>
      </c>
      <c r="K58" s="11">
        <f t="shared" si="57"/>
        <v>13255</v>
      </c>
      <c r="L58" s="11">
        <f t="shared" si="57"/>
        <v>0</v>
      </c>
      <c r="M58" s="11">
        <f t="shared" si="57"/>
        <v>0</v>
      </c>
      <c r="N58" s="11">
        <f t="shared" si="57"/>
        <v>0</v>
      </c>
      <c r="O58" s="11">
        <f t="shared" si="57"/>
        <v>0</v>
      </c>
      <c r="P58" s="11">
        <f t="shared" si="57"/>
        <v>0</v>
      </c>
      <c r="Q58" s="11">
        <v>6178</v>
      </c>
      <c r="R58" s="11">
        <f t="shared" si="57"/>
        <v>11807</v>
      </c>
      <c r="S58" s="11">
        <f t="shared" si="57"/>
        <v>11807</v>
      </c>
      <c r="T58" s="11">
        <f t="shared" si="57"/>
        <v>11807</v>
      </c>
      <c r="U58" s="11">
        <f t="shared" si="57"/>
        <v>11807</v>
      </c>
      <c r="V58" s="11">
        <v>4500</v>
      </c>
      <c r="W58" s="11">
        <f t="shared" si="57"/>
        <v>6764</v>
      </c>
      <c r="X58" s="11">
        <f t="shared" si="57"/>
        <v>20000</v>
      </c>
      <c r="Y58" s="11">
        <f t="shared" si="57"/>
        <v>20000</v>
      </c>
      <c r="Z58" s="11">
        <f t="shared" si="57"/>
        <v>20000</v>
      </c>
      <c r="AA58" s="11">
        <f t="shared" si="57"/>
        <v>11807</v>
      </c>
      <c r="AB58" s="11">
        <f t="shared" si="57"/>
        <v>11807</v>
      </c>
      <c r="AC58" s="11">
        <f t="shared" si="57"/>
        <v>11807</v>
      </c>
      <c r="AD58" s="11">
        <f t="shared" si="57"/>
        <v>11807</v>
      </c>
      <c r="AE58" s="11">
        <f t="shared" si="57"/>
        <v>11807</v>
      </c>
      <c r="AF58" s="11">
        <f t="shared" si="57"/>
        <v>11807</v>
      </c>
      <c r="AG58" s="11">
        <f t="shared" si="57"/>
        <v>12962</v>
      </c>
      <c r="AH58" s="11">
        <f t="shared" si="57"/>
        <v>14887</v>
      </c>
      <c r="AI58" s="11">
        <f t="shared" si="57"/>
        <v>14887</v>
      </c>
      <c r="AJ58" s="11">
        <v>20000</v>
      </c>
      <c r="AK58" s="44">
        <v>0</v>
      </c>
      <c r="AL58" s="44">
        <v>0</v>
      </c>
      <c r="AM58" s="44">
        <v>0</v>
      </c>
      <c r="AO58" s="16">
        <f t="shared" si="44"/>
        <v>295032.87</v>
      </c>
      <c r="AP58" s="17">
        <f t="shared" si="45"/>
        <v>29503.287</v>
      </c>
      <c r="AQ58" s="16">
        <f t="shared" si="42"/>
        <v>2980.13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>I32-I90</f>
        <v>0</v>
      </c>
      <c r="J59" s="64">
        <f t="shared" ref="J59:AJ59" si="58">J32-J90</f>
        <v>0</v>
      </c>
      <c r="K59" s="64">
        <f t="shared" si="58"/>
        <v>0</v>
      </c>
      <c r="L59" s="64">
        <f t="shared" si="58"/>
        <v>0</v>
      </c>
      <c r="M59" s="64">
        <f t="shared" si="58"/>
        <v>0</v>
      </c>
      <c r="N59" s="64">
        <f t="shared" si="58"/>
        <v>0</v>
      </c>
      <c r="O59" s="64">
        <f t="shared" si="58"/>
        <v>0</v>
      </c>
      <c r="P59" s="64">
        <f t="shared" si="58"/>
        <v>0</v>
      </c>
      <c r="Q59" s="64">
        <f t="shared" si="58"/>
        <v>0</v>
      </c>
      <c r="R59" s="64">
        <f t="shared" si="58"/>
        <v>0</v>
      </c>
      <c r="S59" s="64">
        <f t="shared" si="58"/>
        <v>0</v>
      </c>
      <c r="T59" s="64">
        <f t="shared" si="58"/>
        <v>0</v>
      </c>
      <c r="U59" s="64">
        <f t="shared" si="58"/>
        <v>0</v>
      </c>
      <c r="V59" s="64">
        <f t="shared" si="58"/>
        <v>0</v>
      </c>
      <c r="W59" s="64">
        <f t="shared" si="58"/>
        <v>0</v>
      </c>
      <c r="X59" s="64">
        <f t="shared" si="58"/>
        <v>0</v>
      </c>
      <c r="Y59" s="64">
        <f t="shared" si="58"/>
        <v>0</v>
      </c>
      <c r="Z59" s="64">
        <f t="shared" si="58"/>
        <v>0</v>
      </c>
      <c r="AA59" s="64">
        <f t="shared" si="58"/>
        <v>0</v>
      </c>
      <c r="AB59" s="64">
        <f t="shared" si="58"/>
        <v>0</v>
      </c>
      <c r="AC59" s="64">
        <f t="shared" si="58"/>
        <v>0</v>
      </c>
      <c r="AD59" s="64">
        <f t="shared" si="58"/>
        <v>0</v>
      </c>
      <c r="AE59" s="64">
        <f t="shared" si="58"/>
        <v>0</v>
      </c>
      <c r="AF59" s="64">
        <f t="shared" si="58"/>
        <v>0</v>
      </c>
      <c r="AG59" s="64">
        <f t="shared" si="58"/>
        <v>0</v>
      </c>
      <c r="AH59" s="64">
        <f t="shared" si="58"/>
        <v>0</v>
      </c>
      <c r="AI59" s="64">
        <f t="shared" si="58"/>
        <v>0</v>
      </c>
      <c r="AJ59" s="64">
        <f t="shared" si="58"/>
        <v>0</v>
      </c>
      <c r="AK59" s="44">
        <v>0</v>
      </c>
      <c r="AL59" s="44">
        <v>0</v>
      </c>
      <c r="AM59" s="44">
        <v>0</v>
      </c>
      <c r="AO59" s="16">
        <f t="shared" si="44"/>
        <v>0</v>
      </c>
      <c r="AP59" s="17">
        <f t="shared" si="45"/>
        <v>0</v>
      </c>
      <c r="AQ59" s="16">
        <f t="shared" si="42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94">
        <v>0</v>
      </c>
      <c r="AL60" s="94">
        <v>0</v>
      </c>
      <c r="AM60" s="94">
        <v>0</v>
      </c>
      <c r="AO60" s="60">
        <f t="shared" si="44"/>
        <v>0</v>
      </c>
      <c r="AP60" s="66">
        <f t="shared" si="45"/>
        <v>0</v>
      </c>
      <c r="AQ60" s="60">
        <f t="shared" si="42"/>
        <v>0</v>
      </c>
    </row>
    <row r="61" spans="2:43" x14ac:dyDescent="0.2">
      <c r="I61" s="20">
        <f t="shared" ref="I61:AM61" si="59">SUM(I45:I60)</f>
        <v>45000</v>
      </c>
      <c r="J61" s="20">
        <f t="shared" si="59"/>
        <v>36594</v>
      </c>
      <c r="K61" s="20">
        <f t="shared" si="59"/>
        <v>36784</v>
      </c>
      <c r="L61" s="20">
        <f t="shared" si="59"/>
        <v>7104</v>
      </c>
      <c r="M61" s="20">
        <f t="shared" si="59"/>
        <v>0</v>
      </c>
      <c r="N61" s="20">
        <f t="shared" si="59"/>
        <v>0</v>
      </c>
      <c r="O61" s="20">
        <f t="shared" si="59"/>
        <v>0</v>
      </c>
      <c r="P61" s="20">
        <f t="shared" si="59"/>
        <v>0</v>
      </c>
      <c r="Q61" s="20">
        <f t="shared" si="59"/>
        <v>31178</v>
      </c>
      <c r="R61" s="20">
        <f t="shared" si="59"/>
        <v>36807</v>
      </c>
      <c r="S61" s="20">
        <f t="shared" si="59"/>
        <v>36807</v>
      </c>
      <c r="T61" s="20">
        <f t="shared" si="59"/>
        <v>36807</v>
      </c>
      <c r="U61" s="20">
        <f t="shared" si="59"/>
        <v>36807</v>
      </c>
      <c r="V61" s="20">
        <f t="shared" si="59"/>
        <v>29500</v>
      </c>
      <c r="W61" s="20">
        <f t="shared" si="59"/>
        <v>31764</v>
      </c>
      <c r="X61" s="20">
        <f t="shared" si="59"/>
        <v>45000</v>
      </c>
      <c r="Y61" s="20">
        <f t="shared" si="59"/>
        <v>45000</v>
      </c>
      <c r="Z61" s="20">
        <f t="shared" si="59"/>
        <v>45000</v>
      </c>
      <c r="AA61" s="20">
        <f t="shared" si="59"/>
        <v>36807</v>
      </c>
      <c r="AB61" s="20">
        <f t="shared" si="59"/>
        <v>36807</v>
      </c>
      <c r="AC61" s="20">
        <f t="shared" si="59"/>
        <v>36807</v>
      </c>
      <c r="AD61" s="20">
        <f t="shared" si="59"/>
        <v>36807</v>
      </c>
      <c r="AE61" s="20">
        <f t="shared" si="59"/>
        <v>36807</v>
      </c>
      <c r="AF61" s="20">
        <f t="shared" si="59"/>
        <v>36807</v>
      </c>
      <c r="AG61" s="20">
        <f t="shared" si="59"/>
        <v>37962</v>
      </c>
      <c r="AH61" s="20">
        <f t="shared" si="59"/>
        <v>39887</v>
      </c>
      <c r="AI61" s="20">
        <f t="shared" si="59"/>
        <v>39887</v>
      </c>
      <c r="AJ61" s="20">
        <f t="shared" si="59"/>
        <v>45000</v>
      </c>
      <c r="AK61" s="87">
        <f t="shared" si="59"/>
        <v>0</v>
      </c>
      <c r="AL61" s="87">
        <f t="shared" si="59"/>
        <v>0</v>
      </c>
      <c r="AM61" s="87">
        <f t="shared" si="59"/>
        <v>0</v>
      </c>
      <c r="AO61" s="20">
        <f>SUM(AO45:AO60)</f>
        <v>877145.11</v>
      </c>
      <c r="AP61" s="21">
        <f>SUM(AP45:AP60)</f>
        <v>78749.919200000004</v>
      </c>
      <c r="AQ61" s="20">
        <f>SUM(AQ45:AQ60)</f>
        <v>6584.89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87"/>
      <c r="AL62" s="87"/>
      <c r="AM62" s="87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87"/>
      <c r="AL63" s="87"/>
      <c r="AM63" s="87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45">
        <v>0</v>
      </c>
      <c r="AL64" s="45">
        <v>0</v>
      </c>
      <c r="AM64" s="45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45"/>
      <c r="AL65" s="45"/>
      <c r="AM65" s="45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45"/>
      <c r="AL66" s="45"/>
      <c r="AM66" s="45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45">
        <v>0</v>
      </c>
      <c r="AL67" s="45">
        <v>0</v>
      </c>
      <c r="AM67" s="45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87"/>
      <c r="AL68" s="87"/>
      <c r="AM68" s="87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87"/>
      <c r="AL69" s="87"/>
      <c r="AM69" s="87"/>
    </row>
    <row r="70" spans="1:44" x14ac:dyDescent="0.2">
      <c r="AK70" s="43"/>
      <c r="AL70" s="43"/>
      <c r="AM70" s="43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  <c r="AK72" s="43"/>
      <c r="AL72" s="43"/>
      <c r="AM72" s="43"/>
    </row>
    <row r="73" spans="1:44" x14ac:dyDescent="0.2">
      <c r="C73" s="1" t="s">
        <v>90</v>
      </c>
      <c r="D73" s="1" t="s">
        <v>91</v>
      </c>
      <c r="G73" s="1">
        <v>0.04</v>
      </c>
      <c r="I73" s="16">
        <f>I61-(I45*$F45+I46*$F46+I47*$F47+I48*$F48+I49*$F49+I51*$F51+I52*$F52+I53*$F53+I54*$F54+I55*$F55+I56*$F56+I57*$F57+I58*$F58+I59*$F59+I50*$F50)-I60*$F60-I91-I94-I97-I100-I103+I91</f>
        <v>44650</v>
      </c>
      <c r="J73" s="16">
        <f>J61-(J45*$F45+J46*$F46+J47*$F47+J48*$F48+J49*$F49+J51*$F51+J52*$F52+J53*$F53+J54*$F54+J55*$F55+J56*$F56+J57*$F57+J58*$F58+J59*$F59+J50*$F50)-J60*$F60-J91-J94-J97-J100-J103+J91</f>
        <v>36286.03</v>
      </c>
      <c r="K73" s="16">
        <f>K61-(K45*$F45+K46*$F46+K47*$F47+K48*$F48+K49*$F49+K51*$F51+K52*$F52+K53*$F53+K54*$F54+K55*$F55+K56*$F56+K57*$F57+K58*$F58+K59*$F59+K50*$F50)-K60*$F60-K91-K94-K97-K100-K103+K91</f>
        <v>36475.08</v>
      </c>
      <c r="L73" s="16">
        <f>L61-(L45*$F45+L46*$F46+L47*$F47+L48*$F48+L49*$F49+L51*$F51+L52*$F52+L53*$F53+L54*$F54+L55*$F55+L56*$F56+L57*$F57+L58*$F58+L59*$F59+L50*$F50)-L60*$F60-L91-L94-L97-L100-L103+L91</f>
        <v>7068.48</v>
      </c>
      <c r="M73" s="16">
        <f>M61-(M45*$F45+M46*$F46+M47*$F47+M48*$F48+M49*$F49+M51*$F51+M52*$F52+M53*$F53+M54*$F54+M55*$F55+M56*$F56+M57*$F57+M58*$F58+M59*$F59+M50*$F50)-M60*$F60-M91-M94-M97-M100-M103+M91</f>
        <v>0</v>
      </c>
      <c r="N73" s="16">
        <f t="shared" ref="N73:AM73" si="60">N61-(N45*$F45+N46*$F46+N47*$F47+N48*$F48+N49*$F49+N51*$F51+N52*$F52+N53*$F53+N54*$F54+N55*$F55+N56*$F56+N57*$F57+N58*$F58+N59*$F59+N50*$F50)-N60*$F60-N91-N94-N97-N100-N103+N91</f>
        <v>0</v>
      </c>
      <c r="O73" s="16">
        <f t="shared" si="60"/>
        <v>0</v>
      </c>
      <c r="P73" s="16">
        <f t="shared" si="60"/>
        <v>0</v>
      </c>
      <c r="Q73" s="16">
        <f t="shared" si="60"/>
        <v>30966.22</v>
      </c>
      <c r="R73" s="16">
        <f t="shared" si="60"/>
        <v>36538.93</v>
      </c>
      <c r="S73" s="16">
        <f t="shared" si="60"/>
        <v>36538.93</v>
      </c>
      <c r="T73" s="16">
        <f t="shared" si="60"/>
        <v>36538.93</v>
      </c>
      <c r="U73" s="16">
        <f t="shared" si="60"/>
        <v>36538.93</v>
      </c>
      <c r="V73" s="16">
        <f t="shared" si="60"/>
        <v>29305</v>
      </c>
      <c r="W73" s="16">
        <f t="shared" si="60"/>
        <v>31546.36</v>
      </c>
      <c r="X73" s="16">
        <f t="shared" si="60"/>
        <v>44650</v>
      </c>
      <c r="Y73" s="16">
        <f t="shared" si="60"/>
        <v>44650</v>
      </c>
      <c r="Z73" s="16">
        <f t="shared" si="60"/>
        <v>44650</v>
      </c>
      <c r="AA73" s="16">
        <f t="shared" si="60"/>
        <v>36538.93</v>
      </c>
      <c r="AB73" s="16">
        <f t="shared" si="60"/>
        <v>36538.93</v>
      </c>
      <c r="AC73" s="16">
        <f t="shared" si="60"/>
        <v>36538.93</v>
      </c>
      <c r="AD73" s="16">
        <f t="shared" si="60"/>
        <v>36538.93</v>
      </c>
      <c r="AE73" s="16">
        <f t="shared" si="60"/>
        <v>36538.93</v>
      </c>
      <c r="AF73" s="16">
        <f t="shared" si="60"/>
        <v>36538.93</v>
      </c>
      <c r="AG73" s="16">
        <f t="shared" si="60"/>
        <v>37682.379999999997</v>
      </c>
      <c r="AH73" s="16">
        <f t="shared" si="60"/>
        <v>39588.129999999997</v>
      </c>
      <c r="AI73" s="16">
        <f t="shared" si="60"/>
        <v>39588.129999999997</v>
      </c>
      <c r="AJ73" s="16">
        <f t="shared" si="60"/>
        <v>44650</v>
      </c>
      <c r="AK73" s="45">
        <f t="shared" si="60"/>
        <v>0</v>
      </c>
      <c r="AL73" s="45">
        <f t="shared" si="60"/>
        <v>0</v>
      </c>
      <c r="AM73" s="45">
        <f t="shared" si="60"/>
        <v>0</v>
      </c>
      <c r="AO73" s="16">
        <f>SUM(I73:AN73)</f>
        <v>877145.11000000022</v>
      </c>
      <c r="AP73" s="17">
        <f>AP17+AP33+AP36+AP39+AP61+AP64+AP67-AP91-AP94-AP97-AP100-AP103+(MAX((SUM(AO73:AO103)-AO91),SUM(AO61:AO69),SUM(AO33:AO41,AO17))*G73)</f>
        <v>2341675.3892000001</v>
      </c>
    </row>
    <row r="74" spans="1:44" x14ac:dyDescent="0.2">
      <c r="K74" s="16"/>
      <c r="AK74" s="43"/>
      <c r="AL74" s="43"/>
      <c r="AM74" s="43"/>
      <c r="AP74" s="17"/>
    </row>
    <row r="75" spans="1:44" x14ac:dyDescent="0.2">
      <c r="B75" s="95" t="s">
        <v>110</v>
      </c>
      <c r="K75" s="16"/>
      <c r="AK75" s="43"/>
      <c r="AL75" s="43"/>
      <c r="AM75" s="43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>I76</f>
        <v>0</v>
      </c>
      <c r="K76" s="11">
        <f t="shared" ref="K76:AM85" si="61">J76</f>
        <v>0</v>
      </c>
      <c r="L76" s="11">
        <f t="shared" si="61"/>
        <v>0</v>
      </c>
      <c r="M76" s="11">
        <f t="shared" si="61"/>
        <v>0</v>
      </c>
      <c r="N76" s="11">
        <f t="shared" si="61"/>
        <v>0</v>
      </c>
      <c r="O76" s="11">
        <f t="shared" si="61"/>
        <v>0</v>
      </c>
      <c r="P76" s="11">
        <f t="shared" si="61"/>
        <v>0</v>
      </c>
      <c r="Q76" s="11">
        <f t="shared" si="61"/>
        <v>0</v>
      </c>
      <c r="R76" s="11">
        <f t="shared" si="61"/>
        <v>0</v>
      </c>
      <c r="S76" s="11">
        <f t="shared" si="61"/>
        <v>0</v>
      </c>
      <c r="T76" s="11">
        <f t="shared" si="61"/>
        <v>0</v>
      </c>
      <c r="U76" s="11">
        <f t="shared" si="61"/>
        <v>0</v>
      </c>
      <c r="V76" s="11">
        <f t="shared" si="61"/>
        <v>0</v>
      </c>
      <c r="W76" s="11">
        <f t="shared" si="61"/>
        <v>0</v>
      </c>
      <c r="X76" s="11">
        <f t="shared" si="61"/>
        <v>0</v>
      </c>
      <c r="Y76" s="11">
        <f t="shared" si="61"/>
        <v>0</v>
      </c>
      <c r="Z76" s="11">
        <f t="shared" si="61"/>
        <v>0</v>
      </c>
      <c r="AA76" s="11">
        <f t="shared" si="61"/>
        <v>0</v>
      </c>
      <c r="AB76" s="11">
        <f t="shared" si="61"/>
        <v>0</v>
      </c>
      <c r="AC76" s="11">
        <f t="shared" si="61"/>
        <v>0</v>
      </c>
      <c r="AD76" s="11">
        <f t="shared" si="61"/>
        <v>0</v>
      </c>
      <c r="AE76" s="11">
        <f t="shared" si="61"/>
        <v>0</v>
      </c>
      <c r="AF76" s="11">
        <f t="shared" si="61"/>
        <v>0</v>
      </c>
      <c r="AG76" s="11">
        <f t="shared" si="61"/>
        <v>0</v>
      </c>
      <c r="AH76" s="11">
        <f t="shared" si="61"/>
        <v>0</v>
      </c>
      <c r="AI76" s="11">
        <f t="shared" si="61"/>
        <v>0</v>
      </c>
      <c r="AJ76" s="11">
        <f t="shared" si="61"/>
        <v>0</v>
      </c>
      <c r="AK76" s="44">
        <f t="shared" si="61"/>
        <v>0</v>
      </c>
      <c r="AL76" s="44">
        <f t="shared" si="61"/>
        <v>0</v>
      </c>
      <c r="AM76" s="44">
        <f t="shared" si="61"/>
        <v>0</v>
      </c>
      <c r="AO76" s="16">
        <f>SUM(I76:AN76)</f>
        <v>0</v>
      </c>
      <c r="AP76" s="16">
        <f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>I77</f>
        <v>0</v>
      </c>
      <c r="K77" s="11">
        <f t="shared" ref="K77:Y77" si="62">J77</f>
        <v>0</v>
      </c>
      <c r="L77" s="11">
        <f t="shared" si="62"/>
        <v>0</v>
      </c>
      <c r="M77" s="11">
        <f t="shared" si="62"/>
        <v>0</v>
      </c>
      <c r="N77" s="11">
        <f t="shared" si="62"/>
        <v>0</v>
      </c>
      <c r="O77" s="11">
        <f t="shared" si="62"/>
        <v>0</v>
      </c>
      <c r="P77" s="11">
        <f t="shared" si="62"/>
        <v>0</v>
      </c>
      <c r="Q77" s="11">
        <f t="shared" si="62"/>
        <v>0</v>
      </c>
      <c r="R77" s="11">
        <f t="shared" si="62"/>
        <v>0</v>
      </c>
      <c r="S77" s="11">
        <f t="shared" si="62"/>
        <v>0</v>
      </c>
      <c r="T77" s="11">
        <f t="shared" si="62"/>
        <v>0</v>
      </c>
      <c r="U77" s="11">
        <f t="shared" si="62"/>
        <v>0</v>
      </c>
      <c r="V77" s="11">
        <f t="shared" si="62"/>
        <v>0</v>
      </c>
      <c r="W77" s="11">
        <f t="shared" si="62"/>
        <v>0</v>
      </c>
      <c r="X77" s="11">
        <f t="shared" si="62"/>
        <v>0</v>
      </c>
      <c r="Y77" s="11">
        <f t="shared" si="62"/>
        <v>0</v>
      </c>
      <c r="Z77" s="11">
        <f t="shared" si="61"/>
        <v>0</v>
      </c>
      <c r="AA77" s="11">
        <f t="shared" si="61"/>
        <v>0</v>
      </c>
      <c r="AB77" s="11">
        <f t="shared" si="61"/>
        <v>0</v>
      </c>
      <c r="AC77" s="11">
        <f t="shared" si="61"/>
        <v>0</v>
      </c>
      <c r="AD77" s="11">
        <f t="shared" si="61"/>
        <v>0</v>
      </c>
      <c r="AE77" s="11">
        <f t="shared" si="61"/>
        <v>0</v>
      </c>
      <c r="AF77" s="11">
        <f t="shared" si="61"/>
        <v>0</v>
      </c>
      <c r="AG77" s="11">
        <f t="shared" si="61"/>
        <v>0</v>
      </c>
      <c r="AH77" s="11">
        <f t="shared" si="61"/>
        <v>0</v>
      </c>
      <c r="AI77" s="11">
        <f t="shared" si="61"/>
        <v>0</v>
      </c>
      <c r="AJ77" s="11">
        <f t="shared" si="61"/>
        <v>0</v>
      </c>
      <c r="AK77" s="44">
        <f t="shared" si="61"/>
        <v>0</v>
      </c>
      <c r="AL77" s="44">
        <f t="shared" si="61"/>
        <v>0</v>
      </c>
      <c r="AM77" s="44">
        <f t="shared" si="61"/>
        <v>0</v>
      </c>
      <c r="AO77" s="16">
        <f>SUM(I77:AN77)</f>
        <v>0</v>
      </c>
      <c r="AP77" s="16">
        <f>SUM(I77:AM77)*E77</f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>I78</f>
        <v>0</v>
      </c>
      <c r="K78" s="11">
        <f t="shared" si="61"/>
        <v>0</v>
      </c>
      <c r="L78" s="11">
        <f t="shared" si="61"/>
        <v>0</v>
      </c>
      <c r="M78" s="11">
        <f t="shared" si="61"/>
        <v>0</v>
      </c>
      <c r="N78" s="11">
        <f t="shared" si="61"/>
        <v>0</v>
      </c>
      <c r="O78" s="11">
        <f t="shared" si="61"/>
        <v>0</v>
      </c>
      <c r="P78" s="11">
        <f t="shared" si="61"/>
        <v>0</v>
      </c>
      <c r="Q78" s="11">
        <f t="shared" si="61"/>
        <v>0</v>
      </c>
      <c r="R78" s="11">
        <f t="shared" si="61"/>
        <v>0</v>
      </c>
      <c r="S78" s="11">
        <f t="shared" si="61"/>
        <v>0</v>
      </c>
      <c r="T78" s="11">
        <f t="shared" si="61"/>
        <v>0</v>
      </c>
      <c r="U78" s="11">
        <f t="shared" si="61"/>
        <v>0</v>
      </c>
      <c r="V78" s="11">
        <f t="shared" si="61"/>
        <v>0</v>
      </c>
      <c r="W78" s="11">
        <f t="shared" si="61"/>
        <v>0</v>
      </c>
      <c r="X78" s="11">
        <f t="shared" si="61"/>
        <v>0</v>
      </c>
      <c r="Y78" s="11">
        <f t="shared" si="61"/>
        <v>0</v>
      </c>
      <c r="Z78" s="11">
        <f t="shared" si="61"/>
        <v>0</v>
      </c>
      <c r="AA78" s="11">
        <f t="shared" si="61"/>
        <v>0</v>
      </c>
      <c r="AB78" s="11">
        <f t="shared" si="61"/>
        <v>0</v>
      </c>
      <c r="AC78" s="11">
        <f t="shared" si="61"/>
        <v>0</v>
      </c>
      <c r="AD78" s="11">
        <f t="shared" si="61"/>
        <v>0</v>
      </c>
      <c r="AE78" s="11">
        <f t="shared" si="61"/>
        <v>0</v>
      </c>
      <c r="AF78" s="11">
        <f t="shared" si="61"/>
        <v>0</v>
      </c>
      <c r="AG78" s="11">
        <f t="shared" si="61"/>
        <v>0</v>
      </c>
      <c r="AH78" s="11">
        <f t="shared" si="61"/>
        <v>0</v>
      </c>
      <c r="AI78" s="11">
        <f t="shared" si="61"/>
        <v>0</v>
      </c>
      <c r="AJ78" s="11">
        <f t="shared" si="61"/>
        <v>0</v>
      </c>
      <c r="AK78" s="44">
        <f t="shared" si="61"/>
        <v>0</v>
      </c>
      <c r="AL78" s="44">
        <f t="shared" si="61"/>
        <v>0</v>
      </c>
      <c r="AM78" s="44">
        <f t="shared" si="61"/>
        <v>0</v>
      </c>
      <c r="AO78" s="16">
        <f t="shared" ref="AO78:AO88" si="63">SUM(I78:AN78)</f>
        <v>0</v>
      </c>
      <c r="AP78" s="16">
        <f t="shared" ref="AP78:AP88" si="64">SUM(I78:AM78)*E78</f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>I79</f>
        <v>0</v>
      </c>
      <c r="K79" s="11">
        <f t="shared" si="61"/>
        <v>0</v>
      </c>
      <c r="L79" s="11">
        <f t="shared" si="61"/>
        <v>0</v>
      </c>
      <c r="M79" s="11">
        <f t="shared" si="61"/>
        <v>0</v>
      </c>
      <c r="N79" s="11">
        <f t="shared" si="61"/>
        <v>0</v>
      </c>
      <c r="O79" s="11">
        <f t="shared" si="61"/>
        <v>0</v>
      </c>
      <c r="P79" s="11">
        <f t="shared" si="61"/>
        <v>0</v>
      </c>
      <c r="Q79" s="11">
        <f t="shared" si="61"/>
        <v>0</v>
      </c>
      <c r="R79" s="11">
        <f t="shared" si="61"/>
        <v>0</v>
      </c>
      <c r="S79" s="11">
        <f t="shared" si="61"/>
        <v>0</v>
      </c>
      <c r="T79" s="11">
        <f t="shared" si="61"/>
        <v>0</v>
      </c>
      <c r="U79" s="11">
        <f t="shared" si="61"/>
        <v>0</v>
      </c>
      <c r="V79" s="11">
        <f t="shared" si="61"/>
        <v>0</v>
      </c>
      <c r="W79" s="11">
        <f t="shared" si="61"/>
        <v>0</v>
      </c>
      <c r="X79" s="11">
        <f t="shared" si="61"/>
        <v>0</v>
      </c>
      <c r="Y79" s="11">
        <f t="shared" si="61"/>
        <v>0</v>
      </c>
      <c r="Z79" s="11">
        <f t="shared" si="61"/>
        <v>0</v>
      </c>
      <c r="AA79" s="11">
        <f t="shared" si="61"/>
        <v>0</v>
      </c>
      <c r="AB79" s="11">
        <f t="shared" si="61"/>
        <v>0</v>
      </c>
      <c r="AC79" s="11">
        <f t="shared" si="61"/>
        <v>0</v>
      </c>
      <c r="AD79" s="11">
        <f t="shared" si="61"/>
        <v>0</v>
      </c>
      <c r="AE79" s="11">
        <f t="shared" si="61"/>
        <v>0</v>
      </c>
      <c r="AF79" s="11">
        <f t="shared" si="61"/>
        <v>0</v>
      </c>
      <c r="AG79" s="11">
        <f t="shared" si="61"/>
        <v>0</v>
      </c>
      <c r="AH79" s="11">
        <f t="shared" si="61"/>
        <v>0</v>
      </c>
      <c r="AI79" s="11">
        <f t="shared" si="61"/>
        <v>0</v>
      </c>
      <c r="AJ79" s="11">
        <f t="shared" si="61"/>
        <v>0</v>
      </c>
      <c r="AK79" s="44">
        <f t="shared" si="61"/>
        <v>0</v>
      </c>
      <c r="AL79" s="44">
        <f t="shared" si="61"/>
        <v>0</v>
      </c>
      <c r="AM79" s="44">
        <f t="shared" si="61"/>
        <v>0</v>
      </c>
      <c r="AO79" s="16">
        <f t="shared" si="63"/>
        <v>0</v>
      </c>
      <c r="AP79" s="16">
        <f t="shared" si="6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f t="shared" si="61"/>
        <v>0</v>
      </c>
      <c r="L80" s="11">
        <v>5000</v>
      </c>
      <c r="M80" s="11">
        <f t="shared" si="61"/>
        <v>5000</v>
      </c>
      <c r="N80" s="11">
        <f t="shared" si="61"/>
        <v>5000</v>
      </c>
      <c r="O80" s="11">
        <f t="shared" si="61"/>
        <v>5000</v>
      </c>
      <c r="P80" s="11">
        <f t="shared" si="61"/>
        <v>5000</v>
      </c>
      <c r="Q80" s="11">
        <v>0</v>
      </c>
      <c r="R80" s="11">
        <f t="shared" si="61"/>
        <v>0</v>
      </c>
      <c r="S80" s="11">
        <f t="shared" si="61"/>
        <v>0</v>
      </c>
      <c r="T80" s="11">
        <f t="shared" si="61"/>
        <v>0</v>
      </c>
      <c r="U80" s="11">
        <f t="shared" si="61"/>
        <v>0</v>
      </c>
      <c r="V80" s="11">
        <f t="shared" si="61"/>
        <v>0</v>
      </c>
      <c r="W80" s="11">
        <f t="shared" si="61"/>
        <v>0</v>
      </c>
      <c r="X80" s="11">
        <f t="shared" si="61"/>
        <v>0</v>
      </c>
      <c r="Y80" s="11">
        <f t="shared" si="61"/>
        <v>0</v>
      </c>
      <c r="Z80" s="11">
        <f t="shared" si="61"/>
        <v>0</v>
      </c>
      <c r="AA80" s="11">
        <f t="shared" si="61"/>
        <v>0</v>
      </c>
      <c r="AB80" s="11">
        <f t="shared" si="61"/>
        <v>0</v>
      </c>
      <c r="AC80" s="11">
        <f t="shared" si="61"/>
        <v>0</v>
      </c>
      <c r="AD80" s="11">
        <f t="shared" si="61"/>
        <v>0</v>
      </c>
      <c r="AE80" s="11">
        <f t="shared" si="61"/>
        <v>0</v>
      </c>
      <c r="AF80" s="11">
        <f t="shared" si="61"/>
        <v>0</v>
      </c>
      <c r="AG80" s="11">
        <f t="shared" si="61"/>
        <v>0</v>
      </c>
      <c r="AH80" s="11">
        <f t="shared" si="61"/>
        <v>0</v>
      </c>
      <c r="AI80" s="11">
        <f t="shared" si="61"/>
        <v>0</v>
      </c>
      <c r="AJ80" s="11">
        <f t="shared" si="61"/>
        <v>0</v>
      </c>
      <c r="AK80" s="44">
        <v>0</v>
      </c>
      <c r="AL80" s="44">
        <v>0</v>
      </c>
      <c r="AM80" s="44">
        <f t="shared" si="61"/>
        <v>0</v>
      </c>
      <c r="AO80" s="16">
        <f t="shared" si="63"/>
        <v>25000</v>
      </c>
      <c r="AP80" s="16">
        <f t="shared" si="64"/>
        <v>75975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8406</v>
      </c>
      <c r="K81" s="11">
        <v>8216</v>
      </c>
      <c r="L81" s="11">
        <v>7896</v>
      </c>
      <c r="M81" s="11">
        <v>15000</v>
      </c>
      <c r="N81" s="11">
        <f t="shared" si="61"/>
        <v>15000</v>
      </c>
      <c r="O81" s="11">
        <f t="shared" si="61"/>
        <v>15000</v>
      </c>
      <c r="P81" s="11">
        <f t="shared" si="61"/>
        <v>15000</v>
      </c>
      <c r="Q81" s="11">
        <v>0</v>
      </c>
      <c r="R81" s="11">
        <f t="shared" si="61"/>
        <v>0</v>
      </c>
      <c r="S81" s="11">
        <f t="shared" si="61"/>
        <v>0</v>
      </c>
      <c r="T81" s="11">
        <f t="shared" si="61"/>
        <v>0</v>
      </c>
      <c r="U81" s="11">
        <f t="shared" si="61"/>
        <v>0</v>
      </c>
      <c r="V81" s="11">
        <f t="shared" si="61"/>
        <v>0</v>
      </c>
      <c r="W81" s="11">
        <f t="shared" si="61"/>
        <v>0</v>
      </c>
      <c r="X81" s="11">
        <f t="shared" si="61"/>
        <v>0</v>
      </c>
      <c r="Y81" s="11">
        <f t="shared" si="61"/>
        <v>0</v>
      </c>
      <c r="Z81" s="11">
        <f t="shared" si="61"/>
        <v>0</v>
      </c>
      <c r="AA81" s="11">
        <f t="shared" si="61"/>
        <v>0</v>
      </c>
      <c r="AB81" s="11">
        <f t="shared" si="61"/>
        <v>0</v>
      </c>
      <c r="AC81" s="11">
        <f t="shared" si="61"/>
        <v>0</v>
      </c>
      <c r="AD81" s="11">
        <f t="shared" si="61"/>
        <v>0</v>
      </c>
      <c r="AE81" s="11">
        <f t="shared" si="61"/>
        <v>0</v>
      </c>
      <c r="AF81" s="11">
        <f t="shared" si="61"/>
        <v>0</v>
      </c>
      <c r="AG81" s="11">
        <f t="shared" si="61"/>
        <v>0</v>
      </c>
      <c r="AH81" s="11">
        <f t="shared" si="61"/>
        <v>0</v>
      </c>
      <c r="AI81" s="11">
        <f t="shared" si="61"/>
        <v>0</v>
      </c>
      <c r="AJ81" s="11">
        <f t="shared" si="61"/>
        <v>0</v>
      </c>
      <c r="AK81" s="44">
        <v>0</v>
      </c>
      <c r="AL81" s="44">
        <f t="shared" si="61"/>
        <v>0</v>
      </c>
      <c r="AM81" s="44">
        <f t="shared" si="61"/>
        <v>0</v>
      </c>
      <c r="AO81" s="16">
        <f t="shared" si="63"/>
        <v>84518</v>
      </c>
      <c r="AP81" s="16">
        <f t="shared" si="64"/>
        <v>256850.20200000002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J90" si="65">I82</f>
        <v>0</v>
      </c>
      <c r="K82" s="11">
        <f t="shared" si="61"/>
        <v>0</v>
      </c>
      <c r="L82" s="11">
        <f t="shared" si="61"/>
        <v>0</v>
      </c>
      <c r="M82" s="11">
        <f t="shared" si="61"/>
        <v>0</v>
      </c>
      <c r="N82" s="11">
        <f t="shared" si="61"/>
        <v>0</v>
      </c>
      <c r="O82" s="11">
        <f t="shared" si="61"/>
        <v>0</v>
      </c>
      <c r="P82" s="11">
        <f t="shared" si="61"/>
        <v>0</v>
      </c>
      <c r="Q82" s="11">
        <f t="shared" si="61"/>
        <v>0</v>
      </c>
      <c r="R82" s="11">
        <f t="shared" si="61"/>
        <v>0</v>
      </c>
      <c r="S82" s="11">
        <f t="shared" si="61"/>
        <v>0</v>
      </c>
      <c r="T82" s="11">
        <f t="shared" si="61"/>
        <v>0</v>
      </c>
      <c r="U82" s="11">
        <f t="shared" si="61"/>
        <v>0</v>
      </c>
      <c r="V82" s="11">
        <f t="shared" si="61"/>
        <v>0</v>
      </c>
      <c r="W82" s="11">
        <f t="shared" si="61"/>
        <v>0</v>
      </c>
      <c r="X82" s="11">
        <f t="shared" si="61"/>
        <v>0</v>
      </c>
      <c r="Y82" s="11">
        <f t="shared" si="61"/>
        <v>0</v>
      </c>
      <c r="Z82" s="11">
        <f t="shared" si="61"/>
        <v>0</v>
      </c>
      <c r="AA82" s="11">
        <f t="shared" si="61"/>
        <v>0</v>
      </c>
      <c r="AB82" s="11">
        <f t="shared" si="61"/>
        <v>0</v>
      </c>
      <c r="AC82" s="11">
        <f t="shared" si="61"/>
        <v>0</v>
      </c>
      <c r="AD82" s="11">
        <f t="shared" si="61"/>
        <v>0</v>
      </c>
      <c r="AE82" s="11">
        <f t="shared" si="61"/>
        <v>0</v>
      </c>
      <c r="AF82" s="11">
        <f t="shared" si="61"/>
        <v>0</v>
      </c>
      <c r="AG82" s="11">
        <f t="shared" si="61"/>
        <v>0</v>
      </c>
      <c r="AH82" s="11">
        <f t="shared" si="61"/>
        <v>0</v>
      </c>
      <c r="AI82" s="11">
        <f t="shared" si="61"/>
        <v>0</v>
      </c>
      <c r="AJ82" s="11">
        <f t="shared" si="61"/>
        <v>0</v>
      </c>
      <c r="AK82" s="44">
        <f t="shared" si="61"/>
        <v>0</v>
      </c>
      <c r="AL82" s="44">
        <f t="shared" si="61"/>
        <v>0</v>
      </c>
      <c r="AM82" s="44">
        <f t="shared" si="61"/>
        <v>0</v>
      </c>
      <c r="AO82" s="16">
        <f t="shared" si="63"/>
        <v>0</v>
      </c>
      <c r="AP82" s="16">
        <f t="shared" si="6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65"/>
        <v>0</v>
      </c>
      <c r="K83" s="11">
        <f t="shared" si="61"/>
        <v>0</v>
      </c>
      <c r="L83" s="11">
        <f t="shared" si="61"/>
        <v>0</v>
      </c>
      <c r="M83" s="11">
        <f t="shared" si="61"/>
        <v>0</v>
      </c>
      <c r="N83" s="11">
        <f t="shared" si="61"/>
        <v>0</v>
      </c>
      <c r="O83" s="11">
        <f t="shared" si="61"/>
        <v>0</v>
      </c>
      <c r="P83" s="11">
        <f t="shared" si="61"/>
        <v>0</v>
      </c>
      <c r="Q83" s="11">
        <f t="shared" si="61"/>
        <v>0</v>
      </c>
      <c r="R83" s="11">
        <f t="shared" si="61"/>
        <v>0</v>
      </c>
      <c r="S83" s="11">
        <f t="shared" si="61"/>
        <v>0</v>
      </c>
      <c r="T83" s="11">
        <f t="shared" si="61"/>
        <v>0</v>
      </c>
      <c r="U83" s="11">
        <f t="shared" si="61"/>
        <v>0</v>
      </c>
      <c r="V83" s="11">
        <f t="shared" si="61"/>
        <v>0</v>
      </c>
      <c r="W83" s="11">
        <f t="shared" si="61"/>
        <v>0</v>
      </c>
      <c r="X83" s="11">
        <f t="shared" si="61"/>
        <v>0</v>
      </c>
      <c r="Y83" s="11">
        <f t="shared" si="61"/>
        <v>0</v>
      </c>
      <c r="Z83" s="11">
        <f t="shared" si="61"/>
        <v>0</v>
      </c>
      <c r="AA83" s="11">
        <f t="shared" si="61"/>
        <v>0</v>
      </c>
      <c r="AB83" s="11">
        <f t="shared" si="61"/>
        <v>0</v>
      </c>
      <c r="AC83" s="11">
        <f t="shared" si="61"/>
        <v>0</v>
      </c>
      <c r="AD83" s="11">
        <f t="shared" si="61"/>
        <v>0</v>
      </c>
      <c r="AE83" s="11">
        <f t="shared" si="61"/>
        <v>0</v>
      </c>
      <c r="AF83" s="11">
        <f t="shared" si="61"/>
        <v>0</v>
      </c>
      <c r="AG83" s="11">
        <f t="shared" si="61"/>
        <v>0</v>
      </c>
      <c r="AH83" s="11">
        <f t="shared" si="61"/>
        <v>0</v>
      </c>
      <c r="AI83" s="11">
        <f t="shared" si="61"/>
        <v>0</v>
      </c>
      <c r="AJ83" s="11">
        <f t="shared" si="61"/>
        <v>0</v>
      </c>
      <c r="AK83" s="44">
        <f t="shared" si="61"/>
        <v>0</v>
      </c>
      <c r="AL83" s="44">
        <f t="shared" si="61"/>
        <v>0</v>
      </c>
      <c r="AM83" s="44">
        <f t="shared" si="61"/>
        <v>0</v>
      </c>
      <c r="AO83" s="16">
        <f t="shared" si="63"/>
        <v>0</v>
      </c>
      <c r="AP83" s="16">
        <f t="shared" si="64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65"/>
        <v>0</v>
      </c>
      <c r="K84" s="11">
        <f t="shared" si="61"/>
        <v>0</v>
      </c>
      <c r="L84" s="11">
        <f t="shared" si="61"/>
        <v>0</v>
      </c>
      <c r="M84" s="11">
        <f t="shared" si="61"/>
        <v>0</v>
      </c>
      <c r="N84" s="11">
        <f t="shared" si="61"/>
        <v>0</v>
      </c>
      <c r="O84" s="11">
        <f t="shared" si="61"/>
        <v>0</v>
      </c>
      <c r="P84" s="11">
        <f t="shared" si="61"/>
        <v>0</v>
      </c>
      <c r="Q84" s="11">
        <f t="shared" si="61"/>
        <v>0</v>
      </c>
      <c r="R84" s="11">
        <f t="shared" si="61"/>
        <v>0</v>
      </c>
      <c r="S84" s="11">
        <f t="shared" si="61"/>
        <v>0</v>
      </c>
      <c r="T84" s="11">
        <f t="shared" si="61"/>
        <v>0</v>
      </c>
      <c r="U84" s="11">
        <f t="shared" si="61"/>
        <v>0</v>
      </c>
      <c r="V84" s="11">
        <f t="shared" si="61"/>
        <v>0</v>
      </c>
      <c r="W84" s="11">
        <f t="shared" si="61"/>
        <v>0</v>
      </c>
      <c r="X84" s="11">
        <f t="shared" si="61"/>
        <v>0</v>
      </c>
      <c r="Y84" s="11">
        <f t="shared" si="61"/>
        <v>0</v>
      </c>
      <c r="Z84" s="11">
        <f t="shared" si="61"/>
        <v>0</v>
      </c>
      <c r="AA84" s="11">
        <f t="shared" si="61"/>
        <v>0</v>
      </c>
      <c r="AB84" s="11">
        <f t="shared" si="61"/>
        <v>0</v>
      </c>
      <c r="AC84" s="11">
        <f t="shared" si="61"/>
        <v>0</v>
      </c>
      <c r="AD84" s="11">
        <f t="shared" si="61"/>
        <v>0</v>
      </c>
      <c r="AE84" s="11">
        <f t="shared" si="61"/>
        <v>0</v>
      </c>
      <c r="AF84" s="11">
        <f t="shared" si="61"/>
        <v>0</v>
      </c>
      <c r="AG84" s="11">
        <f t="shared" si="61"/>
        <v>0</v>
      </c>
      <c r="AH84" s="11">
        <f t="shared" si="61"/>
        <v>0</v>
      </c>
      <c r="AI84" s="11">
        <f t="shared" si="61"/>
        <v>0</v>
      </c>
      <c r="AJ84" s="11">
        <f t="shared" si="61"/>
        <v>0</v>
      </c>
      <c r="AK84" s="44">
        <f t="shared" si="61"/>
        <v>0</v>
      </c>
      <c r="AL84" s="44">
        <f t="shared" si="61"/>
        <v>0</v>
      </c>
      <c r="AM84" s="44">
        <f t="shared" si="61"/>
        <v>0</v>
      </c>
      <c r="AO84" s="16">
        <f t="shared" si="63"/>
        <v>0</v>
      </c>
      <c r="AP84" s="16">
        <f t="shared" si="6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65"/>
        <v>0</v>
      </c>
      <c r="K85" s="11">
        <f t="shared" si="61"/>
        <v>0</v>
      </c>
      <c r="L85" s="11">
        <f t="shared" si="61"/>
        <v>0</v>
      </c>
      <c r="M85" s="11">
        <f t="shared" si="61"/>
        <v>0</v>
      </c>
      <c r="N85" s="11">
        <f t="shared" si="61"/>
        <v>0</v>
      </c>
      <c r="O85" s="11">
        <f t="shared" si="61"/>
        <v>0</v>
      </c>
      <c r="P85" s="11">
        <f t="shared" si="61"/>
        <v>0</v>
      </c>
      <c r="Q85" s="11">
        <f t="shared" si="61"/>
        <v>0</v>
      </c>
      <c r="R85" s="11">
        <f t="shared" si="61"/>
        <v>0</v>
      </c>
      <c r="S85" s="11">
        <f t="shared" si="61"/>
        <v>0</v>
      </c>
      <c r="T85" s="11">
        <f t="shared" ref="K85:AM90" si="66">S85</f>
        <v>0</v>
      </c>
      <c r="U85" s="11">
        <f t="shared" si="66"/>
        <v>0</v>
      </c>
      <c r="V85" s="11">
        <f t="shared" si="66"/>
        <v>0</v>
      </c>
      <c r="W85" s="11">
        <f t="shared" si="66"/>
        <v>0</v>
      </c>
      <c r="X85" s="11">
        <f t="shared" si="66"/>
        <v>0</v>
      </c>
      <c r="Y85" s="11">
        <f t="shared" si="66"/>
        <v>0</v>
      </c>
      <c r="Z85" s="11">
        <f t="shared" si="66"/>
        <v>0</v>
      </c>
      <c r="AA85" s="11">
        <f t="shared" si="66"/>
        <v>0</v>
      </c>
      <c r="AB85" s="11">
        <f t="shared" si="66"/>
        <v>0</v>
      </c>
      <c r="AC85" s="11">
        <f t="shared" si="66"/>
        <v>0</v>
      </c>
      <c r="AD85" s="11">
        <f t="shared" si="66"/>
        <v>0</v>
      </c>
      <c r="AE85" s="11">
        <f t="shared" si="66"/>
        <v>0</v>
      </c>
      <c r="AF85" s="11">
        <f t="shared" si="66"/>
        <v>0</v>
      </c>
      <c r="AG85" s="11">
        <f t="shared" si="66"/>
        <v>0</v>
      </c>
      <c r="AH85" s="11">
        <f t="shared" si="66"/>
        <v>0</v>
      </c>
      <c r="AI85" s="11">
        <f t="shared" si="66"/>
        <v>0</v>
      </c>
      <c r="AJ85" s="11">
        <f t="shared" si="66"/>
        <v>0</v>
      </c>
      <c r="AK85" s="44">
        <f t="shared" si="66"/>
        <v>0</v>
      </c>
      <c r="AL85" s="44">
        <f t="shared" si="66"/>
        <v>0</v>
      </c>
      <c r="AM85" s="44">
        <f t="shared" si="66"/>
        <v>0</v>
      </c>
      <c r="AO85" s="16">
        <f t="shared" si="63"/>
        <v>0</v>
      </c>
      <c r="AP85" s="16">
        <f t="shared" si="6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65"/>
        <v>0</v>
      </c>
      <c r="K86" s="11">
        <f t="shared" si="66"/>
        <v>0</v>
      </c>
      <c r="L86" s="11">
        <f t="shared" si="66"/>
        <v>0</v>
      </c>
      <c r="M86" s="11">
        <f t="shared" si="66"/>
        <v>0</v>
      </c>
      <c r="N86" s="11">
        <f t="shared" si="66"/>
        <v>0</v>
      </c>
      <c r="O86" s="11">
        <f t="shared" si="66"/>
        <v>0</v>
      </c>
      <c r="P86" s="11">
        <f t="shared" si="66"/>
        <v>0</v>
      </c>
      <c r="Q86" s="11">
        <f t="shared" si="66"/>
        <v>0</v>
      </c>
      <c r="R86" s="11">
        <f t="shared" si="66"/>
        <v>0</v>
      </c>
      <c r="S86" s="11">
        <f t="shared" si="66"/>
        <v>0</v>
      </c>
      <c r="T86" s="11">
        <f t="shared" si="66"/>
        <v>0</v>
      </c>
      <c r="U86" s="11">
        <f t="shared" si="66"/>
        <v>0</v>
      </c>
      <c r="V86" s="11">
        <f t="shared" si="66"/>
        <v>0</v>
      </c>
      <c r="W86" s="11">
        <f t="shared" si="66"/>
        <v>0</v>
      </c>
      <c r="X86" s="11">
        <f t="shared" si="66"/>
        <v>0</v>
      </c>
      <c r="Y86" s="11">
        <f t="shared" si="66"/>
        <v>0</v>
      </c>
      <c r="Z86" s="11">
        <f t="shared" si="66"/>
        <v>0</v>
      </c>
      <c r="AA86" s="11">
        <f t="shared" si="66"/>
        <v>0</v>
      </c>
      <c r="AB86" s="11">
        <f t="shared" si="66"/>
        <v>0</v>
      </c>
      <c r="AC86" s="11">
        <f t="shared" si="66"/>
        <v>0</v>
      </c>
      <c r="AD86" s="11">
        <f t="shared" si="66"/>
        <v>0</v>
      </c>
      <c r="AE86" s="11">
        <f t="shared" si="66"/>
        <v>0</v>
      </c>
      <c r="AF86" s="11">
        <f t="shared" si="66"/>
        <v>0</v>
      </c>
      <c r="AG86" s="11">
        <f t="shared" si="66"/>
        <v>0</v>
      </c>
      <c r="AH86" s="11">
        <f t="shared" si="66"/>
        <v>0</v>
      </c>
      <c r="AI86" s="11">
        <f t="shared" si="66"/>
        <v>0</v>
      </c>
      <c r="AJ86" s="11">
        <f t="shared" si="66"/>
        <v>0</v>
      </c>
      <c r="AK86" s="44">
        <f t="shared" si="66"/>
        <v>0</v>
      </c>
      <c r="AL86" s="44">
        <f t="shared" si="66"/>
        <v>0</v>
      </c>
      <c r="AM86" s="44">
        <f t="shared" si="66"/>
        <v>0</v>
      </c>
      <c r="AO86" s="16">
        <f t="shared" si="63"/>
        <v>0</v>
      </c>
      <c r="AP86" s="16">
        <f t="shared" si="6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65"/>
        <v>0</v>
      </c>
      <c r="K87" s="11">
        <f t="shared" si="66"/>
        <v>0</v>
      </c>
      <c r="L87" s="11">
        <f t="shared" si="66"/>
        <v>0</v>
      </c>
      <c r="M87" s="11">
        <f t="shared" si="66"/>
        <v>0</v>
      </c>
      <c r="N87" s="11">
        <f t="shared" si="66"/>
        <v>0</v>
      </c>
      <c r="O87" s="11">
        <f t="shared" si="66"/>
        <v>0</v>
      </c>
      <c r="P87" s="11">
        <f t="shared" si="66"/>
        <v>0</v>
      </c>
      <c r="Q87" s="11">
        <f t="shared" si="66"/>
        <v>0</v>
      </c>
      <c r="R87" s="11">
        <f t="shared" si="66"/>
        <v>0</v>
      </c>
      <c r="S87" s="11">
        <f t="shared" si="66"/>
        <v>0</v>
      </c>
      <c r="T87" s="11">
        <f t="shared" si="66"/>
        <v>0</v>
      </c>
      <c r="U87" s="11">
        <f t="shared" si="66"/>
        <v>0</v>
      </c>
      <c r="V87" s="11">
        <f t="shared" si="66"/>
        <v>0</v>
      </c>
      <c r="W87" s="11">
        <f t="shared" si="66"/>
        <v>0</v>
      </c>
      <c r="X87" s="11">
        <f t="shared" si="66"/>
        <v>0</v>
      </c>
      <c r="Y87" s="11">
        <f t="shared" si="66"/>
        <v>0</v>
      </c>
      <c r="Z87" s="11">
        <f t="shared" si="66"/>
        <v>0</v>
      </c>
      <c r="AA87" s="11">
        <f t="shared" si="66"/>
        <v>0</v>
      </c>
      <c r="AB87" s="11">
        <f t="shared" si="66"/>
        <v>0</v>
      </c>
      <c r="AC87" s="11">
        <f t="shared" si="66"/>
        <v>0</v>
      </c>
      <c r="AD87" s="11">
        <f t="shared" si="66"/>
        <v>0</v>
      </c>
      <c r="AE87" s="11">
        <f t="shared" si="66"/>
        <v>0</v>
      </c>
      <c r="AF87" s="11">
        <f t="shared" si="66"/>
        <v>0</v>
      </c>
      <c r="AG87" s="11">
        <f t="shared" si="66"/>
        <v>0</v>
      </c>
      <c r="AH87" s="11">
        <f t="shared" si="66"/>
        <v>0</v>
      </c>
      <c r="AI87" s="11">
        <f t="shared" si="66"/>
        <v>0</v>
      </c>
      <c r="AJ87" s="11">
        <f t="shared" si="66"/>
        <v>0</v>
      </c>
      <c r="AK87" s="44">
        <f t="shared" si="66"/>
        <v>0</v>
      </c>
      <c r="AL87" s="44">
        <f t="shared" si="66"/>
        <v>0</v>
      </c>
      <c r="AM87" s="44">
        <f t="shared" si="66"/>
        <v>0</v>
      </c>
      <c r="AO87" s="16">
        <f t="shared" si="63"/>
        <v>0</v>
      </c>
      <c r="AP87" s="16">
        <f t="shared" si="6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65"/>
        <v>0</v>
      </c>
      <c r="K88" s="11">
        <f t="shared" si="66"/>
        <v>0</v>
      </c>
      <c r="L88" s="11">
        <v>11745</v>
      </c>
      <c r="M88" s="11">
        <f t="shared" si="66"/>
        <v>11745</v>
      </c>
      <c r="N88" s="11">
        <v>5000</v>
      </c>
      <c r="O88" s="11">
        <f t="shared" si="66"/>
        <v>5000</v>
      </c>
      <c r="P88" s="11">
        <f t="shared" si="66"/>
        <v>5000</v>
      </c>
      <c r="Q88" s="11">
        <v>0</v>
      </c>
      <c r="R88" s="11">
        <f t="shared" si="66"/>
        <v>0</v>
      </c>
      <c r="S88" s="11">
        <f t="shared" si="66"/>
        <v>0</v>
      </c>
      <c r="T88" s="11">
        <f t="shared" si="66"/>
        <v>0</v>
      </c>
      <c r="U88" s="11">
        <f t="shared" si="66"/>
        <v>0</v>
      </c>
      <c r="V88" s="11">
        <f t="shared" si="66"/>
        <v>0</v>
      </c>
      <c r="W88" s="11">
        <f t="shared" si="66"/>
        <v>0</v>
      </c>
      <c r="X88" s="11">
        <f t="shared" si="66"/>
        <v>0</v>
      </c>
      <c r="Y88" s="11">
        <f t="shared" si="66"/>
        <v>0</v>
      </c>
      <c r="Z88" s="11">
        <f t="shared" si="66"/>
        <v>0</v>
      </c>
      <c r="AA88" s="11">
        <f t="shared" si="66"/>
        <v>0</v>
      </c>
      <c r="AB88" s="11">
        <f t="shared" si="66"/>
        <v>0</v>
      </c>
      <c r="AC88" s="11">
        <f t="shared" si="66"/>
        <v>0</v>
      </c>
      <c r="AD88" s="11">
        <f t="shared" si="66"/>
        <v>0</v>
      </c>
      <c r="AE88" s="11">
        <f t="shared" si="66"/>
        <v>0</v>
      </c>
      <c r="AF88" s="11">
        <f t="shared" si="66"/>
        <v>0</v>
      </c>
      <c r="AG88" s="11">
        <f t="shared" si="66"/>
        <v>0</v>
      </c>
      <c r="AH88" s="11">
        <f t="shared" si="66"/>
        <v>0</v>
      </c>
      <c r="AI88" s="11">
        <f t="shared" si="66"/>
        <v>0</v>
      </c>
      <c r="AJ88" s="11">
        <f t="shared" si="66"/>
        <v>0</v>
      </c>
      <c r="AK88" s="44">
        <v>0</v>
      </c>
      <c r="AL88" s="44">
        <f t="shared" si="66"/>
        <v>0</v>
      </c>
      <c r="AM88" s="44">
        <f t="shared" si="66"/>
        <v>0</v>
      </c>
      <c r="AO88" s="16">
        <f t="shared" si="63"/>
        <v>38490</v>
      </c>
      <c r="AP88" s="16">
        <f t="shared" si="64"/>
        <v>116971.11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5"/>
        <v>0</v>
      </c>
      <c r="K89" s="11">
        <f t="shared" si="66"/>
        <v>0</v>
      </c>
      <c r="L89" s="11">
        <v>13255</v>
      </c>
      <c r="M89" s="11">
        <f t="shared" si="66"/>
        <v>13255</v>
      </c>
      <c r="N89" s="11">
        <v>20000</v>
      </c>
      <c r="O89" s="11">
        <f t="shared" si="66"/>
        <v>20000</v>
      </c>
      <c r="P89" s="11">
        <f t="shared" si="66"/>
        <v>20000</v>
      </c>
      <c r="Q89" s="11">
        <v>13822</v>
      </c>
      <c r="R89" s="11">
        <v>8193</v>
      </c>
      <c r="S89" s="11">
        <f t="shared" si="66"/>
        <v>8193</v>
      </c>
      <c r="T89" s="11">
        <f t="shared" si="66"/>
        <v>8193</v>
      </c>
      <c r="U89" s="11">
        <f t="shared" si="66"/>
        <v>8193</v>
      </c>
      <c r="V89" s="11">
        <v>15500</v>
      </c>
      <c r="W89" s="11">
        <v>13236</v>
      </c>
      <c r="X89" s="11">
        <v>0</v>
      </c>
      <c r="Y89" s="11">
        <v>0</v>
      </c>
      <c r="Z89" s="11">
        <f t="shared" si="66"/>
        <v>0</v>
      </c>
      <c r="AA89" s="11">
        <v>8193</v>
      </c>
      <c r="AB89" s="11">
        <f t="shared" si="66"/>
        <v>8193</v>
      </c>
      <c r="AC89" s="11">
        <f t="shared" si="66"/>
        <v>8193</v>
      </c>
      <c r="AD89" s="11">
        <f t="shared" si="66"/>
        <v>8193</v>
      </c>
      <c r="AE89" s="11">
        <f t="shared" si="66"/>
        <v>8193</v>
      </c>
      <c r="AF89" s="11">
        <f t="shared" si="66"/>
        <v>8193</v>
      </c>
      <c r="AG89" s="11">
        <v>7038</v>
      </c>
      <c r="AH89" s="11">
        <v>5113</v>
      </c>
      <c r="AI89" s="11">
        <f t="shared" si="66"/>
        <v>5113</v>
      </c>
      <c r="AJ89" s="11">
        <v>0</v>
      </c>
      <c r="AK89" s="44">
        <v>0</v>
      </c>
      <c r="AL89" s="44">
        <f t="shared" si="66"/>
        <v>0</v>
      </c>
      <c r="AM89" s="44">
        <f t="shared" si="66"/>
        <v>0</v>
      </c>
      <c r="AO89" s="64">
        <f>SUM(I89:AN89)</f>
        <v>228262</v>
      </c>
      <c r="AP89" s="64">
        <f>SUM(I89:AM89)*E89</f>
        <v>693688.21799999999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5"/>
        <v>0</v>
      </c>
      <c r="K90" s="59">
        <f t="shared" si="66"/>
        <v>0</v>
      </c>
      <c r="L90" s="59">
        <f t="shared" si="66"/>
        <v>0</v>
      </c>
      <c r="M90" s="59">
        <f t="shared" si="66"/>
        <v>0</v>
      </c>
      <c r="N90" s="59">
        <f t="shared" si="66"/>
        <v>0</v>
      </c>
      <c r="O90" s="59">
        <f t="shared" si="66"/>
        <v>0</v>
      </c>
      <c r="P90" s="59">
        <f t="shared" si="66"/>
        <v>0</v>
      </c>
      <c r="Q90" s="59">
        <f t="shared" si="66"/>
        <v>0</v>
      </c>
      <c r="R90" s="59">
        <f t="shared" si="66"/>
        <v>0</v>
      </c>
      <c r="S90" s="59">
        <f t="shared" si="66"/>
        <v>0</v>
      </c>
      <c r="T90" s="59">
        <f t="shared" si="66"/>
        <v>0</v>
      </c>
      <c r="U90" s="59">
        <f t="shared" si="66"/>
        <v>0</v>
      </c>
      <c r="V90" s="59">
        <f t="shared" si="66"/>
        <v>0</v>
      </c>
      <c r="W90" s="59">
        <f t="shared" si="66"/>
        <v>0</v>
      </c>
      <c r="X90" s="59">
        <f t="shared" si="66"/>
        <v>0</v>
      </c>
      <c r="Y90" s="59">
        <f t="shared" si="66"/>
        <v>0</v>
      </c>
      <c r="Z90" s="59">
        <f t="shared" si="66"/>
        <v>0</v>
      </c>
      <c r="AA90" s="59">
        <f t="shared" si="66"/>
        <v>0</v>
      </c>
      <c r="AB90" s="59">
        <f t="shared" si="66"/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94">
        <f t="shared" si="66"/>
        <v>0</v>
      </c>
      <c r="AL90" s="94">
        <f t="shared" si="66"/>
        <v>0</v>
      </c>
      <c r="AM90" s="94">
        <f t="shared" si="66"/>
        <v>0</v>
      </c>
      <c r="AO90" s="60">
        <f>SUM(I90:AN90)</f>
        <v>0</v>
      </c>
      <c r="AP90" s="60">
        <f>SUM(I90:AM90)*E90</f>
        <v>0</v>
      </c>
      <c r="AR90" s="17"/>
    </row>
    <row r="91" spans="2:44" x14ac:dyDescent="0.2">
      <c r="I91" s="58">
        <f>SUM(I76:I90)</f>
        <v>0</v>
      </c>
      <c r="J91" s="58">
        <f t="shared" ref="J91:AM91" si="67">SUM(J76:J90)</f>
        <v>8406</v>
      </c>
      <c r="K91" s="58">
        <f t="shared" si="67"/>
        <v>8216</v>
      </c>
      <c r="L91" s="58">
        <f t="shared" si="67"/>
        <v>37896</v>
      </c>
      <c r="M91" s="58">
        <f t="shared" si="67"/>
        <v>45000</v>
      </c>
      <c r="N91" s="58">
        <f t="shared" si="67"/>
        <v>45000</v>
      </c>
      <c r="O91" s="58">
        <f t="shared" si="67"/>
        <v>45000</v>
      </c>
      <c r="P91" s="58">
        <f t="shared" si="67"/>
        <v>45000</v>
      </c>
      <c r="Q91" s="58">
        <f t="shared" si="67"/>
        <v>13822</v>
      </c>
      <c r="R91" s="58">
        <f t="shared" si="67"/>
        <v>8193</v>
      </c>
      <c r="S91" s="58">
        <f t="shared" si="67"/>
        <v>8193</v>
      </c>
      <c r="T91" s="58">
        <f t="shared" si="67"/>
        <v>8193</v>
      </c>
      <c r="U91" s="58">
        <f t="shared" si="67"/>
        <v>8193</v>
      </c>
      <c r="V91" s="58">
        <f t="shared" si="67"/>
        <v>15500</v>
      </c>
      <c r="W91" s="58">
        <f t="shared" si="67"/>
        <v>13236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8193</v>
      </c>
      <c r="AB91" s="58">
        <f t="shared" si="67"/>
        <v>8193</v>
      </c>
      <c r="AC91" s="58">
        <f t="shared" si="67"/>
        <v>8193</v>
      </c>
      <c r="AD91" s="58">
        <f t="shared" si="67"/>
        <v>8193</v>
      </c>
      <c r="AE91" s="58">
        <f t="shared" si="67"/>
        <v>8193</v>
      </c>
      <c r="AF91" s="58">
        <f t="shared" si="67"/>
        <v>8193</v>
      </c>
      <c r="AG91" s="58">
        <f t="shared" si="67"/>
        <v>7038</v>
      </c>
      <c r="AH91" s="58">
        <f t="shared" si="67"/>
        <v>5113</v>
      </c>
      <c r="AI91" s="58">
        <f t="shared" si="67"/>
        <v>5113</v>
      </c>
      <c r="AJ91" s="58">
        <f t="shared" si="67"/>
        <v>0</v>
      </c>
      <c r="AK91" s="86">
        <f t="shared" si="67"/>
        <v>0</v>
      </c>
      <c r="AL91" s="86">
        <f t="shared" si="67"/>
        <v>0</v>
      </c>
      <c r="AM91" s="86">
        <f t="shared" si="67"/>
        <v>0</v>
      </c>
      <c r="AO91" s="20">
        <f>SUM(AO76:AO90)</f>
        <v>376270</v>
      </c>
      <c r="AP91" s="20">
        <f>SUM(AP76:AP90)</f>
        <v>1143484.53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54" t="s">
        <v>79</v>
      </c>
      <c r="AL105" s="155"/>
      <c r="AM105" s="155"/>
      <c r="AN105" s="155"/>
      <c r="AO105" s="155"/>
      <c r="AP105" s="156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560000</v>
      </c>
      <c r="AP107" s="71">
        <f>AP17</f>
        <v>1344560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700000</v>
      </c>
      <c r="AP108" s="71">
        <f>AP33</f>
        <v>2011450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877145.11</v>
      </c>
      <c r="AP111" s="71">
        <f>AP61</f>
        <v>78749.919200000004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376270</v>
      </c>
      <c r="AP114" s="75">
        <f>SUM(AP75:AP103)-AP91</f>
        <v>1143484.53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877145.11000000022</v>
      </c>
      <c r="AP115" s="71">
        <f>AP73</f>
        <v>2341675.3892000001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1260000</v>
      </c>
      <c r="AP116" s="71">
        <f>AO116*G73</f>
        <v>50400</v>
      </c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2392075.3892000001</v>
      </c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6584.89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-3.3560354495421052E-10</v>
      </c>
      <c r="AP121" s="99"/>
      <c r="AR121" s="16"/>
    </row>
  </sheetData>
  <mergeCells count="1">
    <mergeCell ref="AK105:AP105"/>
  </mergeCells>
  <phoneticPr fontId="0" type="noConversion"/>
  <pageMargins left="0.5" right="0.5" top="0.5" bottom="0.5" header="0.5" footer="0.5"/>
  <pageSetup paperSize="5" scale="4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AA58" activePane="bottomRight" state="frozen"/>
      <selection activeCell="A4" sqref="A4"/>
      <selection pane="topRight" activeCell="I4" sqref="I4"/>
      <selection pane="bottomLeft" activeCell="A8" sqref="A8"/>
      <selection pane="bottomRight" activeCell="G85" sqref="G85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114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36951</v>
      </c>
      <c r="J7" s="65">
        <f t="shared" ref="J7:AM7" si="0">I7+1</f>
        <v>36952</v>
      </c>
      <c r="K7" s="65">
        <f t="shared" si="0"/>
        <v>36953</v>
      </c>
      <c r="L7" s="65">
        <f t="shared" si="0"/>
        <v>36954</v>
      </c>
      <c r="M7" s="65">
        <f t="shared" si="0"/>
        <v>36955</v>
      </c>
      <c r="N7" s="65">
        <f t="shared" si="0"/>
        <v>36956</v>
      </c>
      <c r="O7" s="65">
        <f t="shared" si="0"/>
        <v>36957</v>
      </c>
      <c r="P7" s="65">
        <f t="shared" si="0"/>
        <v>36958</v>
      </c>
      <c r="Q7" s="65">
        <f t="shared" si="0"/>
        <v>36959</v>
      </c>
      <c r="R7" s="65">
        <f t="shared" si="0"/>
        <v>36960</v>
      </c>
      <c r="S7" s="65">
        <f t="shared" si="0"/>
        <v>36961</v>
      </c>
      <c r="T7" s="65">
        <f t="shared" si="0"/>
        <v>36962</v>
      </c>
      <c r="U7" s="65">
        <f t="shared" si="0"/>
        <v>36963</v>
      </c>
      <c r="V7" s="65">
        <f t="shared" si="0"/>
        <v>36964</v>
      </c>
      <c r="W7" s="65">
        <f t="shared" si="0"/>
        <v>36965</v>
      </c>
      <c r="X7" s="65">
        <f t="shared" si="0"/>
        <v>36966</v>
      </c>
      <c r="Y7" s="65">
        <f t="shared" si="0"/>
        <v>36967</v>
      </c>
      <c r="Z7" s="65">
        <f t="shared" si="0"/>
        <v>36968</v>
      </c>
      <c r="AA7" s="65">
        <f t="shared" si="0"/>
        <v>36969</v>
      </c>
      <c r="AB7" s="65">
        <f t="shared" si="0"/>
        <v>36970</v>
      </c>
      <c r="AC7" s="65">
        <f t="shared" si="0"/>
        <v>36971</v>
      </c>
      <c r="AD7" s="65">
        <f t="shared" si="0"/>
        <v>36972</v>
      </c>
      <c r="AE7" s="65">
        <f t="shared" si="0"/>
        <v>36973</v>
      </c>
      <c r="AF7" s="65">
        <f t="shared" si="0"/>
        <v>36974</v>
      </c>
      <c r="AG7" s="65">
        <f t="shared" si="0"/>
        <v>36975</v>
      </c>
      <c r="AH7" s="65">
        <f t="shared" si="0"/>
        <v>36976</v>
      </c>
      <c r="AI7" s="65">
        <f t="shared" si="0"/>
        <v>36977</v>
      </c>
      <c r="AJ7" s="65">
        <v>36978</v>
      </c>
      <c r="AK7" s="65">
        <f t="shared" si="0"/>
        <v>36979</v>
      </c>
      <c r="AL7" s="65">
        <f t="shared" si="0"/>
        <v>36980</v>
      </c>
      <c r="AM7" s="65">
        <f t="shared" si="0"/>
        <v>36981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10000</v>
      </c>
      <c r="J10" s="11">
        <v>10000</v>
      </c>
      <c r="K10" s="11">
        <v>10000</v>
      </c>
      <c r="L10" s="11">
        <v>10000</v>
      </c>
      <c r="M10" s="11">
        <v>10000</v>
      </c>
      <c r="N10" s="11">
        <v>10000</v>
      </c>
      <c r="O10" s="11">
        <v>10000</v>
      </c>
      <c r="P10" s="11">
        <v>10000</v>
      </c>
      <c r="Q10" s="11">
        <v>10000</v>
      </c>
      <c r="R10" s="11">
        <v>10000</v>
      </c>
      <c r="S10" s="11">
        <v>10000</v>
      </c>
      <c r="T10" s="11">
        <v>10000</v>
      </c>
      <c r="U10" s="11">
        <v>10000</v>
      </c>
      <c r="V10" s="11">
        <v>10000</v>
      </c>
      <c r="W10" s="11">
        <v>10000</v>
      </c>
      <c r="X10" s="11">
        <v>10000</v>
      </c>
      <c r="Y10" s="11">
        <v>10000</v>
      </c>
      <c r="Z10" s="11">
        <v>10000</v>
      </c>
      <c r="AA10" s="11">
        <v>10000</v>
      </c>
      <c r="AB10" s="11">
        <v>10000</v>
      </c>
      <c r="AC10" s="11">
        <v>10000</v>
      </c>
      <c r="AD10" s="11">
        <v>10000</v>
      </c>
      <c r="AE10" s="11">
        <v>10000</v>
      </c>
      <c r="AF10" s="11">
        <v>10000</v>
      </c>
      <c r="AG10" s="11">
        <v>10000</v>
      </c>
      <c r="AH10" s="11">
        <v>10000</v>
      </c>
      <c r="AI10" s="11">
        <v>10000</v>
      </c>
      <c r="AJ10" s="11">
        <v>10000</v>
      </c>
      <c r="AK10" s="11">
        <v>10000</v>
      </c>
      <c r="AL10" s="11">
        <v>10000</v>
      </c>
      <c r="AM10" s="11">
        <v>10000</v>
      </c>
      <c r="AO10" s="16">
        <f t="shared" ref="AO10:AO16" si="1">SUM(I10:AN10)</f>
        <v>310000</v>
      </c>
      <c r="AP10" s="16">
        <f t="shared" ref="AP10:AP16" si="2">SUM(I10:AM10)*E10+SUM(I10:AM10)*F10+SUM(I10:AM10)*G10</f>
        <v>744309.99999999988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10000</v>
      </c>
      <c r="J11" s="11">
        <v>10000</v>
      </c>
      <c r="K11" s="11">
        <v>10000</v>
      </c>
      <c r="L11" s="11">
        <v>10000</v>
      </c>
      <c r="M11" s="11">
        <v>10000</v>
      </c>
      <c r="N11" s="11">
        <v>10000</v>
      </c>
      <c r="O11" s="11">
        <v>10000</v>
      </c>
      <c r="P11" s="11">
        <v>10000</v>
      </c>
      <c r="Q11" s="11">
        <v>10000</v>
      </c>
      <c r="R11" s="11">
        <v>10000</v>
      </c>
      <c r="S11" s="11">
        <v>10000</v>
      </c>
      <c r="T11" s="11">
        <v>10000</v>
      </c>
      <c r="U11" s="11">
        <v>10000</v>
      </c>
      <c r="V11" s="11">
        <v>10000</v>
      </c>
      <c r="W11" s="11">
        <v>10000</v>
      </c>
      <c r="X11" s="11">
        <v>10000</v>
      </c>
      <c r="Y11" s="11">
        <v>10000</v>
      </c>
      <c r="Z11" s="11">
        <v>10000</v>
      </c>
      <c r="AA11" s="11">
        <v>10000</v>
      </c>
      <c r="AB11" s="11">
        <v>10000</v>
      </c>
      <c r="AC11" s="11">
        <v>10000</v>
      </c>
      <c r="AD11" s="11">
        <v>10000</v>
      </c>
      <c r="AE11" s="11">
        <v>10000</v>
      </c>
      <c r="AF11" s="11">
        <v>10000</v>
      </c>
      <c r="AG11" s="11">
        <v>10000</v>
      </c>
      <c r="AH11" s="11">
        <v>10000</v>
      </c>
      <c r="AI11" s="11">
        <v>10000</v>
      </c>
      <c r="AJ11" s="11">
        <v>10000</v>
      </c>
      <c r="AK11" s="11">
        <v>10000</v>
      </c>
      <c r="AL11" s="11">
        <v>10000</v>
      </c>
      <c r="AM11" s="11">
        <v>10000</v>
      </c>
      <c r="AO11" s="16">
        <f t="shared" si="1"/>
        <v>310000</v>
      </c>
      <c r="AP11" s="16">
        <f t="shared" si="2"/>
        <v>744309.99999999988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O13" s="16">
        <f t="shared" si="1"/>
        <v>0</v>
      </c>
      <c r="AP13" s="16">
        <f t="shared" si="2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J15" si="3">I15</f>
        <v>0</v>
      </c>
      <c r="K15" s="16">
        <f t="shared" si="3"/>
        <v>0</v>
      </c>
      <c r="L15" s="16">
        <f t="shared" si="3"/>
        <v>0</v>
      </c>
      <c r="M15" s="16">
        <f t="shared" si="3"/>
        <v>0</v>
      </c>
      <c r="N15" s="16">
        <f t="shared" si="3"/>
        <v>0</v>
      </c>
      <c r="O15" s="16">
        <f t="shared" si="3"/>
        <v>0</v>
      </c>
      <c r="P15" s="16">
        <f t="shared" si="3"/>
        <v>0</v>
      </c>
      <c r="Q15" s="16">
        <f t="shared" si="3"/>
        <v>0</v>
      </c>
      <c r="R15" s="16">
        <f t="shared" si="3"/>
        <v>0</v>
      </c>
      <c r="S15" s="16">
        <f t="shared" si="3"/>
        <v>0</v>
      </c>
      <c r="T15" s="16">
        <f t="shared" si="3"/>
        <v>0</v>
      </c>
      <c r="U15" s="16">
        <f t="shared" si="3"/>
        <v>0</v>
      </c>
      <c r="V15" s="16">
        <f t="shared" si="3"/>
        <v>0</v>
      </c>
      <c r="W15" s="16">
        <f t="shared" si="3"/>
        <v>0</v>
      </c>
      <c r="X15" s="16">
        <f t="shared" si="3"/>
        <v>0</v>
      </c>
      <c r="Y15" s="16">
        <f t="shared" si="3"/>
        <v>0</v>
      </c>
      <c r="Z15" s="16">
        <f t="shared" si="3"/>
        <v>0</v>
      </c>
      <c r="AA15" s="16">
        <f t="shared" si="3"/>
        <v>0</v>
      </c>
      <c r="AB15" s="16">
        <f t="shared" si="3"/>
        <v>0</v>
      </c>
      <c r="AC15" s="16">
        <f t="shared" si="3"/>
        <v>0</v>
      </c>
      <c r="AD15" s="16">
        <f t="shared" si="3"/>
        <v>0</v>
      </c>
      <c r="AE15" s="16">
        <f t="shared" si="3"/>
        <v>0</v>
      </c>
      <c r="AF15" s="16">
        <f t="shared" si="3"/>
        <v>0</v>
      </c>
      <c r="AG15" s="16">
        <f t="shared" si="3"/>
        <v>0</v>
      </c>
      <c r="AH15" s="16">
        <f t="shared" si="3"/>
        <v>0</v>
      </c>
      <c r="AI15" s="16">
        <f t="shared" si="3"/>
        <v>0</v>
      </c>
      <c r="AJ15" s="16">
        <f t="shared" si="3"/>
        <v>0</v>
      </c>
      <c r="AK15" s="16">
        <f>AJ15</f>
        <v>0</v>
      </c>
      <c r="AL15" s="16">
        <f>AK15</f>
        <v>0</v>
      </c>
      <c r="AM15" s="16">
        <f>AL15</f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4">I16</f>
        <v>0</v>
      </c>
      <c r="K16" s="60">
        <f t="shared" si="4"/>
        <v>0</v>
      </c>
      <c r="L16" s="60">
        <f t="shared" si="4"/>
        <v>0</v>
      </c>
      <c r="M16" s="60">
        <f t="shared" si="4"/>
        <v>0</v>
      </c>
      <c r="N16" s="60">
        <f t="shared" si="4"/>
        <v>0</v>
      </c>
      <c r="O16" s="60">
        <f t="shared" si="4"/>
        <v>0</v>
      </c>
      <c r="P16" s="60">
        <f t="shared" si="4"/>
        <v>0</v>
      </c>
      <c r="Q16" s="60">
        <f t="shared" si="4"/>
        <v>0</v>
      </c>
      <c r="R16" s="60">
        <f t="shared" si="4"/>
        <v>0</v>
      </c>
      <c r="S16" s="60">
        <f t="shared" si="4"/>
        <v>0</v>
      </c>
      <c r="T16" s="60">
        <f t="shared" si="4"/>
        <v>0</v>
      </c>
      <c r="U16" s="60">
        <f t="shared" si="4"/>
        <v>0</v>
      </c>
      <c r="V16" s="60">
        <f t="shared" si="4"/>
        <v>0</v>
      </c>
      <c r="W16" s="60">
        <f t="shared" si="4"/>
        <v>0</v>
      </c>
      <c r="X16" s="60">
        <f t="shared" si="4"/>
        <v>0</v>
      </c>
      <c r="Y16" s="60">
        <f t="shared" si="4"/>
        <v>0</v>
      </c>
      <c r="Z16" s="60">
        <f t="shared" si="4"/>
        <v>0</v>
      </c>
      <c r="AA16" s="60">
        <f t="shared" si="4"/>
        <v>0</v>
      </c>
      <c r="AB16" s="60">
        <f t="shared" si="4"/>
        <v>0</v>
      </c>
      <c r="AC16" s="60">
        <f t="shared" si="4"/>
        <v>0</v>
      </c>
      <c r="AD16" s="60">
        <f t="shared" si="4"/>
        <v>0</v>
      </c>
      <c r="AE16" s="60">
        <f t="shared" si="4"/>
        <v>0</v>
      </c>
      <c r="AF16" s="60">
        <f t="shared" si="4"/>
        <v>0</v>
      </c>
      <c r="AG16" s="60">
        <f t="shared" si="4"/>
        <v>0</v>
      </c>
      <c r="AH16" s="60">
        <f t="shared" si="4"/>
        <v>0</v>
      </c>
      <c r="AI16" s="60">
        <f t="shared" si="4"/>
        <v>0</v>
      </c>
      <c r="AJ16" s="60">
        <f t="shared" si="4"/>
        <v>0</v>
      </c>
      <c r="AK16" s="60">
        <f t="shared" si="4"/>
        <v>0</v>
      </c>
      <c r="AL16" s="60">
        <f t="shared" si="4"/>
        <v>0</v>
      </c>
      <c r="AM16" s="60">
        <f t="shared" si="4"/>
        <v>0</v>
      </c>
      <c r="AO16" s="60">
        <f t="shared" si="1"/>
        <v>0</v>
      </c>
      <c r="AP16" s="60">
        <f t="shared" si="2"/>
        <v>0</v>
      </c>
    </row>
    <row r="17" spans="2:42" x14ac:dyDescent="0.2">
      <c r="I17" s="58">
        <f t="shared" ref="I17:AJ17" si="5">SUM(I10:I16)</f>
        <v>20000</v>
      </c>
      <c r="J17" s="58">
        <f t="shared" si="5"/>
        <v>20000</v>
      </c>
      <c r="K17" s="58">
        <f t="shared" si="5"/>
        <v>20000</v>
      </c>
      <c r="L17" s="58">
        <f t="shared" si="5"/>
        <v>20000</v>
      </c>
      <c r="M17" s="58">
        <f t="shared" si="5"/>
        <v>20000</v>
      </c>
      <c r="N17" s="58">
        <f t="shared" si="5"/>
        <v>20000</v>
      </c>
      <c r="O17" s="58">
        <f t="shared" si="5"/>
        <v>20000</v>
      </c>
      <c r="P17" s="58">
        <f t="shared" si="5"/>
        <v>20000</v>
      </c>
      <c r="Q17" s="58">
        <f t="shared" si="5"/>
        <v>20000</v>
      </c>
      <c r="R17" s="58">
        <f t="shared" si="5"/>
        <v>20000</v>
      </c>
      <c r="S17" s="58">
        <f t="shared" si="5"/>
        <v>20000</v>
      </c>
      <c r="T17" s="58">
        <f t="shared" si="5"/>
        <v>20000</v>
      </c>
      <c r="U17" s="58">
        <f t="shared" si="5"/>
        <v>20000</v>
      </c>
      <c r="V17" s="58">
        <f t="shared" si="5"/>
        <v>20000</v>
      </c>
      <c r="W17" s="58">
        <f t="shared" si="5"/>
        <v>20000</v>
      </c>
      <c r="X17" s="58">
        <f t="shared" si="5"/>
        <v>20000</v>
      </c>
      <c r="Y17" s="58">
        <f t="shared" si="5"/>
        <v>20000</v>
      </c>
      <c r="Z17" s="58">
        <f t="shared" si="5"/>
        <v>20000</v>
      </c>
      <c r="AA17" s="58">
        <f t="shared" si="5"/>
        <v>20000</v>
      </c>
      <c r="AB17" s="58">
        <f t="shared" si="5"/>
        <v>20000</v>
      </c>
      <c r="AC17" s="58">
        <f t="shared" si="5"/>
        <v>20000</v>
      </c>
      <c r="AD17" s="58">
        <f t="shared" si="5"/>
        <v>20000</v>
      </c>
      <c r="AE17" s="58">
        <f t="shared" si="5"/>
        <v>20000</v>
      </c>
      <c r="AF17" s="58">
        <f t="shared" si="5"/>
        <v>20000</v>
      </c>
      <c r="AG17" s="58">
        <f t="shared" si="5"/>
        <v>20000</v>
      </c>
      <c r="AH17" s="58">
        <f t="shared" si="5"/>
        <v>20000</v>
      </c>
      <c r="AI17" s="58">
        <f t="shared" si="5"/>
        <v>20000</v>
      </c>
      <c r="AJ17" s="58">
        <f t="shared" si="5"/>
        <v>20000</v>
      </c>
      <c r="AK17" s="58">
        <f>SUM(AK10:AK16)</f>
        <v>20000</v>
      </c>
      <c r="AL17" s="58">
        <f>SUM(AL10:AL16)</f>
        <v>20000</v>
      </c>
      <c r="AM17" s="58">
        <f>SUM(AM10:AM16)</f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J20" si="6">I20</f>
        <v>0</v>
      </c>
      <c r="K20" s="16">
        <f t="shared" si="6"/>
        <v>0</v>
      </c>
      <c r="L20" s="16">
        <f t="shared" si="6"/>
        <v>0</v>
      </c>
      <c r="M20" s="16">
        <f t="shared" si="6"/>
        <v>0</v>
      </c>
      <c r="N20" s="16">
        <f t="shared" si="6"/>
        <v>0</v>
      </c>
      <c r="O20" s="16">
        <f t="shared" si="6"/>
        <v>0</v>
      </c>
      <c r="P20" s="16">
        <f t="shared" si="6"/>
        <v>0</v>
      </c>
      <c r="Q20" s="16">
        <f t="shared" si="6"/>
        <v>0</v>
      </c>
      <c r="R20" s="16">
        <f t="shared" si="6"/>
        <v>0</v>
      </c>
      <c r="S20" s="16">
        <f t="shared" si="6"/>
        <v>0</v>
      </c>
      <c r="T20" s="16">
        <f t="shared" si="6"/>
        <v>0</v>
      </c>
      <c r="U20" s="16">
        <f t="shared" si="6"/>
        <v>0</v>
      </c>
      <c r="V20" s="16">
        <f t="shared" si="6"/>
        <v>0</v>
      </c>
      <c r="W20" s="16">
        <f t="shared" si="6"/>
        <v>0</v>
      </c>
      <c r="X20" s="16">
        <f t="shared" si="6"/>
        <v>0</v>
      </c>
      <c r="Y20" s="16">
        <f t="shared" si="6"/>
        <v>0</v>
      </c>
      <c r="Z20" s="16">
        <f t="shared" si="6"/>
        <v>0</v>
      </c>
      <c r="AA20" s="16">
        <f t="shared" si="6"/>
        <v>0</v>
      </c>
      <c r="AB20" s="16">
        <f t="shared" si="6"/>
        <v>0</v>
      </c>
      <c r="AC20" s="16">
        <f t="shared" si="6"/>
        <v>0</v>
      </c>
      <c r="AD20" s="16">
        <f t="shared" si="6"/>
        <v>0</v>
      </c>
      <c r="AE20" s="16">
        <f t="shared" si="6"/>
        <v>0</v>
      </c>
      <c r="AF20" s="16">
        <f t="shared" si="6"/>
        <v>0</v>
      </c>
      <c r="AG20" s="16">
        <f t="shared" si="6"/>
        <v>0</v>
      </c>
      <c r="AH20" s="16">
        <f t="shared" si="6"/>
        <v>0</v>
      </c>
      <c r="AI20" s="16">
        <f t="shared" si="6"/>
        <v>0</v>
      </c>
      <c r="AJ20" s="16">
        <f t="shared" si="6"/>
        <v>0</v>
      </c>
      <c r="AK20" s="16">
        <f t="shared" ref="AK20:AM23" si="7">AJ20</f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J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J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12">I23</f>
        <v>0</v>
      </c>
      <c r="K23" s="16">
        <f t="shared" si="12"/>
        <v>0</v>
      </c>
      <c r="L23" s="16">
        <f t="shared" si="12"/>
        <v>0</v>
      </c>
      <c r="M23" s="16">
        <f t="shared" si="12"/>
        <v>0</v>
      </c>
      <c r="N23" s="16">
        <f t="shared" si="12"/>
        <v>0</v>
      </c>
      <c r="O23" s="16">
        <f t="shared" si="12"/>
        <v>0</v>
      </c>
      <c r="P23" s="16">
        <f t="shared" si="12"/>
        <v>0</v>
      </c>
      <c r="Q23" s="16">
        <f t="shared" si="12"/>
        <v>0</v>
      </c>
      <c r="R23" s="16">
        <f t="shared" si="12"/>
        <v>0</v>
      </c>
      <c r="S23" s="16">
        <f t="shared" si="12"/>
        <v>0</v>
      </c>
      <c r="T23" s="16">
        <v>0</v>
      </c>
      <c r="U23" s="16">
        <f t="shared" ref="U23:AJ23" si="13">T23</f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f t="shared" si="13"/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7"/>
        <v>0</v>
      </c>
      <c r="AL23" s="16">
        <f t="shared" si="7"/>
        <v>0</v>
      </c>
      <c r="AM23" s="16">
        <f t="shared" si="7"/>
        <v>0</v>
      </c>
      <c r="AO23" s="16">
        <f t="shared" si="8"/>
        <v>0</v>
      </c>
      <c r="AP23" s="16">
        <f t="shared" si="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10000</v>
      </c>
      <c r="J24" s="11">
        <v>10000</v>
      </c>
      <c r="K24" s="11">
        <v>5000</v>
      </c>
      <c r="L24" s="11">
        <v>5000</v>
      </c>
      <c r="M24" s="11">
        <v>5000</v>
      </c>
      <c r="N24" s="11">
        <v>15000</v>
      </c>
      <c r="O24" s="11">
        <v>15000</v>
      </c>
      <c r="P24" s="11">
        <v>15000</v>
      </c>
      <c r="Q24" s="11">
        <v>19000</v>
      </c>
      <c r="R24" s="11">
        <v>24000</v>
      </c>
      <c r="S24" s="11">
        <v>24000</v>
      </c>
      <c r="T24" s="11">
        <v>24000</v>
      </c>
      <c r="U24" s="11">
        <v>24000</v>
      </c>
      <c r="V24" s="11">
        <v>13570</v>
      </c>
      <c r="W24" s="11">
        <v>13570</v>
      </c>
      <c r="X24" s="11">
        <v>13570</v>
      </c>
      <c r="Y24" s="11">
        <v>13570</v>
      </c>
      <c r="Z24" s="11">
        <v>13570</v>
      </c>
      <c r="AA24" s="11">
        <v>13570</v>
      </c>
      <c r="AB24" s="11">
        <v>13570</v>
      </c>
      <c r="AC24" s="11">
        <v>13570</v>
      </c>
      <c r="AD24" s="11">
        <v>13570</v>
      </c>
      <c r="AE24" s="11">
        <v>13570</v>
      </c>
      <c r="AF24" s="11">
        <v>13570</v>
      </c>
      <c r="AG24" s="11">
        <v>13570</v>
      </c>
      <c r="AH24" s="11">
        <v>13570</v>
      </c>
      <c r="AI24" s="11">
        <v>13570</v>
      </c>
      <c r="AJ24" s="11">
        <v>13570</v>
      </c>
      <c r="AK24" s="11">
        <v>13570</v>
      </c>
      <c r="AL24" s="11">
        <v>13570</v>
      </c>
      <c r="AM24" s="11">
        <v>13570</v>
      </c>
      <c r="AO24" s="16">
        <f t="shared" si="8"/>
        <v>439260</v>
      </c>
      <c r="AP24" s="16">
        <f t="shared" si="9"/>
        <v>1262213.6100000001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O28" s="16">
        <f t="shared" si="8"/>
        <v>0</v>
      </c>
      <c r="AP28" s="16">
        <f t="shared" si="9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11430</v>
      </c>
      <c r="W30" s="11">
        <v>11430</v>
      </c>
      <c r="X30" s="11">
        <v>11430</v>
      </c>
      <c r="Y30" s="11">
        <v>11430</v>
      </c>
      <c r="Z30" s="11">
        <v>11430</v>
      </c>
      <c r="AA30" s="11">
        <v>11430</v>
      </c>
      <c r="AB30" s="11">
        <v>11430</v>
      </c>
      <c r="AC30" s="11">
        <v>11430</v>
      </c>
      <c r="AD30" s="11">
        <v>11430</v>
      </c>
      <c r="AE30" s="11">
        <v>11430</v>
      </c>
      <c r="AF30" s="11">
        <v>11430</v>
      </c>
      <c r="AG30" s="11">
        <v>11430</v>
      </c>
      <c r="AH30" s="11">
        <v>11430</v>
      </c>
      <c r="AI30" s="11">
        <v>11430</v>
      </c>
      <c r="AJ30" s="11">
        <v>11430</v>
      </c>
      <c r="AK30" s="11">
        <v>11430</v>
      </c>
      <c r="AL30" s="11">
        <v>11430</v>
      </c>
      <c r="AM30" s="11">
        <v>11430</v>
      </c>
      <c r="AO30" s="16">
        <f t="shared" si="8"/>
        <v>205740</v>
      </c>
      <c r="AP30" s="16">
        <f t="shared" si="9"/>
        <v>591193.89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15000</v>
      </c>
      <c r="J31" s="11">
        <v>15000</v>
      </c>
      <c r="K31" s="11">
        <v>20000</v>
      </c>
      <c r="L31" s="11">
        <v>20000</v>
      </c>
      <c r="M31" s="11">
        <v>20000</v>
      </c>
      <c r="N31" s="11">
        <v>10000</v>
      </c>
      <c r="O31" s="11">
        <v>10000</v>
      </c>
      <c r="P31" s="11">
        <v>10000</v>
      </c>
      <c r="Q31" s="11">
        <v>6000</v>
      </c>
      <c r="R31" s="11">
        <v>1000</v>
      </c>
      <c r="S31" s="11">
        <v>1000</v>
      </c>
      <c r="T31" s="11">
        <v>1000</v>
      </c>
      <c r="U31" s="11">
        <v>1000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O31" s="16">
        <f t="shared" si="8"/>
        <v>130000</v>
      </c>
      <c r="AP31" s="16">
        <f t="shared" si="9"/>
        <v>373555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14">I32</f>
        <v>0</v>
      </c>
      <c r="K32" s="60">
        <f t="shared" si="14"/>
        <v>0</v>
      </c>
      <c r="L32" s="60">
        <f t="shared" si="14"/>
        <v>0</v>
      </c>
      <c r="M32" s="60">
        <f t="shared" si="14"/>
        <v>0</v>
      </c>
      <c r="N32" s="60">
        <f t="shared" si="14"/>
        <v>0</v>
      </c>
      <c r="O32" s="60">
        <f t="shared" si="14"/>
        <v>0</v>
      </c>
      <c r="P32" s="60">
        <f t="shared" si="14"/>
        <v>0</v>
      </c>
      <c r="Q32" s="60">
        <f t="shared" si="14"/>
        <v>0</v>
      </c>
      <c r="R32" s="60">
        <f t="shared" si="14"/>
        <v>0</v>
      </c>
      <c r="S32" s="60">
        <f t="shared" si="14"/>
        <v>0</v>
      </c>
      <c r="T32" s="60">
        <f t="shared" ref="T32:AM32" si="15">S32</f>
        <v>0</v>
      </c>
      <c r="U32" s="60">
        <f t="shared" si="15"/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 t="shared" si="15"/>
        <v>0</v>
      </c>
      <c r="Z32" s="60">
        <f t="shared" si="15"/>
        <v>0</v>
      </c>
      <c r="AA32" s="60">
        <f t="shared" si="15"/>
        <v>0</v>
      </c>
      <c r="AB32" s="60">
        <f t="shared" si="15"/>
        <v>0</v>
      </c>
      <c r="AC32" s="60">
        <f t="shared" si="15"/>
        <v>0</v>
      </c>
      <c r="AD32" s="60">
        <f t="shared" si="15"/>
        <v>0</v>
      </c>
      <c r="AE32" s="60">
        <f t="shared" si="15"/>
        <v>0</v>
      </c>
      <c r="AF32" s="60">
        <f t="shared" si="15"/>
        <v>0</v>
      </c>
      <c r="AG32" s="60">
        <f t="shared" si="15"/>
        <v>0</v>
      </c>
      <c r="AH32" s="60">
        <f t="shared" si="15"/>
        <v>0</v>
      </c>
      <c r="AI32" s="60">
        <f t="shared" si="15"/>
        <v>0</v>
      </c>
      <c r="AJ32" s="60">
        <f t="shared" si="15"/>
        <v>0</v>
      </c>
      <c r="AK32" s="60">
        <f t="shared" si="15"/>
        <v>0</v>
      </c>
      <c r="AL32" s="60">
        <f t="shared" si="15"/>
        <v>0</v>
      </c>
      <c r="AM32" s="60">
        <f t="shared" si="15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J33" si="16">SUM(I20:I32)</f>
        <v>25000</v>
      </c>
      <c r="J33" s="58">
        <f t="shared" si="16"/>
        <v>25000</v>
      </c>
      <c r="K33" s="58">
        <f t="shared" si="16"/>
        <v>25000</v>
      </c>
      <c r="L33" s="58">
        <f t="shared" si="16"/>
        <v>25000</v>
      </c>
      <c r="M33" s="58">
        <f t="shared" si="16"/>
        <v>25000</v>
      </c>
      <c r="N33" s="58">
        <f t="shared" si="16"/>
        <v>25000</v>
      </c>
      <c r="O33" s="58">
        <f t="shared" si="16"/>
        <v>25000</v>
      </c>
      <c r="P33" s="58">
        <f t="shared" si="16"/>
        <v>25000</v>
      </c>
      <c r="Q33" s="58">
        <f t="shared" si="16"/>
        <v>25000</v>
      </c>
      <c r="R33" s="58">
        <f t="shared" si="16"/>
        <v>25000</v>
      </c>
      <c r="S33" s="58">
        <f t="shared" si="16"/>
        <v>25000</v>
      </c>
      <c r="T33" s="58">
        <f t="shared" si="16"/>
        <v>25000</v>
      </c>
      <c r="U33" s="58">
        <f t="shared" si="16"/>
        <v>25000</v>
      </c>
      <c r="V33" s="58">
        <f t="shared" si="16"/>
        <v>25000</v>
      </c>
      <c r="W33" s="58">
        <f t="shared" si="16"/>
        <v>25000</v>
      </c>
      <c r="X33" s="58">
        <f t="shared" si="16"/>
        <v>25000</v>
      </c>
      <c r="Y33" s="58">
        <f t="shared" si="16"/>
        <v>25000</v>
      </c>
      <c r="Z33" s="58">
        <f t="shared" si="16"/>
        <v>25000</v>
      </c>
      <c r="AA33" s="58">
        <f t="shared" si="16"/>
        <v>25000</v>
      </c>
      <c r="AB33" s="58">
        <f t="shared" si="16"/>
        <v>25000</v>
      </c>
      <c r="AC33" s="58">
        <f t="shared" si="16"/>
        <v>25000</v>
      </c>
      <c r="AD33" s="58">
        <f t="shared" si="16"/>
        <v>25000</v>
      </c>
      <c r="AE33" s="58">
        <f t="shared" si="16"/>
        <v>25000</v>
      </c>
      <c r="AF33" s="58">
        <f t="shared" si="16"/>
        <v>25000</v>
      </c>
      <c r="AG33" s="58">
        <f t="shared" si="16"/>
        <v>25000</v>
      </c>
      <c r="AH33" s="58">
        <f t="shared" si="16"/>
        <v>25000</v>
      </c>
      <c r="AI33" s="58">
        <f t="shared" si="16"/>
        <v>25000</v>
      </c>
      <c r="AJ33" s="58">
        <f t="shared" si="16"/>
        <v>25000</v>
      </c>
      <c r="AK33" s="58">
        <f>SUM(AK20:AK32)</f>
        <v>25000</v>
      </c>
      <c r="AL33" s="58">
        <f>SUM(AL20:AL32)</f>
        <v>25000</v>
      </c>
      <c r="AM33" s="58">
        <f>SUM(AM20:AM32)</f>
        <v>25000</v>
      </c>
      <c r="AO33" s="20">
        <f>SUM(AO20:AO32)</f>
        <v>775000</v>
      </c>
      <c r="AP33" s="20">
        <f>SUM(AP20:AP32)</f>
        <v>2226962.5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7">I20-I76</f>
        <v>0</v>
      </c>
      <c r="J45" s="11">
        <f t="shared" si="17"/>
        <v>0</v>
      </c>
      <c r="K45" s="11">
        <f t="shared" si="17"/>
        <v>0</v>
      </c>
      <c r="L45" s="11">
        <f t="shared" si="17"/>
        <v>0</v>
      </c>
      <c r="M45" s="11">
        <f t="shared" si="17"/>
        <v>0</v>
      </c>
      <c r="N45" s="11">
        <f t="shared" si="17"/>
        <v>0</v>
      </c>
      <c r="O45" s="11">
        <f t="shared" si="17"/>
        <v>0</v>
      </c>
      <c r="P45" s="11">
        <f t="shared" si="17"/>
        <v>0</v>
      </c>
      <c r="Q45" s="11">
        <f t="shared" si="17"/>
        <v>0</v>
      </c>
      <c r="R45" s="11">
        <f t="shared" si="17"/>
        <v>0</v>
      </c>
      <c r="S45" s="11">
        <f t="shared" si="17"/>
        <v>0</v>
      </c>
      <c r="T45" s="11">
        <f t="shared" si="17"/>
        <v>0</v>
      </c>
      <c r="U45" s="11">
        <f t="shared" si="17"/>
        <v>0</v>
      </c>
      <c r="V45" s="11">
        <f t="shared" si="17"/>
        <v>0</v>
      </c>
      <c r="W45" s="11">
        <f t="shared" si="17"/>
        <v>0</v>
      </c>
      <c r="X45" s="11">
        <f t="shared" si="17"/>
        <v>0</v>
      </c>
      <c r="Y45" s="11">
        <f t="shared" si="17"/>
        <v>0</v>
      </c>
      <c r="Z45" s="11">
        <f t="shared" si="17"/>
        <v>0</v>
      </c>
      <c r="AA45" s="11">
        <f t="shared" si="17"/>
        <v>0</v>
      </c>
      <c r="AB45" s="11">
        <f t="shared" si="17"/>
        <v>0</v>
      </c>
      <c r="AC45" s="11">
        <f t="shared" si="17"/>
        <v>0</v>
      </c>
      <c r="AD45" s="11">
        <f t="shared" si="17"/>
        <v>0</v>
      </c>
      <c r="AE45" s="11">
        <f t="shared" si="17"/>
        <v>0</v>
      </c>
      <c r="AF45" s="11">
        <f t="shared" si="17"/>
        <v>0</v>
      </c>
      <c r="AG45" s="11">
        <f t="shared" si="17"/>
        <v>0</v>
      </c>
      <c r="AH45" s="11">
        <f t="shared" si="17"/>
        <v>0</v>
      </c>
      <c r="AI45" s="11">
        <f t="shared" si="17"/>
        <v>0</v>
      </c>
      <c r="AJ45" s="11">
        <f t="shared" si="17"/>
        <v>0</v>
      </c>
      <c r="AK45" s="11">
        <v>0</v>
      </c>
      <c r="AL45" s="11">
        <v>0</v>
      </c>
      <c r="AM45" s="11">
        <v>0</v>
      </c>
      <c r="AO45" s="16">
        <f>SUM(I45:AN45)-AQ45</f>
        <v>0</v>
      </c>
      <c r="AP45" s="17">
        <f>AO45*E45</f>
        <v>0</v>
      </c>
      <c r="AQ45" s="16">
        <f t="shared" ref="AQ45:AQ60" si="18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19">I21-I77</f>
        <v>0</v>
      </c>
      <c r="J46" s="11">
        <f t="shared" si="19"/>
        <v>0</v>
      </c>
      <c r="K46" s="11">
        <f t="shared" si="19"/>
        <v>0</v>
      </c>
      <c r="L46" s="11">
        <f t="shared" si="19"/>
        <v>0</v>
      </c>
      <c r="M46" s="11">
        <f t="shared" si="19"/>
        <v>0</v>
      </c>
      <c r="N46" s="11">
        <f t="shared" si="19"/>
        <v>0</v>
      </c>
      <c r="O46" s="11">
        <f t="shared" si="19"/>
        <v>0</v>
      </c>
      <c r="P46" s="11">
        <f t="shared" si="19"/>
        <v>0</v>
      </c>
      <c r="Q46" s="11">
        <f t="shared" si="19"/>
        <v>0</v>
      </c>
      <c r="R46" s="11">
        <f t="shared" si="19"/>
        <v>0</v>
      </c>
      <c r="S46" s="11">
        <f t="shared" si="19"/>
        <v>0</v>
      </c>
      <c r="T46" s="11">
        <f t="shared" si="19"/>
        <v>0</v>
      </c>
      <c r="U46" s="11">
        <f t="shared" si="19"/>
        <v>0</v>
      </c>
      <c r="V46" s="11">
        <f t="shared" si="19"/>
        <v>0</v>
      </c>
      <c r="W46" s="11">
        <f t="shared" si="19"/>
        <v>0</v>
      </c>
      <c r="X46" s="11">
        <f t="shared" si="19"/>
        <v>0</v>
      </c>
      <c r="Y46" s="11">
        <f t="shared" si="19"/>
        <v>0</v>
      </c>
      <c r="Z46" s="11">
        <f t="shared" si="19"/>
        <v>0</v>
      </c>
      <c r="AA46" s="11">
        <f t="shared" si="19"/>
        <v>0</v>
      </c>
      <c r="AB46" s="11">
        <f t="shared" si="19"/>
        <v>0</v>
      </c>
      <c r="AC46" s="11">
        <f t="shared" si="19"/>
        <v>0</v>
      </c>
      <c r="AD46" s="11">
        <f t="shared" si="19"/>
        <v>0</v>
      </c>
      <c r="AE46" s="11">
        <f t="shared" si="19"/>
        <v>0</v>
      </c>
      <c r="AF46" s="11">
        <f t="shared" si="19"/>
        <v>0</v>
      </c>
      <c r="AG46" s="11">
        <f t="shared" si="19"/>
        <v>0</v>
      </c>
      <c r="AH46" s="11">
        <f t="shared" si="19"/>
        <v>0</v>
      </c>
      <c r="AI46" s="11">
        <f t="shared" si="19"/>
        <v>0</v>
      </c>
      <c r="AJ46" s="11">
        <f t="shared" si="19"/>
        <v>0</v>
      </c>
      <c r="AK46" s="11">
        <v>0</v>
      </c>
      <c r="AL46" s="11">
        <v>0</v>
      </c>
      <c r="AM46" s="11">
        <v>0</v>
      </c>
      <c r="AO46" s="16">
        <f t="shared" ref="AO46:AO60" si="20">SUM(I46:AN46)-AQ46</f>
        <v>0</v>
      </c>
      <c r="AP46" s="17">
        <f t="shared" ref="AP46:AP60" si="21">AO46*E46</f>
        <v>0</v>
      </c>
      <c r="AQ46" s="16">
        <f t="shared" si="18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2">I22-I78</f>
        <v>0</v>
      </c>
      <c r="J47" s="11">
        <f t="shared" si="22"/>
        <v>0</v>
      </c>
      <c r="K47" s="11">
        <f t="shared" si="22"/>
        <v>0</v>
      </c>
      <c r="L47" s="11">
        <f t="shared" si="22"/>
        <v>0</v>
      </c>
      <c r="M47" s="11">
        <f t="shared" si="22"/>
        <v>0</v>
      </c>
      <c r="N47" s="11">
        <f t="shared" si="22"/>
        <v>0</v>
      </c>
      <c r="O47" s="11">
        <f t="shared" si="22"/>
        <v>0</v>
      </c>
      <c r="P47" s="11">
        <f t="shared" si="22"/>
        <v>0</v>
      </c>
      <c r="Q47" s="11">
        <f t="shared" si="22"/>
        <v>0</v>
      </c>
      <c r="R47" s="11">
        <f t="shared" si="22"/>
        <v>0</v>
      </c>
      <c r="S47" s="11">
        <f t="shared" si="22"/>
        <v>0</v>
      </c>
      <c r="T47" s="11">
        <f t="shared" si="22"/>
        <v>0</v>
      </c>
      <c r="U47" s="11">
        <f t="shared" si="22"/>
        <v>0</v>
      </c>
      <c r="V47" s="11">
        <f t="shared" si="22"/>
        <v>0</v>
      </c>
      <c r="W47" s="11">
        <f t="shared" si="22"/>
        <v>0</v>
      </c>
      <c r="X47" s="11">
        <f t="shared" si="22"/>
        <v>0</v>
      </c>
      <c r="Y47" s="11">
        <f t="shared" si="22"/>
        <v>0</v>
      </c>
      <c r="Z47" s="11">
        <f t="shared" si="22"/>
        <v>0</v>
      </c>
      <c r="AA47" s="11">
        <f t="shared" si="22"/>
        <v>0</v>
      </c>
      <c r="AB47" s="11">
        <f t="shared" si="22"/>
        <v>0</v>
      </c>
      <c r="AC47" s="11">
        <f t="shared" si="22"/>
        <v>0</v>
      </c>
      <c r="AD47" s="11">
        <f t="shared" si="22"/>
        <v>0</v>
      </c>
      <c r="AE47" s="11">
        <f t="shared" si="22"/>
        <v>0</v>
      </c>
      <c r="AF47" s="11">
        <f t="shared" si="22"/>
        <v>0</v>
      </c>
      <c r="AG47" s="11">
        <f t="shared" si="22"/>
        <v>0</v>
      </c>
      <c r="AH47" s="11">
        <f t="shared" si="22"/>
        <v>0</v>
      </c>
      <c r="AI47" s="11">
        <f t="shared" si="22"/>
        <v>0</v>
      </c>
      <c r="AJ47" s="11">
        <f t="shared" si="22"/>
        <v>0</v>
      </c>
      <c r="AK47" s="11">
        <v>0</v>
      </c>
      <c r="AL47" s="11">
        <v>0</v>
      </c>
      <c r="AM47" s="11">
        <v>0</v>
      </c>
      <c r="AO47" s="16">
        <f t="shared" si="20"/>
        <v>0</v>
      </c>
      <c r="AP47" s="17">
        <f t="shared" si="21"/>
        <v>0</v>
      </c>
      <c r="AQ47" s="16">
        <f t="shared" si="18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J48" si="23">I23-I79</f>
        <v>0</v>
      </c>
      <c r="J48" s="11">
        <f t="shared" si="23"/>
        <v>0</v>
      </c>
      <c r="K48" s="11">
        <f t="shared" si="23"/>
        <v>0</v>
      </c>
      <c r="L48" s="11">
        <f t="shared" si="23"/>
        <v>0</v>
      </c>
      <c r="M48" s="11">
        <f t="shared" si="23"/>
        <v>0</v>
      </c>
      <c r="N48" s="11">
        <f t="shared" si="23"/>
        <v>0</v>
      </c>
      <c r="O48" s="11">
        <f t="shared" si="23"/>
        <v>0</v>
      </c>
      <c r="P48" s="11">
        <f t="shared" si="23"/>
        <v>0</v>
      </c>
      <c r="Q48" s="11">
        <f t="shared" si="23"/>
        <v>0</v>
      </c>
      <c r="R48" s="11">
        <f t="shared" si="23"/>
        <v>0</v>
      </c>
      <c r="S48" s="11">
        <f t="shared" si="23"/>
        <v>0</v>
      </c>
      <c r="T48" s="11">
        <f t="shared" si="23"/>
        <v>0</v>
      </c>
      <c r="U48" s="11">
        <f t="shared" si="23"/>
        <v>0</v>
      </c>
      <c r="V48" s="11">
        <f t="shared" si="23"/>
        <v>0</v>
      </c>
      <c r="W48" s="11">
        <f t="shared" si="23"/>
        <v>0</v>
      </c>
      <c r="X48" s="11">
        <f t="shared" si="23"/>
        <v>0</v>
      </c>
      <c r="Y48" s="11">
        <f t="shared" si="23"/>
        <v>0</v>
      </c>
      <c r="Z48" s="11">
        <f t="shared" si="23"/>
        <v>0</v>
      </c>
      <c r="AA48" s="11">
        <f t="shared" si="23"/>
        <v>0</v>
      </c>
      <c r="AB48" s="11">
        <f t="shared" si="23"/>
        <v>0</v>
      </c>
      <c r="AC48" s="11">
        <f t="shared" si="23"/>
        <v>0</v>
      </c>
      <c r="AD48" s="11">
        <f t="shared" si="23"/>
        <v>0</v>
      </c>
      <c r="AE48" s="11">
        <f t="shared" si="23"/>
        <v>0</v>
      </c>
      <c r="AF48" s="11">
        <f t="shared" si="23"/>
        <v>0</v>
      </c>
      <c r="AG48" s="11">
        <f t="shared" si="23"/>
        <v>0</v>
      </c>
      <c r="AH48" s="11">
        <f t="shared" si="23"/>
        <v>0</v>
      </c>
      <c r="AI48" s="11">
        <f t="shared" si="23"/>
        <v>0</v>
      </c>
      <c r="AJ48" s="11">
        <f t="shared" si="23"/>
        <v>0</v>
      </c>
      <c r="AK48" s="11">
        <v>0</v>
      </c>
      <c r="AL48" s="11">
        <v>0</v>
      </c>
      <c r="AM48" s="11">
        <v>0</v>
      </c>
      <c r="AO48" s="16">
        <f t="shared" si="20"/>
        <v>0</v>
      </c>
      <c r="AP48" s="17">
        <f t="shared" si="21"/>
        <v>0</v>
      </c>
      <c r="AQ48" s="16">
        <f t="shared" si="18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P50" si="24">I10-I80</f>
        <v>10000</v>
      </c>
      <c r="J49" s="11">
        <f t="shared" si="24"/>
        <v>10000</v>
      </c>
      <c r="K49" s="11">
        <f t="shared" si="24"/>
        <v>10000</v>
      </c>
      <c r="L49" s="11">
        <f t="shared" si="24"/>
        <v>10000</v>
      </c>
      <c r="M49" s="11">
        <f t="shared" si="24"/>
        <v>10000</v>
      </c>
      <c r="N49" s="11">
        <f t="shared" si="24"/>
        <v>7034</v>
      </c>
      <c r="O49" s="11">
        <f t="shared" si="24"/>
        <v>10000</v>
      </c>
      <c r="P49" s="11">
        <f t="shared" si="24"/>
        <v>0</v>
      </c>
      <c r="Q49" s="11">
        <f t="shared" ref="Q49:S50" si="25">Q10-Q80</f>
        <v>0</v>
      </c>
      <c r="R49" s="11">
        <f t="shared" si="25"/>
        <v>0</v>
      </c>
      <c r="S49" s="11">
        <f t="shared" si="25"/>
        <v>0</v>
      </c>
      <c r="T49" s="11">
        <f t="shared" ref="T49:AJ49" si="26">T10-T80</f>
        <v>0</v>
      </c>
      <c r="U49" s="11">
        <f t="shared" si="26"/>
        <v>0</v>
      </c>
      <c r="V49" s="11">
        <f t="shared" si="26"/>
        <v>10000</v>
      </c>
      <c r="W49" s="11">
        <f t="shared" si="26"/>
        <v>10000</v>
      </c>
      <c r="X49" s="11">
        <f t="shared" si="26"/>
        <v>10000</v>
      </c>
      <c r="Y49" s="11">
        <f t="shared" si="26"/>
        <v>10000</v>
      </c>
      <c r="Z49" s="11">
        <f t="shared" si="26"/>
        <v>10000</v>
      </c>
      <c r="AA49" s="11">
        <f t="shared" si="26"/>
        <v>10000</v>
      </c>
      <c r="AB49" s="11">
        <f t="shared" si="26"/>
        <v>10000</v>
      </c>
      <c r="AC49" s="11">
        <f t="shared" si="26"/>
        <v>10000</v>
      </c>
      <c r="AD49" s="11">
        <f t="shared" si="26"/>
        <v>10000</v>
      </c>
      <c r="AE49" s="11">
        <f t="shared" si="26"/>
        <v>10000</v>
      </c>
      <c r="AF49" s="11">
        <f t="shared" si="26"/>
        <v>10000</v>
      </c>
      <c r="AG49" s="11">
        <f t="shared" si="26"/>
        <v>10000</v>
      </c>
      <c r="AH49" s="11">
        <f t="shared" si="26"/>
        <v>10000</v>
      </c>
      <c r="AI49" s="11">
        <f t="shared" si="26"/>
        <v>10000</v>
      </c>
      <c r="AJ49" s="11">
        <f t="shared" si="26"/>
        <v>10000</v>
      </c>
      <c r="AK49" s="11">
        <f t="shared" ref="AK49:AM50" si="27">AK10-AK80</f>
        <v>10000</v>
      </c>
      <c r="AL49" s="11">
        <f t="shared" si="27"/>
        <v>10000</v>
      </c>
      <c r="AM49" s="11">
        <f t="shared" si="27"/>
        <v>10000</v>
      </c>
      <c r="AO49" s="16">
        <f t="shared" si="20"/>
        <v>245798.83</v>
      </c>
      <c r="AP49" s="17">
        <f t="shared" si="21"/>
        <v>19663.9064</v>
      </c>
      <c r="AQ49" s="16">
        <f t="shared" si="18"/>
        <v>1235.17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si="24"/>
        <v>10000</v>
      </c>
      <c r="J50" s="11">
        <f t="shared" si="24"/>
        <v>10000</v>
      </c>
      <c r="K50" s="11">
        <f t="shared" si="24"/>
        <v>10000</v>
      </c>
      <c r="L50" s="11">
        <f t="shared" si="24"/>
        <v>10000</v>
      </c>
      <c r="M50" s="11">
        <f t="shared" si="24"/>
        <v>10000</v>
      </c>
      <c r="N50" s="11">
        <f t="shared" si="24"/>
        <v>10000</v>
      </c>
      <c r="O50" s="11">
        <f t="shared" si="24"/>
        <v>10000</v>
      </c>
      <c r="P50" s="11">
        <f t="shared" si="24"/>
        <v>0</v>
      </c>
      <c r="Q50" s="11">
        <f t="shared" si="25"/>
        <v>0</v>
      </c>
      <c r="R50" s="11">
        <f t="shared" si="25"/>
        <v>0</v>
      </c>
      <c r="S50" s="11">
        <f t="shared" si="25"/>
        <v>0</v>
      </c>
      <c r="T50" s="11">
        <f t="shared" ref="T50:AJ50" si="28">T11-T81</f>
        <v>0</v>
      </c>
      <c r="U50" s="11">
        <f t="shared" si="28"/>
        <v>0</v>
      </c>
      <c r="V50" s="11">
        <f t="shared" si="28"/>
        <v>10000</v>
      </c>
      <c r="W50" s="11">
        <f t="shared" si="28"/>
        <v>10000</v>
      </c>
      <c r="X50" s="11">
        <f t="shared" si="28"/>
        <v>10000</v>
      </c>
      <c r="Y50" s="11">
        <f t="shared" si="28"/>
        <v>10000</v>
      </c>
      <c r="Z50" s="11">
        <f t="shared" si="28"/>
        <v>10000</v>
      </c>
      <c r="AA50" s="11">
        <f t="shared" si="28"/>
        <v>10000</v>
      </c>
      <c r="AB50" s="11">
        <f t="shared" si="28"/>
        <v>10000</v>
      </c>
      <c r="AC50" s="11">
        <f t="shared" si="28"/>
        <v>10000</v>
      </c>
      <c r="AD50" s="11">
        <f t="shared" si="28"/>
        <v>10000</v>
      </c>
      <c r="AE50" s="11">
        <f t="shared" si="28"/>
        <v>10000</v>
      </c>
      <c r="AF50" s="11">
        <f t="shared" si="28"/>
        <v>10000</v>
      </c>
      <c r="AG50" s="11">
        <f t="shared" si="28"/>
        <v>10000</v>
      </c>
      <c r="AH50" s="11">
        <f t="shared" si="28"/>
        <v>10000</v>
      </c>
      <c r="AI50" s="11">
        <f t="shared" si="28"/>
        <v>10000</v>
      </c>
      <c r="AJ50" s="11">
        <f t="shared" si="28"/>
        <v>10000</v>
      </c>
      <c r="AK50" s="11">
        <f t="shared" si="27"/>
        <v>10000</v>
      </c>
      <c r="AL50" s="11">
        <f t="shared" si="27"/>
        <v>10000</v>
      </c>
      <c r="AM50" s="11">
        <f t="shared" si="27"/>
        <v>10000</v>
      </c>
      <c r="AO50" s="16">
        <f t="shared" si="20"/>
        <v>248750</v>
      </c>
      <c r="AP50" s="17">
        <f t="shared" si="21"/>
        <v>19900</v>
      </c>
      <c r="AQ50" s="16">
        <f t="shared" si="18"/>
        <v>1250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J51" si="29">I12+I24-I82</f>
        <v>10000</v>
      </c>
      <c r="J51" s="11">
        <f t="shared" si="29"/>
        <v>10000</v>
      </c>
      <c r="K51" s="11">
        <f t="shared" si="29"/>
        <v>5000</v>
      </c>
      <c r="L51" s="11">
        <f t="shared" si="29"/>
        <v>5000</v>
      </c>
      <c r="M51" s="11">
        <f t="shared" si="29"/>
        <v>5000</v>
      </c>
      <c r="N51" s="11">
        <f t="shared" si="29"/>
        <v>0</v>
      </c>
      <c r="O51" s="11">
        <f t="shared" si="29"/>
        <v>5265</v>
      </c>
      <c r="P51" s="11">
        <f t="shared" si="29"/>
        <v>0</v>
      </c>
      <c r="Q51" s="11">
        <f>Q12+Q24-Q82</f>
        <v>0</v>
      </c>
      <c r="R51" s="11">
        <f>R12+R24-R82</f>
        <v>0</v>
      </c>
      <c r="S51" s="11">
        <f>S12+S24-S82</f>
        <v>0</v>
      </c>
      <c r="T51" s="11">
        <f t="shared" si="29"/>
        <v>0</v>
      </c>
      <c r="U51" s="11">
        <f t="shared" si="29"/>
        <v>0</v>
      </c>
      <c r="V51" s="11">
        <f t="shared" si="29"/>
        <v>7002</v>
      </c>
      <c r="W51" s="11">
        <f t="shared" si="29"/>
        <v>10066</v>
      </c>
      <c r="X51" s="11">
        <f t="shared" si="29"/>
        <v>13570</v>
      </c>
      <c r="Y51" s="11">
        <f t="shared" si="29"/>
        <v>13570</v>
      </c>
      <c r="Z51" s="11">
        <f t="shared" si="29"/>
        <v>13570</v>
      </c>
      <c r="AA51" s="11">
        <f t="shared" si="29"/>
        <v>13570</v>
      </c>
      <c r="AB51" s="11">
        <f t="shared" si="29"/>
        <v>10305</v>
      </c>
      <c r="AC51" s="11">
        <f t="shared" si="29"/>
        <v>6609</v>
      </c>
      <c r="AD51" s="11">
        <f t="shared" si="29"/>
        <v>6609</v>
      </c>
      <c r="AE51" s="11">
        <f t="shared" si="29"/>
        <v>6609</v>
      </c>
      <c r="AF51" s="11">
        <f t="shared" si="29"/>
        <v>8919</v>
      </c>
      <c r="AG51" s="11">
        <f t="shared" si="29"/>
        <v>7995</v>
      </c>
      <c r="AH51" s="11">
        <f t="shared" si="29"/>
        <v>13570</v>
      </c>
      <c r="AI51" s="11">
        <f t="shared" si="29"/>
        <v>13570</v>
      </c>
      <c r="AJ51" s="11">
        <f t="shared" si="29"/>
        <v>13570</v>
      </c>
      <c r="AK51" s="11">
        <f t="shared" ref="AK51:AM53" si="30">AK12+AK24-AK82</f>
        <v>8457</v>
      </c>
      <c r="AL51" s="11">
        <f t="shared" si="30"/>
        <v>7071</v>
      </c>
      <c r="AM51" s="11">
        <f t="shared" si="30"/>
        <v>7995</v>
      </c>
      <c r="AO51" s="16">
        <f t="shared" si="20"/>
        <v>220663.08</v>
      </c>
      <c r="AP51" s="17">
        <f t="shared" si="21"/>
        <v>22066.308000000001</v>
      </c>
      <c r="AQ51" s="16">
        <f t="shared" si="18"/>
        <v>2228.92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J52" si="31">I13+I25-I83</f>
        <v>0</v>
      </c>
      <c r="J52" s="11">
        <f t="shared" si="31"/>
        <v>0</v>
      </c>
      <c r="K52" s="11">
        <f t="shared" si="31"/>
        <v>0</v>
      </c>
      <c r="L52" s="11">
        <f t="shared" si="31"/>
        <v>0</v>
      </c>
      <c r="M52" s="11">
        <f t="shared" si="31"/>
        <v>0</v>
      </c>
      <c r="N52" s="11">
        <f t="shared" si="31"/>
        <v>0</v>
      </c>
      <c r="O52" s="11">
        <f t="shared" si="31"/>
        <v>0</v>
      </c>
      <c r="P52" s="11">
        <f t="shared" si="31"/>
        <v>0</v>
      </c>
      <c r="Q52" s="11">
        <f t="shared" si="31"/>
        <v>0</v>
      </c>
      <c r="R52" s="11">
        <f t="shared" si="31"/>
        <v>0</v>
      </c>
      <c r="S52" s="11">
        <f t="shared" si="31"/>
        <v>0</v>
      </c>
      <c r="T52" s="11">
        <f t="shared" si="31"/>
        <v>0</v>
      </c>
      <c r="U52" s="11">
        <f t="shared" si="31"/>
        <v>0</v>
      </c>
      <c r="V52" s="11">
        <f t="shared" si="31"/>
        <v>0</v>
      </c>
      <c r="W52" s="11">
        <f t="shared" si="31"/>
        <v>0</v>
      </c>
      <c r="X52" s="11">
        <f t="shared" si="31"/>
        <v>0</v>
      </c>
      <c r="Y52" s="11">
        <f t="shared" si="31"/>
        <v>0</v>
      </c>
      <c r="Z52" s="11">
        <f t="shared" si="31"/>
        <v>0</v>
      </c>
      <c r="AA52" s="11">
        <f t="shared" si="31"/>
        <v>0</v>
      </c>
      <c r="AB52" s="11">
        <f t="shared" si="31"/>
        <v>0</v>
      </c>
      <c r="AC52" s="11">
        <f t="shared" si="31"/>
        <v>0</v>
      </c>
      <c r="AD52" s="11">
        <f t="shared" si="31"/>
        <v>0</v>
      </c>
      <c r="AE52" s="11">
        <f t="shared" si="31"/>
        <v>0</v>
      </c>
      <c r="AF52" s="11">
        <f t="shared" si="31"/>
        <v>0</v>
      </c>
      <c r="AG52" s="11">
        <f t="shared" si="31"/>
        <v>0</v>
      </c>
      <c r="AH52" s="11">
        <f t="shared" si="31"/>
        <v>0</v>
      </c>
      <c r="AI52" s="11">
        <f t="shared" si="31"/>
        <v>0</v>
      </c>
      <c r="AJ52" s="11">
        <f t="shared" si="31"/>
        <v>0</v>
      </c>
      <c r="AK52" s="11">
        <f t="shared" si="30"/>
        <v>0</v>
      </c>
      <c r="AL52" s="11">
        <f t="shared" si="30"/>
        <v>0</v>
      </c>
      <c r="AM52" s="11">
        <f t="shared" si="30"/>
        <v>0</v>
      </c>
      <c r="AO52" s="16">
        <f t="shared" si="20"/>
        <v>0</v>
      </c>
      <c r="AP52" s="17">
        <f t="shared" si="21"/>
        <v>0</v>
      </c>
      <c r="AQ52" s="16">
        <f t="shared" si="18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J53" si="32">I14+I26-I84</f>
        <v>0</v>
      </c>
      <c r="J53" s="11">
        <f t="shared" si="32"/>
        <v>0</v>
      </c>
      <c r="K53" s="11">
        <f t="shared" si="32"/>
        <v>0</v>
      </c>
      <c r="L53" s="11">
        <f t="shared" si="32"/>
        <v>0</v>
      </c>
      <c r="M53" s="11">
        <f t="shared" si="32"/>
        <v>0</v>
      </c>
      <c r="N53" s="11">
        <f t="shared" si="32"/>
        <v>0</v>
      </c>
      <c r="O53" s="11">
        <f t="shared" si="32"/>
        <v>0</v>
      </c>
      <c r="P53" s="11">
        <f t="shared" si="32"/>
        <v>0</v>
      </c>
      <c r="Q53" s="11">
        <f t="shared" si="32"/>
        <v>0</v>
      </c>
      <c r="R53" s="11">
        <f t="shared" si="32"/>
        <v>0</v>
      </c>
      <c r="S53" s="11">
        <f t="shared" si="32"/>
        <v>0</v>
      </c>
      <c r="T53" s="11">
        <f t="shared" si="32"/>
        <v>0</v>
      </c>
      <c r="U53" s="11">
        <f t="shared" si="32"/>
        <v>0</v>
      </c>
      <c r="V53" s="11">
        <f t="shared" si="32"/>
        <v>0</v>
      </c>
      <c r="W53" s="11">
        <f t="shared" si="32"/>
        <v>0</v>
      </c>
      <c r="X53" s="11">
        <f t="shared" si="32"/>
        <v>0</v>
      </c>
      <c r="Y53" s="11">
        <f t="shared" si="32"/>
        <v>0</v>
      </c>
      <c r="Z53" s="11">
        <f t="shared" si="32"/>
        <v>0</v>
      </c>
      <c r="AA53" s="11">
        <f t="shared" si="32"/>
        <v>0</v>
      </c>
      <c r="AB53" s="11">
        <f t="shared" si="32"/>
        <v>0</v>
      </c>
      <c r="AC53" s="11">
        <f t="shared" si="32"/>
        <v>0</v>
      </c>
      <c r="AD53" s="11">
        <f t="shared" si="32"/>
        <v>0</v>
      </c>
      <c r="AE53" s="11">
        <f t="shared" si="32"/>
        <v>0</v>
      </c>
      <c r="AF53" s="11">
        <f t="shared" si="32"/>
        <v>0</v>
      </c>
      <c r="AG53" s="11">
        <f t="shared" si="32"/>
        <v>0</v>
      </c>
      <c r="AH53" s="11">
        <f t="shared" si="32"/>
        <v>0</v>
      </c>
      <c r="AI53" s="11">
        <f t="shared" si="32"/>
        <v>0</v>
      </c>
      <c r="AJ53" s="11">
        <f t="shared" si="32"/>
        <v>0</v>
      </c>
      <c r="AK53" s="11">
        <f t="shared" si="30"/>
        <v>0</v>
      </c>
      <c r="AL53" s="11">
        <f t="shared" si="30"/>
        <v>0</v>
      </c>
      <c r="AM53" s="11">
        <f t="shared" si="30"/>
        <v>0</v>
      </c>
      <c r="AO53" s="16">
        <f t="shared" si="20"/>
        <v>0</v>
      </c>
      <c r="AP53" s="17">
        <f t="shared" si="21"/>
        <v>0</v>
      </c>
      <c r="AQ53" s="16">
        <f t="shared" si="18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J54" si="33">I27-I85</f>
        <v>0</v>
      </c>
      <c r="J54" s="11">
        <f t="shared" si="33"/>
        <v>0</v>
      </c>
      <c r="K54" s="11">
        <f t="shared" si="33"/>
        <v>0</v>
      </c>
      <c r="L54" s="11">
        <f t="shared" si="33"/>
        <v>0</v>
      </c>
      <c r="M54" s="11">
        <f t="shared" si="33"/>
        <v>0</v>
      </c>
      <c r="N54" s="11">
        <f t="shared" si="33"/>
        <v>0</v>
      </c>
      <c r="O54" s="11">
        <f t="shared" si="33"/>
        <v>0</v>
      </c>
      <c r="P54" s="11">
        <f t="shared" si="33"/>
        <v>0</v>
      </c>
      <c r="Q54" s="11">
        <f t="shared" si="33"/>
        <v>0</v>
      </c>
      <c r="R54" s="11">
        <f t="shared" si="33"/>
        <v>0</v>
      </c>
      <c r="S54" s="11">
        <f t="shared" si="33"/>
        <v>0</v>
      </c>
      <c r="T54" s="11">
        <f t="shared" si="33"/>
        <v>0</v>
      </c>
      <c r="U54" s="11">
        <f t="shared" si="33"/>
        <v>0</v>
      </c>
      <c r="V54" s="11">
        <f t="shared" si="33"/>
        <v>0</v>
      </c>
      <c r="W54" s="11">
        <f t="shared" si="33"/>
        <v>0</v>
      </c>
      <c r="X54" s="11">
        <f t="shared" si="33"/>
        <v>0</v>
      </c>
      <c r="Y54" s="11">
        <f t="shared" si="33"/>
        <v>0</v>
      </c>
      <c r="Z54" s="11">
        <f t="shared" si="33"/>
        <v>0</v>
      </c>
      <c r="AA54" s="11">
        <f t="shared" si="33"/>
        <v>0</v>
      </c>
      <c r="AB54" s="11">
        <f t="shared" si="33"/>
        <v>0</v>
      </c>
      <c r="AC54" s="11">
        <f t="shared" si="33"/>
        <v>0</v>
      </c>
      <c r="AD54" s="11">
        <f t="shared" si="33"/>
        <v>0</v>
      </c>
      <c r="AE54" s="11">
        <f t="shared" si="33"/>
        <v>0</v>
      </c>
      <c r="AF54" s="11">
        <f t="shared" si="33"/>
        <v>0</v>
      </c>
      <c r="AG54" s="11">
        <f t="shared" si="33"/>
        <v>0</v>
      </c>
      <c r="AH54" s="11">
        <f t="shared" si="33"/>
        <v>0</v>
      </c>
      <c r="AI54" s="11">
        <f t="shared" si="33"/>
        <v>0</v>
      </c>
      <c r="AJ54" s="11">
        <f t="shared" si="33"/>
        <v>0</v>
      </c>
      <c r="AK54" s="11">
        <f t="shared" ref="AK54:AM56" si="34">AK27-AK85</f>
        <v>0</v>
      </c>
      <c r="AL54" s="11">
        <f t="shared" si="34"/>
        <v>0</v>
      </c>
      <c r="AM54" s="11">
        <f t="shared" si="34"/>
        <v>0</v>
      </c>
      <c r="AO54" s="16">
        <f t="shared" si="20"/>
        <v>0</v>
      </c>
      <c r="AP54" s="17">
        <f t="shared" si="21"/>
        <v>0</v>
      </c>
      <c r="AQ54" s="16">
        <f t="shared" si="18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J55" si="35">I28-I86</f>
        <v>0</v>
      </c>
      <c r="J55" s="11">
        <f t="shared" si="35"/>
        <v>0</v>
      </c>
      <c r="K55" s="11">
        <f t="shared" si="35"/>
        <v>0</v>
      </c>
      <c r="L55" s="11">
        <f t="shared" si="35"/>
        <v>0</v>
      </c>
      <c r="M55" s="11">
        <f t="shared" si="35"/>
        <v>0</v>
      </c>
      <c r="N55" s="11">
        <f t="shared" si="35"/>
        <v>0</v>
      </c>
      <c r="O55" s="11">
        <f t="shared" si="35"/>
        <v>0</v>
      </c>
      <c r="P55" s="11">
        <f t="shared" si="35"/>
        <v>0</v>
      </c>
      <c r="Q55" s="11">
        <f t="shared" si="35"/>
        <v>0</v>
      </c>
      <c r="R55" s="11">
        <f t="shared" si="35"/>
        <v>0</v>
      </c>
      <c r="S55" s="11">
        <f t="shared" si="35"/>
        <v>0</v>
      </c>
      <c r="T55" s="11">
        <f t="shared" si="35"/>
        <v>0</v>
      </c>
      <c r="U55" s="11">
        <f t="shared" si="35"/>
        <v>0</v>
      </c>
      <c r="V55" s="11">
        <f t="shared" si="35"/>
        <v>0</v>
      </c>
      <c r="W55" s="11">
        <f t="shared" si="35"/>
        <v>0</v>
      </c>
      <c r="X55" s="11">
        <f t="shared" si="35"/>
        <v>0</v>
      </c>
      <c r="Y55" s="11">
        <f t="shared" si="35"/>
        <v>0</v>
      </c>
      <c r="Z55" s="11">
        <f t="shared" si="35"/>
        <v>0</v>
      </c>
      <c r="AA55" s="11">
        <f t="shared" si="35"/>
        <v>0</v>
      </c>
      <c r="AB55" s="11">
        <f t="shared" si="35"/>
        <v>0</v>
      </c>
      <c r="AC55" s="11">
        <f t="shared" si="35"/>
        <v>0</v>
      </c>
      <c r="AD55" s="11">
        <f t="shared" si="35"/>
        <v>0</v>
      </c>
      <c r="AE55" s="11">
        <f t="shared" si="35"/>
        <v>0</v>
      </c>
      <c r="AF55" s="11">
        <f t="shared" si="35"/>
        <v>0</v>
      </c>
      <c r="AG55" s="11">
        <f t="shared" si="35"/>
        <v>0</v>
      </c>
      <c r="AH55" s="11">
        <f t="shared" si="35"/>
        <v>0</v>
      </c>
      <c r="AI55" s="11">
        <f t="shared" si="35"/>
        <v>0</v>
      </c>
      <c r="AJ55" s="11">
        <f t="shared" si="35"/>
        <v>0</v>
      </c>
      <c r="AK55" s="11">
        <f t="shared" si="34"/>
        <v>0</v>
      </c>
      <c r="AL55" s="11">
        <f t="shared" si="34"/>
        <v>0</v>
      </c>
      <c r="AM55" s="11">
        <f t="shared" si="34"/>
        <v>0</v>
      </c>
      <c r="AO55" s="16">
        <f t="shared" si="20"/>
        <v>0</v>
      </c>
      <c r="AP55" s="17">
        <f t="shared" si="21"/>
        <v>0</v>
      </c>
      <c r="AQ55" s="16">
        <f t="shared" si="18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J56" si="36">I29-I87</f>
        <v>0</v>
      </c>
      <c r="J56" s="11">
        <f t="shared" si="36"/>
        <v>0</v>
      </c>
      <c r="K56" s="11">
        <f t="shared" si="36"/>
        <v>0</v>
      </c>
      <c r="L56" s="11">
        <f t="shared" si="36"/>
        <v>0</v>
      </c>
      <c r="M56" s="11">
        <f t="shared" si="36"/>
        <v>0</v>
      </c>
      <c r="N56" s="11">
        <f t="shared" si="36"/>
        <v>0</v>
      </c>
      <c r="O56" s="11">
        <f t="shared" si="36"/>
        <v>0</v>
      </c>
      <c r="P56" s="11">
        <f t="shared" si="36"/>
        <v>0</v>
      </c>
      <c r="Q56" s="11">
        <f t="shared" si="36"/>
        <v>0</v>
      </c>
      <c r="R56" s="11">
        <f t="shared" si="36"/>
        <v>0</v>
      </c>
      <c r="S56" s="11">
        <f t="shared" si="36"/>
        <v>0</v>
      </c>
      <c r="T56" s="11">
        <f t="shared" si="36"/>
        <v>0</v>
      </c>
      <c r="U56" s="11">
        <f t="shared" si="36"/>
        <v>0</v>
      </c>
      <c r="V56" s="11">
        <f t="shared" si="36"/>
        <v>0</v>
      </c>
      <c r="W56" s="11">
        <f t="shared" si="36"/>
        <v>0</v>
      </c>
      <c r="X56" s="11">
        <f t="shared" si="36"/>
        <v>0</v>
      </c>
      <c r="Y56" s="11">
        <f t="shared" si="36"/>
        <v>0</v>
      </c>
      <c r="Z56" s="11">
        <f t="shared" si="36"/>
        <v>0</v>
      </c>
      <c r="AA56" s="11">
        <f t="shared" si="36"/>
        <v>0</v>
      </c>
      <c r="AB56" s="11">
        <f t="shared" si="36"/>
        <v>0</v>
      </c>
      <c r="AC56" s="11">
        <f t="shared" si="36"/>
        <v>0</v>
      </c>
      <c r="AD56" s="11">
        <f t="shared" si="36"/>
        <v>0</v>
      </c>
      <c r="AE56" s="11">
        <f t="shared" si="36"/>
        <v>0</v>
      </c>
      <c r="AF56" s="11">
        <f t="shared" si="36"/>
        <v>0</v>
      </c>
      <c r="AG56" s="11">
        <f t="shared" si="36"/>
        <v>0</v>
      </c>
      <c r="AH56" s="11">
        <f t="shared" si="36"/>
        <v>0</v>
      </c>
      <c r="AI56" s="11">
        <f t="shared" si="36"/>
        <v>0</v>
      </c>
      <c r="AJ56" s="11">
        <f t="shared" si="36"/>
        <v>0</v>
      </c>
      <c r="AK56" s="11">
        <f t="shared" si="34"/>
        <v>0</v>
      </c>
      <c r="AL56" s="11">
        <f t="shared" si="34"/>
        <v>0</v>
      </c>
      <c r="AM56" s="11">
        <f t="shared" si="34"/>
        <v>0</v>
      </c>
      <c r="AO56" s="16">
        <f t="shared" si="20"/>
        <v>0</v>
      </c>
      <c r="AP56" s="17">
        <f t="shared" si="21"/>
        <v>0</v>
      </c>
      <c r="AQ56" s="16">
        <f t="shared" si="18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S58" si="37">I15+I30-I88</f>
        <v>0</v>
      </c>
      <c r="J57" s="11">
        <f t="shared" si="37"/>
        <v>0</v>
      </c>
      <c r="K57" s="11">
        <f t="shared" si="37"/>
        <v>0</v>
      </c>
      <c r="L57" s="11">
        <f t="shared" si="37"/>
        <v>0</v>
      </c>
      <c r="M57" s="11">
        <f t="shared" si="37"/>
        <v>0</v>
      </c>
      <c r="N57" s="11">
        <f t="shared" si="37"/>
        <v>0</v>
      </c>
      <c r="O57" s="11">
        <f t="shared" si="37"/>
        <v>0</v>
      </c>
      <c r="P57" s="11">
        <f t="shared" si="37"/>
        <v>0</v>
      </c>
      <c r="Q57" s="11">
        <f t="shared" si="37"/>
        <v>0</v>
      </c>
      <c r="R57" s="11">
        <f t="shared" si="37"/>
        <v>0</v>
      </c>
      <c r="S57" s="11">
        <f t="shared" si="37"/>
        <v>0</v>
      </c>
      <c r="T57" s="11">
        <f t="shared" ref="T57:AJ57" si="38">T15+T30-T88</f>
        <v>0</v>
      </c>
      <c r="U57" s="11">
        <f t="shared" si="38"/>
        <v>0</v>
      </c>
      <c r="V57" s="11">
        <f t="shared" si="38"/>
        <v>11430</v>
      </c>
      <c r="W57" s="11">
        <f t="shared" si="38"/>
        <v>11430</v>
      </c>
      <c r="X57" s="11">
        <f t="shared" si="38"/>
        <v>11430</v>
      </c>
      <c r="Y57" s="11">
        <f t="shared" si="38"/>
        <v>11430</v>
      </c>
      <c r="Z57" s="11">
        <f t="shared" si="38"/>
        <v>11430</v>
      </c>
      <c r="AA57" s="11">
        <f t="shared" si="38"/>
        <v>11430</v>
      </c>
      <c r="AB57" s="11">
        <f t="shared" si="38"/>
        <v>11430</v>
      </c>
      <c r="AC57" s="11">
        <f t="shared" si="38"/>
        <v>11430</v>
      </c>
      <c r="AD57" s="11">
        <f t="shared" si="38"/>
        <v>11430</v>
      </c>
      <c r="AE57" s="11">
        <f t="shared" si="38"/>
        <v>11430</v>
      </c>
      <c r="AF57" s="11">
        <f t="shared" si="38"/>
        <v>11430</v>
      </c>
      <c r="AG57" s="11">
        <f t="shared" si="38"/>
        <v>11430</v>
      </c>
      <c r="AH57" s="11">
        <f t="shared" si="38"/>
        <v>11430</v>
      </c>
      <c r="AI57" s="11">
        <f t="shared" si="38"/>
        <v>11430</v>
      </c>
      <c r="AJ57" s="11">
        <f t="shared" si="38"/>
        <v>11430</v>
      </c>
      <c r="AK57" s="11">
        <f t="shared" ref="AK57:AM58" si="39">AK15+AK30-AK88</f>
        <v>11430</v>
      </c>
      <c r="AL57" s="11">
        <f t="shared" si="39"/>
        <v>11430</v>
      </c>
      <c r="AM57" s="11">
        <f t="shared" si="39"/>
        <v>11430</v>
      </c>
      <c r="AO57" s="16">
        <f t="shared" si="20"/>
        <v>203682.6</v>
      </c>
      <c r="AP57" s="17">
        <f t="shared" si="21"/>
        <v>20368.260000000002</v>
      </c>
      <c r="AQ57" s="16">
        <f t="shared" si="18"/>
        <v>2057.4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si="37"/>
        <v>15000</v>
      </c>
      <c r="J58" s="11">
        <f t="shared" si="37"/>
        <v>15000</v>
      </c>
      <c r="K58" s="11">
        <f t="shared" si="37"/>
        <v>20000</v>
      </c>
      <c r="L58" s="11">
        <f t="shared" si="37"/>
        <v>20000</v>
      </c>
      <c r="M58" s="11">
        <f t="shared" si="37"/>
        <v>20000</v>
      </c>
      <c r="N58" s="11">
        <f t="shared" si="37"/>
        <v>0</v>
      </c>
      <c r="O58" s="11">
        <f t="shared" si="37"/>
        <v>0</v>
      </c>
      <c r="P58" s="11">
        <f t="shared" si="37"/>
        <v>0</v>
      </c>
      <c r="Q58" s="11">
        <f t="shared" si="37"/>
        <v>0</v>
      </c>
      <c r="R58" s="11">
        <f>R16+R31-R89</f>
        <v>0</v>
      </c>
      <c r="S58" s="11">
        <f>S16+S31-S89</f>
        <v>0</v>
      </c>
      <c r="T58" s="11">
        <f>T16+T31-T89</f>
        <v>0</v>
      </c>
      <c r="U58" s="11">
        <f>U16+U31-U89</f>
        <v>0</v>
      </c>
      <c r="V58" s="11">
        <f>V16+V31-V89</f>
        <v>0</v>
      </c>
      <c r="W58" s="11">
        <f t="shared" ref="W58:AJ58" si="40">W16+W31-W89</f>
        <v>0</v>
      </c>
      <c r="X58" s="11">
        <f t="shared" si="40"/>
        <v>0</v>
      </c>
      <c r="Y58" s="11">
        <f t="shared" si="40"/>
        <v>0</v>
      </c>
      <c r="Z58" s="11">
        <f t="shared" si="40"/>
        <v>0</v>
      </c>
      <c r="AA58" s="11">
        <f t="shared" si="40"/>
        <v>0</v>
      </c>
      <c r="AB58" s="11">
        <f t="shared" si="40"/>
        <v>0</v>
      </c>
      <c r="AC58" s="11">
        <f t="shared" si="40"/>
        <v>0</v>
      </c>
      <c r="AD58" s="11">
        <f t="shared" si="40"/>
        <v>0</v>
      </c>
      <c r="AE58" s="11">
        <f t="shared" si="40"/>
        <v>0</v>
      </c>
      <c r="AF58" s="11">
        <f t="shared" si="40"/>
        <v>0</v>
      </c>
      <c r="AG58" s="11">
        <f t="shared" si="40"/>
        <v>0</v>
      </c>
      <c r="AH58" s="11">
        <f t="shared" si="40"/>
        <v>0</v>
      </c>
      <c r="AI58" s="11">
        <f t="shared" si="40"/>
        <v>0</v>
      </c>
      <c r="AJ58" s="11">
        <f t="shared" si="40"/>
        <v>0</v>
      </c>
      <c r="AK58" s="11">
        <f t="shared" si="39"/>
        <v>0</v>
      </c>
      <c r="AL58" s="11">
        <f t="shared" si="39"/>
        <v>0</v>
      </c>
      <c r="AM58" s="11">
        <f t="shared" si="39"/>
        <v>0</v>
      </c>
      <c r="AO58" s="16">
        <f t="shared" si="20"/>
        <v>89100</v>
      </c>
      <c r="AP58" s="17">
        <f t="shared" si="21"/>
        <v>8910</v>
      </c>
      <c r="AQ58" s="16">
        <f t="shared" si="18"/>
        <v>900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J59" si="41">I32-I90</f>
        <v>0</v>
      </c>
      <c r="J59" s="64">
        <f t="shared" si="41"/>
        <v>0</v>
      </c>
      <c r="K59" s="64">
        <f t="shared" si="41"/>
        <v>0</v>
      </c>
      <c r="L59" s="64">
        <f t="shared" si="41"/>
        <v>0</v>
      </c>
      <c r="M59" s="64">
        <f t="shared" si="41"/>
        <v>0</v>
      </c>
      <c r="N59" s="64">
        <f t="shared" si="41"/>
        <v>0</v>
      </c>
      <c r="O59" s="64">
        <f t="shared" si="41"/>
        <v>0</v>
      </c>
      <c r="P59" s="64">
        <f t="shared" si="41"/>
        <v>0</v>
      </c>
      <c r="Q59" s="64">
        <f t="shared" si="41"/>
        <v>0</v>
      </c>
      <c r="R59" s="64">
        <f t="shared" si="41"/>
        <v>0</v>
      </c>
      <c r="S59" s="64">
        <f t="shared" si="41"/>
        <v>0</v>
      </c>
      <c r="T59" s="64">
        <f t="shared" si="41"/>
        <v>0</v>
      </c>
      <c r="U59" s="64">
        <f t="shared" si="41"/>
        <v>0</v>
      </c>
      <c r="V59" s="64">
        <f t="shared" si="41"/>
        <v>0</v>
      </c>
      <c r="W59" s="64">
        <f t="shared" si="41"/>
        <v>0</v>
      </c>
      <c r="X59" s="64">
        <f t="shared" si="41"/>
        <v>0</v>
      </c>
      <c r="Y59" s="64">
        <f t="shared" si="41"/>
        <v>0</v>
      </c>
      <c r="Z59" s="64">
        <f t="shared" si="41"/>
        <v>0</v>
      </c>
      <c r="AA59" s="64">
        <f t="shared" si="41"/>
        <v>0</v>
      </c>
      <c r="AB59" s="64">
        <f t="shared" si="41"/>
        <v>0</v>
      </c>
      <c r="AC59" s="64">
        <f t="shared" si="41"/>
        <v>0</v>
      </c>
      <c r="AD59" s="64">
        <f t="shared" si="41"/>
        <v>0</v>
      </c>
      <c r="AE59" s="64">
        <f t="shared" si="41"/>
        <v>0</v>
      </c>
      <c r="AF59" s="64">
        <f t="shared" si="41"/>
        <v>0</v>
      </c>
      <c r="AG59" s="64">
        <f t="shared" si="41"/>
        <v>0</v>
      </c>
      <c r="AH59" s="64">
        <f t="shared" si="41"/>
        <v>0</v>
      </c>
      <c r="AI59" s="64">
        <f t="shared" si="41"/>
        <v>0</v>
      </c>
      <c r="AJ59" s="64">
        <f t="shared" si="41"/>
        <v>0</v>
      </c>
      <c r="AK59" s="64">
        <f>AK32-AK90</f>
        <v>0</v>
      </c>
      <c r="AL59" s="64">
        <f>AL32-AL90</f>
        <v>0</v>
      </c>
      <c r="AM59" s="64">
        <f>AM32-AM90</f>
        <v>0</v>
      </c>
      <c r="AO59" s="16">
        <f t="shared" si="20"/>
        <v>0</v>
      </c>
      <c r="AP59" s="17">
        <f t="shared" si="21"/>
        <v>0</v>
      </c>
      <c r="AQ59" s="16">
        <f t="shared" si="18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20"/>
        <v>0</v>
      </c>
      <c r="AP60" s="66">
        <f t="shared" si="21"/>
        <v>0</v>
      </c>
      <c r="AQ60" s="60">
        <f t="shared" si="18"/>
        <v>0</v>
      </c>
    </row>
    <row r="61" spans="2:43" x14ac:dyDescent="0.2">
      <c r="I61" s="20">
        <f t="shared" ref="I61:AJ61" si="42">SUM(I45:I60)</f>
        <v>45000</v>
      </c>
      <c r="J61" s="20">
        <f t="shared" si="42"/>
        <v>45000</v>
      </c>
      <c r="K61" s="20">
        <f t="shared" si="42"/>
        <v>45000</v>
      </c>
      <c r="L61" s="20">
        <f t="shared" si="42"/>
        <v>45000</v>
      </c>
      <c r="M61" s="20">
        <f t="shared" si="42"/>
        <v>45000</v>
      </c>
      <c r="N61" s="20">
        <f t="shared" si="42"/>
        <v>17034</v>
      </c>
      <c r="O61" s="20">
        <f t="shared" si="42"/>
        <v>25265</v>
      </c>
      <c r="P61" s="20">
        <f t="shared" si="42"/>
        <v>0</v>
      </c>
      <c r="Q61" s="20">
        <f t="shared" si="42"/>
        <v>0</v>
      </c>
      <c r="R61" s="20">
        <f t="shared" si="42"/>
        <v>0</v>
      </c>
      <c r="S61" s="20">
        <f t="shared" si="42"/>
        <v>0</v>
      </c>
      <c r="T61" s="20">
        <f t="shared" si="42"/>
        <v>0</v>
      </c>
      <c r="U61" s="20">
        <f t="shared" si="42"/>
        <v>0</v>
      </c>
      <c r="V61" s="20">
        <f t="shared" si="42"/>
        <v>38432</v>
      </c>
      <c r="W61" s="20">
        <f t="shared" si="42"/>
        <v>41496</v>
      </c>
      <c r="X61" s="20">
        <f t="shared" si="42"/>
        <v>45000</v>
      </c>
      <c r="Y61" s="20">
        <f t="shared" si="42"/>
        <v>45000</v>
      </c>
      <c r="Z61" s="20">
        <f t="shared" si="42"/>
        <v>45000</v>
      </c>
      <c r="AA61" s="20">
        <f t="shared" si="42"/>
        <v>45000</v>
      </c>
      <c r="AB61" s="20">
        <f t="shared" si="42"/>
        <v>41735</v>
      </c>
      <c r="AC61" s="20">
        <f t="shared" si="42"/>
        <v>38039</v>
      </c>
      <c r="AD61" s="20">
        <f t="shared" si="42"/>
        <v>38039</v>
      </c>
      <c r="AE61" s="20">
        <f t="shared" si="42"/>
        <v>38039</v>
      </c>
      <c r="AF61" s="20">
        <f t="shared" si="42"/>
        <v>40349</v>
      </c>
      <c r="AG61" s="20">
        <f t="shared" si="42"/>
        <v>39425</v>
      </c>
      <c r="AH61" s="20">
        <f t="shared" si="42"/>
        <v>45000</v>
      </c>
      <c r="AI61" s="20">
        <f t="shared" si="42"/>
        <v>45000</v>
      </c>
      <c r="AJ61" s="20">
        <f t="shared" si="42"/>
        <v>45000</v>
      </c>
      <c r="AK61" s="20">
        <f>SUM(AK45:AK60)</f>
        <v>39887</v>
      </c>
      <c r="AL61" s="20">
        <f>SUM(AL45:AL60)</f>
        <v>38501</v>
      </c>
      <c r="AM61" s="20">
        <f>SUM(AM45:AM60)</f>
        <v>39425</v>
      </c>
      <c r="AO61" s="20">
        <f>SUM(AO45:AO60)</f>
        <v>1007994.5099999999</v>
      </c>
      <c r="AP61" s="21">
        <f>SUM(AP45:AP60)</f>
        <v>90908.474400000006</v>
      </c>
      <c r="AQ61" s="20">
        <f>SUM(AQ45:AQ60)</f>
        <v>7671.49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J73" si="43">I61-(I45*$F45+I46*$F46+I47*$F47+I48*$F48+I49*$F49+I51*$F51+I52*$F52+I53*$F53+I54*$F54+I55*$F55+I56*$F56+I57*$F57+I58*$F58+I59*$F59+I50*$F50)-I60*$F60-I91-I94-I97-I100-I103+I91</f>
        <v>44650</v>
      </c>
      <c r="J73" s="16">
        <f t="shared" si="43"/>
        <v>44650</v>
      </c>
      <c r="K73" s="16">
        <f t="shared" si="43"/>
        <v>44650</v>
      </c>
      <c r="L73" s="16">
        <f t="shared" si="43"/>
        <v>44650</v>
      </c>
      <c r="M73" s="16">
        <f t="shared" si="43"/>
        <v>44650</v>
      </c>
      <c r="N73" s="16">
        <f t="shared" si="43"/>
        <v>16948.830000000002</v>
      </c>
      <c r="O73" s="16">
        <f t="shared" si="43"/>
        <v>25112.35</v>
      </c>
      <c r="P73" s="16">
        <f t="shared" si="43"/>
        <v>0</v>
      </c>
      <c r="Q73" s="16">
        <f t="shared" si="43"/>
        <v>0</v>
      </c>
      <c r="R73" s="16">
        <f t="shared" si="43"/>
        <v>0</v>
      </c>
      <c r="S73" s="16">
        <f t="shared" si="43"/>
        <v>0</v>
      </c>
      <c r="T73" s="16">
        <f t="shared" si="43"/>
        <v>0</v>
      </c>
      <c r="U73" s="16">
        <f t="shared" si="43"/>
        <v>0</v>
      </c>
      <c r="V73" s="16">
        <f t="shared" si="43"/>
        <v>38147.68</v>
      </c>
      <c r="W73" s="16">
        <f t="shared" si="43"/>
        <v>41181.040000000001</v>
      </c>
      <c r="X73" s="16">
        <f t="shared" si="43"/>
        <v>44650</v>
      </c>
      <c r="Y73" s="16">
        <f t="shared" si="43"/>
        <v>44650</v>
      </c>
      <c r="Z73" s="16">
        <f t="shared" si="43"/>
        <v>44650</v>
      </c>
      <c r="AA73" s="16">
        <f t="shared" si="43"/>
        <v>44650</v>
      </c>
      <c r="AB73" s="16">
        <f t="shared" si="43"/>
        <v>41417.65</v>
      </c>
      <c r="AC73" s="16">
        <f t="shared" si="43"/>
        <v>37758.61</v>
      </c>
      <c r="AD73" s="16">
        <f t="shared" si="43"/>
        <v>37758.61</v>
      </c>
      <c r="AE73" s="16">
        <f t="shared" si="43"/>
        <v>37758.61</v>
      </c>
      <c r="AF73" s="16">
        <f t="shared" si="43"/>
        <v>40045.51</v>
      </c>
      <c r="AG73" s="16">
        <f t="shared" si="43"/>
        <v>39130.75</v>
      </c>
      <c r="AH73" s="16">
        <f t="shared" si="43"/>
        <v>44650</v>
      </c>
      <c r="AI73" s="16">
        <f t="shared" si="43"/>
        <v>44650</v>
      </c>
      <c r="AJ73" s="16">
        <f t="shared" si="43"/>
        <v>44650</v>
      </c>
      <c r="AK73" s="16">
        <f>AK61-(AK45*$F45+AK46*$F46+AK47*$F47+AK48*$F48+AK49*$F49+AK51*$F51+AK52*$F52+AK53*$F53+AK54*$F54+AK55*$F55+AK56*$F56+AK57*$F57+AK58*$F58+AK59*$F59+AK50*$F50)-AK60*$F60-AK91-AK94-AK97-AK100-AK103+AK91</f>
        <v>39588.129999999997</v>
      </c>
      <c r="AL73" s="16">
        <f>AL61-(AL45*$F45+AL46*$F46+AL47*$F47+AL48*$F48+AL49*$F49+AL51*$F51+AL52*$F52+AL53*$F53+AL54*$F54+AL55*$F55+AL56*$F56+AL57*$F57+AL58*$F58+AL59*$F59+AL50*$F50)-AL60*$F60-AL91-AL94-AL97-AL100-AL103+AL91</f>
        <v>38215.99</v>
      </c>
      <c r="AM73" s="16">
        <f>AM61-(AM45*$F45+AM46*$F46+AM47*$F47+AM48*$F48+AM49*$F49+AM51*$F51+AM52*$F52+AM53*$F53+AM54*$F54+AM55*$F55+AM56*$F56+AM57*$F57+AM58*$F58+AM59*$F59+AM50*$F50)-AM60*$F60-AM91-AM94-AM97-AM100-AM103+AM91</f>
        <v>39130.75</v>
      </c>
      <c r="AO73" s="16">
        <f>SUM(I73:AN73)</f>
        <v>1007994.5099999999</v>
      </c>
      <c r="AP73" s="17">
        <f>AP17+AP33+AP36+AP39+AP61+AP64+AP67-AP91-AP94-AP97-AP100-AP103</f>
        <v>2653694.9484000001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J76" si="44">I76</f>
        <v>0</v>
      </c>
      <c r="K76" s="11">
        <f t="shared" si="44"/>
        <v>0</v>
      </c>
      <c r="L76" s="11">
        <f t="shared" si="44"/>
        <v>0</v>
      </c>
      <c r="M76" s="11">
        <f t="shared" si="44"/>
        <v>0</v>
      </c>
      <c r="N76" s="11">
        <f t="shared" si="44"/>
        <v>0</v>
      </c>
      <c r="O76" s="11">
        <f t="shared" si="44"/>
        <v>0</v>
      </c>
      <c r="P76" s="11">
        <f t="shared" si="44"/>
        <v>0</v>
      </c>
      <c r="Q76" s="11">
        <f t="shared" si="44"/>
        <v>0</v>
      </c>
      <c r="R76" s="11">
        <f t="shared" si="44"/>
        <v>0</v>
      </c>
      <c r="S76" s="11">
        <f t="shared" si="44"/>
        <v>0</v>
      </c>
      <c r="T76" s="11">
        <f t="shared" si="44"/>
        <v>0</v>
      </c>
      <c r="U76" s="11">
        <f t="shared" si="44"/>
        <v>0</v>
      </c>
      <c r="V76" s="11">
        <f t="shared" si="44"/>
        <v>0</v>
      </c>
      <c r="W76" s="11">
        <f t="shared" si="44"/>
        <v>0</v>
      </c>
      <c r="X76" s="11">
        <f t="shared" si="44"/>
        <v>0</v>
      </c>
      <c r="Y76" s="11">
        <f t="shared" si="44"/>
        <v>0</v>
      </c>
      <c r="Z76" s="11">
        <f t="shared" si="44"/>
        <v>0</v>
      </c>
      <c r="AA76" s="11">
        <f t="shared" si="44"/>
        <v>0</v>
      </c>
      <c r="AB76" s="11">
        <f t="shared" si="44"/>
        <v>0</v>
      </c>
      <c r="AC76" s="11">
        <f t="shared" si="44"/>
        <v>0</v>
      </c>
      <c r="AD76" s="11">
        <f t="shared" si="44"/>
        <v>0</v>
      </c>
      <c r="AE76" s="11">
        <f t="shared" si="44"/>
        <v>0</v>
      </c>
      <c r="AF76" s="11">
        <f t="shared" si="44"/>
        <v>0</v>
      </c>
      <c r="AG76" s="11">
        <f t="shared" si="44"/>
        <v>0</v>
      </c>
      <c r="AH76" s="11">
        <f t="shared" si="44"/>
        <v>0</v>
      </c>
      <c r="AI76" s="11">
        <f t="shared" si="44"/>
        <v>0</v>
      </c>
      <c r="AJ76" s="11">
        <f t="shared" si="44"/>
        <v>0</v>
      </c>
      <c r="AK76" s="11">
        <f t="shared" ref="AK76:AM90" si="45">AJ76</f>
        <v>0</v>
      </c>
      <c r="AL76" s="11">
        <f t="shared" si="45"/>
        <v>0</v>
      </c>
      <c r="AM76" s="11">
        <f t="shared" si="45"/>
        <v>0</v>
      </c>
      <c r="AO76" s="16">
        <f t="shared" ref="AO76:AO90" si="46">SUM(I76:AN76)</f>
        <v>0</v>
      </c>
      <c r="AP76" s="16">
        <f t="shared" ref="AP76:AP90" si="47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AJ77" si="48">I77</f>
        <v>0</v>
      </c>
      <c r="K77" s="11">
        <f t="shared" si="48"/>
        <v>0</v>
      </c>
      <c r="L77" s="11">
        <f t="shared" si="48"/>
        <v>0</v>
      </c>
      <c r="M77" s="11">
        <f t="shared" si="48"/>
        <v>0</v>
      </c>
      <c r="N77" s="11">
        <f t="shared" si="48"/>
        <v>0</v>
      </c>
      <c r="O77" s="11">
        <f t="shared" si="48"/>
        <v>0</v>
      </c>
      <c r="P77" s="11">
        <f t="shared" si="48"/>
        <v>0</v>
      </c>
      <c r="Q77" s="11">
        <f t="shared" si="48"/>
        <v>0</v>
      </c>
      <c r="R77" s="11">
        <f t="shared" si="48"/>
        <v>0</v>
      </c>
      <c r="S77" s="11">
        <f t="shared" si="48"/>
        <v>0</v>
      </c>
      <c r="T77" s="11">
        <f t="shared" si="48"/>
        <v>0</v>
      </c>
      <c r="U77" s="11">
        <f t="shared" si="48"/>
        <v>0</v>
      </c>
      <c r="V77" s="11">
        <f t="shared" si="48"/>
        <v>0</v>
      </c>
      <c r="W77" s="11">
        <f t="shared" si="48"/>
        <v>0</v>
      </c>
      <c r="X77" s="11">
        <f t="shared" si="48"/>
        <v>0</v>
      </c>
      <c r="Y77" s="11">
        <f t="shared" si="48"/>
        <v>0</v>
      </c>
      <c r="Z77" s="11">
        <f t="shared" si="48"/>
        <v>0</v>
      </c>
      <c r="AA77" s="11">
        <f t="shared" si="48"/>
        <v>0</v>
      </c>
      <c r="AB77" s="11">
        <f t="shared" si="48"/>
        <v>0</v>
      </c>
      <c r="AC77" s="11">
        <f t="shared" si="48"/>
        <v>0</v>
      </c>
      <c r="AD77" s="11">
        <f t="shared" si="48"/>
        <v>0</v>
      </c>
      <c r="AE77" s="11">
        <f t="shared" si="48"/>
        <v>0</v>
      </c>
      <c r="AF77" s="11">
        <f t="shared" si="48"/>
        <v>0</v>
      </c>
      <c r="AG77" s="11">
        <f t="shared" si="48"/>
        <v>0</v>
      </c>
      <c r="AH77" s="11">
        <f t="shared" si="48"/>
        <v>0</v>
      </c>
      <c r="AI77" s="11">
        <f t="shared" si="48"/>
        <v>0</v>
      </c>
      <c r="AJ77" s="11">
        <f t="shared" si="48"/>
        <v>0</v>
      </c>
      <c r="AK77" s="11">
        <f t="shared" si="45"/>
        <v>0</v>
      </c>
      <c r="AL77" s="11">
        <f t="shared" si="45"/>
        <v>0</v>
      </c>
      <c r="AM77" s="11">
        <f t="shared" si="45"/>
        <v>0</v>
      </c>
      <c r="AO77" s="16">
        <f t="shared" si="46"/>
        <v>0</v>
      </c>
      <c r="AP77" s="16">
        <f t="shared" si="47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ref="J78:AJ78" si="49">I78</f>
        <v>0</v>
      </c>
      <c r="K78" s="11">
        <f t="shared" si="49"/>
        <v>0</v>
      </c>
      <c r="L78" s="11">
        <f t="shared" si="49"/>
        <v>0</v>
      </c>
      <c r="M78" s="11">
        <f t="shared" si="49"/>
        <v>0</v>
      </c>
      <c r="N78" s="11">
        <f t="shared" si="49"/>
        <v>0</v>
      </c>
      <c r="O78" s="11">
        <f t="shared" si="49"/>
        <v>0</v>
      </c>
      <c r="P78" s="11">
        <f t="shared" si="49"/>
        <v>0</v>
      </c>
      <c r="Q78" s="11">
        <f t="shared" si="49"/>
        <v>0</v>
      </c>
      <c r="R78" s="11">
        <f t="shared" si="49"/>
        <v>0</v>
      </c>
      <c r="S78" s="11">
        <f t="shared" si="49"/>
        <v>0</v>
      </c>
      <c r="T78" s="11">
        <f t="shared" si="49"/>
        <v>0</v>
      </c>
      <c r="U78" s="11">
        <f t="shared" si="49"/>
        <v>0</v>
      </c>
      <c r="V78" s="11">
        <f t="shared" si="49"/>
        <v>0</v>
      </c>
      <c r="W78" s="11">
        <f t="shared" si="49"/>
        <v>0</v>
      </c>
      <c r="X78" s="11">
        <f t="shared" si="49"/>
        <v>0</v>
      </c>
      <c r="Y78" s="11">
        <f t="shared" si="49"/>
        <v>0</v>
      </c>
      <c r="Z78" s="11">
        <f t="shared" si="49"/>
        <v>0</v>
      </c>
      <c r="AA78" s="11">
        <f t="shared" si="49"/>
        <v>0</v>
      </c>
      <c r="AB78" s="11">
        <f t="shared" si="49"/>
        <v>0</v>
      </c>
      <c r="AC78" s="11">
        <f t="shared" si="49"/>
        <v>0</v>
      </c>
      <c r="AD78" s="11">
        <f t="shared" si="49"/>
        <v>0</v>
      </c>
      <c r="AE78" s="11">
        <f t="shared" si="49"/>
        <v>0</v>
      </c>
      <c r="AF78" s="11">
        <f t="shared" si="49"/>
        <v>0</v>
      </c>
      <c r="AG78" s="11">
        <f t="shared" si="49"/>
        <v>0</v>
      </c>
      <c r="AH78" s="11">
        <f t="shared" si="49"/>
        <v>0</v>
      </c>
      <c r="AI78" s="11">
        <f t="shared" si="49"/>
        <v>0</v>
      </c>
      <c r="AJ78" s="11">
        <f t="shared" si="49"/>
        <v>0</v>
      </c>
      <c r="AK78" s="11">
        <f t="shared" si="45"/>
        <v>0</v>
      </c>
      <c r="AL78" s="11">
        <f t="shared" si="45"/>
        <v>0</v>
      </c>
      <c r="AM78" s="11">
        <f t="shared" si="45"/>
        <v>0</v>
      </c>
      <c r="AO78" s="16">
        <f t="shared" si="46"/>
        <v>0</v>
      </c>
      <c r="AP78" s="16">
        <f t="shared" si="47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ref="J79:AJ79" si="50">I79</f>
        <v>0</v>
      </c>
      <c r="K79" s="11">
        <f t="shared" si="50"/>
        <v>0</v>
      </c>
      <c r="L79" s="11">
        <f t="shared" si="50"/>
        <v>0</v>
      </c>
      <c r="M79" s="11">
        <f t="shared" si="50"/>
        <v>0</v>
      </c>
      <c r="N79" s="11">
        <f t="shared" si="50"/>
        <v>0</v>
      </c>
      <c r="O79" s="11">
        <f t="shared" si="50"/>
        <v>0</v>
      </c>
      <c r="P79" s="11">
        <f t="shared" si="50"/>
        <v>0</v>
      </c>
      <c r="Q79" s="11">
        <f t="shared" si="50"/>
        <v>0</v>
      </c>
      <c r="R79" s="11">
        <f t="shared" si="50"/>
        <v>0</v>
      </c>
      <c r="S79" s="11">
        <f t="shared" si="50"/>
        <v>0</v>
      </c>
      <c r="T79" s="11">
        <f t="shared" si="50"/>
        <v>0</v>
      </c>
      <c r="U79" s="11">
        <f t="shared" si="50"/>
        <v>0</v>
      </c>
      <c r="V79" s="11">
        <f t="shared" si="50"/>
        <v>0</v>
      </c>
      <c r="W79" s="11">
        <f t="shared" si="50"/>
        <v>0</v>
      </c>
      <c r="X79" s="11">
        <f t="shared" si="50"/>
        <v>0</v>
      </c>
      <c r="Y79" s="11">
        <f t="shared" si="50"/>
        <v>0</v>
      </c>
      <c r="Z79" s="11">
        <f t="shared" si="50"/>
        <v>0</v>
      </c>
      <c r="AA79" s="11">
        <f t="shared" si="50"/>
        <v>0</v>
      </c>
      <c r="AB79" s="11">
        <f t="shared" si="50"/>
        <v>0</v>
      </c>
      <c r="AC79" s="11">
        <f t="shared" si="50"/>
        <v>0</v>
      </c>
      <c r="AD79" s="11">
        <f t="shared" si="50"/>
        <v>0</v>
      </c>
      <c r="AE79" s="11">
        <f t="shared" si="50"/>
        <v>0</v>
      </c>
      <c r="AF79" s="11">
        <f t="shared" si="50"/>
        <v>0</v>
      </c>
      <c r="AG79" s="11">
        <f t="shared" si="50"/>
        <v>0</v>
      </c>
      <c r="AH79" s="11">
        <f t="shared" si="50"/>
        <v>0</v>
      </c>
      <c r="AI79" s="11">
        <f t="shared" si="50"/>
        <v>0</v>
      </c>
      <c r="AJ79" s="11">
        <f t="shared" si="50"/>
        <v>0</v>
      </c>
      <c r="AK79" s="11">
        <f t="shared" si="45"/>
        <v>0</v>
      </c>
      <c r="AL79" s="11">
        <f t="shared" si="45"/>
        <v>0</v>
      </c>
      <c r="AM79" s="11">
        <f t="shared" si="45"/>
        <v>0</v>
      </c>
      <c r="AO79" s="16">
        <f t="shared" si="46"/>
        <v>0</v>
      </c>
      <c r="AP79" s="16">
        <f t="shared" si="47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v>2966</v>
      </c>
      <c r="O80" s="11">
        <v>0</v>
      </c>
      <c r="P80" s="11">
        <v>10000</v>
      </c>
      <c r="Q80" s="11">
        <v>10000</v>
      </c>
      <c r="R80" s="11">
        <f t="shared" ref="R80:AJ80" si="51">Q80</f>
        <v>10000</v>
      </c>
      <c r="S80" s="11">
        <f t="shared" si="51"/>
        <v>10000</v>
      </c>
      <c r="T80" s="11">
        <f t="shared" si="51"/>
        <v>10000</v>
      </c>
      <c r="U80" s="11">
        <f t="shared" si="51"/>
        <v>10000</v>
      </c>
      <c r="V80" s="11">
        <v>0</v>
      </c>
      <c r="W80" s="11">
        <f t="shared" si="51"/>
        <v>0</v>
      </c>
      <c r="X80" s="11">
        <f t="shared" si="51"/>
        <v>0</v>
      </c>
      <c r="Y80" s="11">
        <f t="shared" si="51"/>
        <v>0</v>
      </c>
      <c r="Z80" s="11">
        <f t="shared" si="51"/>
        <v>0</v>
      </c>
      <c r="AA80" s="11">
        <f t="shared" si="51"/>
        <v>0</v>
      </c>
      <c r="AB80" s="11">
        <f t="shared" si="51"/>
        <v>0</v>
      </c>
      <c r="AC80" s="11">
        <f t="shared" si="51"/>
        <v>0</v>
      </c>
      <c r="AD80" s="11">
        <f t="shared" si="51"/>
        <v>0</v>
      </c>
      <c r="AE80" s="11">
        <f t="shared" si="51"/>
        <v>0</v>
      </c>
      <c r="AF80" s="11">
        <f t="shared" si="51"/>
        <v>0</v>
      </c>
      <c r="AG80" s="11">
        <f t="shared" si="51"/>
        <v>0</v>
      </c>
      <c r="AH80" s="11">
        <f t="shared" si="51"/>
        <v>0</v>
      </c>
      <c r="AI80" s="11">
        <f t="shared" si="51"/>
        <v>0</v>
      </c>
      <c r="AJ80" s="11">
        <f t="shared" si="51"/>
        <v>0</v>
      </c>
      <c r="AK80" s="11">
        <f t="shared" si="45"/>
        <v>0</v>
      </c>
      <c r="AL80" s="11">
        <f t="shared" si="45"/>
        <v>0</v>
      </c>
      <c r="AM80" s="11">
        <f t="shared" si="45"/>
        <v>0</v>
      </c>
      <c r="AO80" s="16">
        <f t="shared" si="46"/>
        <v>62966</v>
      </c>
      <c r="AP80" s="16">
        <f t="shared" si="47"/>
        <v>191353.674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10000</v>
      </c>
      <c r="Q81" s="11">
        <v>10000</v>
      </c>
      <c r="R81" s="11">
        <f t="shared" ref="R81:AJ81" si="52">Q81</f>
        <v>10000</v>
      </c>
      <c r="S81" s="11">
        <f t="shared" si="52"/>
        <v>10000</v>
      </c>
      <c r="T81" s="11">
        <f t="shared" si="52"/>
        <v>10000</v>
      </c>
      <c r="U81" s="11">
        <f t="shared" si="52"/>
        <v>10000</v>
      </c>
      <c r="V81" s="11">
        <v>0</v>
      </c>
      <c r="W81" s="11">
        <f t="shared" si="52"/>
        <v>0</v>
      </c>
      <c r="X81" s="11">
        <f t="shared" si="52"/>
        <v>0</v>
      </c>
      <c r="Y81" s="11">
        <f t="shared" si="52"/>
        <v>0</v>
      </c>
      <c r="Z81" s="11">
        <f t="shared" si="52"/>
        <v>0</v>
      </c>
      <c r="AA81" s="11">
        <f t="shared" si="52"/>
        <v>0</v>
      </c>
      <c r="AB81" s="11">
        <f t="shared" si="52"/>
        <v>0</v>
      </c>
      <c r="AC81" s="11">
        <f t="shared" si="52"/>
        <v>0</v>
      </c>
      <c r="AD81" s="11">
        <f t="shared" si="52"/>
        <v>0</v>
      </c>
      <c r="AE81" s="11">
        <f t="shared" si="52"/>
        <v>0</v>
      </c>
      <c r="AF81" s="11">
        <f t="shared" si="52"/>
        <v>0</v>
      </c>
      <c r="AG81" s="11">
        <f t="shared" si="52"/>
        <v>0</v>
      </c>
      <c r="AH81" s="11">
        <f t="shared" si="52"/>
        <v>0</v>
      </c>
      <c r="AI81" s="11">
        <f t="shared" si="52"/>
        <v>0</v>
      </c>
      <c r="AJ81" s="11">
        <f t="shared" si="52"/>
        <v>0</v>
      </c>
      <c r="AK81" s="11">
        <f t="shared" si="45"/>
        <v>0</v>
      </c>
      <c r="AL81" s="11">
        <f t="shared" si="45"/>
        <v>0</v>
      </c>
      <c r="AM81" s="11">
        <f t="shared" si="45"/>
        <v>0</v>
      </c>
      <c r="AO81" s="16">
        <f t="shared" si="46"/>
        <v>60000</v>
      </c>
      <c r="AP81" s="16">
        <f t="shared" si="47"/>
        <v>182340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M87" si="53">I82</f>
        <v>0</v>
      </c>
      <c r="K82" s="11">
        <f t="shared" si="53"/>
        <v>0</v>
      </c>
      <c r="L82" s="11">
        <f t="shared" si="53"/>
        <v>0</v>
      </c>
      <c r="M82" s="11">
        <f t="shared" si="53"/>
        <v>0</v>
      </c>
      <c r="N82" s="11">
        <v>15000</v>
      </c>
      <c r="O82" s="11">
        <v>9735</v>
      </c>
      <c r="P82" s="11">
        <v>15000</v>
      </c>
      <c r="Q82" s="11">
        <v>19000</v>
      </c>
      <c r="R82" s="11">
        <v>24000</v>
      </c>
      <c r="S82" s="11">
        <f t="shared" ref="S82:AJ82" si="54">R82</f>
        <v>24000</v>
      </c>
      <c r="T82" s="11">
        <f t="shared" si="54"/>
        <v>24000</v>
      </c>
      <c r="U82" s="11">
        <f t="shared" si="54"/>
        <v>24000</v>
      </c>
      <c r="V82" s="11">
        <v>6568</v>
      </c>
      <c r="W82" s="11">
        <v>3504</v>
      </c>
      <c r="X82" s="11">
        <v>0</v>
      </c>
      <c r="Y82" s="11">
        <f t="shared" si="54"/>
        <v>0</v>
      </c>
      <c r="Z82" s="11">
        <f t="shared" si="54"/>
        <v>0</v>
      </c>
      <c r="AA82" s="11">
        <f t="shared" si="54"/>
        <v>0</v>
      </c>
      <c r="AB82" s="11">
        <v>3265</v>
      </c>
      <c r="AC82" s="11">
        <v>6961</v>
      </c>
      <c r="AD82" s="11">
        <f t="shared" si="54"/>
        <v>6961</v>
      </c>
      <c r="AE82" s="11">
        <f t="shared" si="54"/>
        <v>6961</v>
      </c>
      <c r="AF82" s="11">
        <v>4651</v>
      </c>
      <c r="AG82" s="11">
        <v>5575</v>
      </c>
      <c r="AH82" s="11">
        <v>0</v>
      </c>
      <c r="AI82" s="11">
        <v>0</v>
      </c>
      <c r="AJ82" s="11">
        <f t="shared" si="54"/>
        <v>0</v>
      </c>
      <c r="AK82" s="11">
        <v>5113</v>
      </c>
      <c r="AL82" s="11">
        <v>6499</v>
      </c>
      <c r="AM82" s="11">
        <v>5575</v>
      </c>
      <c r="AO82" s="16">
        <f t="shared" si="46"/>
        <v>216368</v>
      </c>
      <c r="AP82" s="16">
        <f t="shared" si="47"/>
        <v>657542.35200000007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3"/>
        <v>0</v>
      </c>
      <c r="K83" s="11">
        <f t="shared" si="53"/>
        <v>0</v>
      </c>
      <c r="L83" s="11">
        <f t="shared" si="53"/>
        <v>0</v>
      </c>
      <c r="M83" s="11">
        <f t="shared" si="53"/>
        <v>0</v>
      </c>
      <c r="N83" s="11">
        <f t="shared" ref="N83:P87" si="55">M83</f>
        <v>0</v>
      </c>
      <c r="O83" s="11">
        <f t="shared" si="55"/>
        <v>0</v>
      </c>
      <c r="P83" s="11">
        <f t="shared" si="55"/>
        <v>0</v>
      </c>
      <c r="Q83" s="11">
        <f>P83</f>
        <v>0</v>
      </c>
      <c r="R83" s="11">
        <f t="shared" ref="R83:AJ83" si="56">Q83</f>
        <v>0</v>
      </c>
      <c r="S83" s="11">
        <f t="shared" si="56"/>
        <v>0</v>
      </c>
      <c r="T83" s="11">
        <f t="shared" si="56"/>
        <v>0</v>
      </c>
      <c r="U83" s="11">
        <f t="shared" si="56"/>
        <v>0</v>
      </c>
      <c r="V83" s="11">
        <f t="shared" si="56"/>
        <v>0</v>
      </c>
      <c r="W83" s="11">
        <f t="shared" si="56"/>
        <v>0</v>
      </c>
      <c r="X83" s="11">
        <f t="shared" si="56"/>
        <v>0</v>
      </c>
      <c r="Y83" s="11">
        <f t="shared" si="56"/>
        <v>0</v>
      </c>
      <c r="Z83" s="11">
        <f t="shared" si="56"/>
        <v>0</v>
      </c>
      <c r="AA83" s="11">
        <f t="shared" si="56"/>
        <v>0</v>
      </c>
      <c r="AB83" s="11">
        <f t="shared" si="56"/>
        <v>0</v>
      </c>
      <c r="AC83" s="11">
        <f t="shared" si="56"/>
        <v>0</v>
      </c>
      <c r="AD83" s="11">
        <f t="shared" si="56"/>
        <v>0</v>
      </c>
      <c r="AE83" s="11">
        <f t="shared" si="56"/>
        <v>0</v>
      </c>
      <c r="AF83" s="11">
        <f t="shared" si="56"/>
        <v>0</v>
      </c>
      <c r="AG83" s="11">
        <f t="shared" si="56"/>
        <v>0</v>
      </c>
      <c r="AH83" s="11">
        <f t="shared" si="56"/>
        <v>0</v>
      </c>
      <c r="AI83" s="11">
        <f t="shared" si="56"/>
        <v>0</v>
      </c>
      <c r="AJ83" s="11">
        <f t="shared" si="56"/>
        <v>0</v>
      </c>
      <c r="AK83" s="11">
        <f t="shared" si="45"/>
        <v>0</v>
      </c>
      <c r="AL83" s="11">
        <f t="shared" si="45"/>
        <v>0</v>
      </c>
      <c r="AM83" s="11">
        <f t="shared" si="45"/>
        <v>0</v>
      </c>
      <c r="AO83" s="16">
        <f t="shared" si="46"/>
        <v>0</v>
      </c>
      <c r="AP83" s="16">
        <f t="shared" si="47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3"/>
        <v>0</v>
      </c>
      <c r="K84" s="11">
        <f t="shared" si="53"/>
        <v>0</v>
      </c>
      <c r="L84" s="11">
        <f t="shared" si="53"/>
        <v>0</v>
      </c>
      <c r="M84" s="11">
        <f t="shared" si="53"/>
        <v>0</v>
      </c>
      <c r="N84" s="11">
        <f t="shared" si="55"/>
        <v>0</v>
      </c>
      <c r="O84" s="11">
        <f t="shared" si="55"/>
        <v>0</v>
      </c>
      <c r="P84" s="11">
        <f t="shared" si="55"/>
        <v>0</v>
      </c>
      <c r="Q84" s="11">
        <f>P84</f>
        <v>0</v>
      </c>
      <c r="R84" s="11">
        <f t="shared" ref="R84:AJ84" si="57">Q84</f>
        <v>0</v>
      </c>
      <c r="S84" s="11">
        <f t="shared" si="57"/>
        <v>0</v>
      </c>
      <c r="T84" s="11">
        <f t="shared" si="57"/>
        <v>0</v>
      </c>
      <c r="U84" s="11">
        <f t="shared" si="57"/>
        <v>0</v>
      </c>
      <c r="V84" s="11">
        <f t="shared" si="57"/>
        <v>0</v>
      </c>
      <c r="W84" s="11">
        <f t="shared" si="57"/>
        <v>0</v>
      </c>
      <c r="X84" s="11">
        <f t="shared" si="57"/>
        <v>0</v>
      </c>
      <c r="Y84" s="11">
        <f t="shared" si="57"/>
        <v>0</v>
      </c>
      <c r="Z84" s="11">
        <f t="shared" si="57"/>
        <v>0</v>
      </c>
      <c r="AA84" s="11">
        <f t="shared" si="57"/>
        <v>0</v>
      </c>
      <c r="AB84" s="11">
        <f t="shared" si="57"/>
        <v>0</v>
      </c>
      <c r="AC84" s="11">
        <f t="shared" si="57"/>
        <v>0</v>
      </c>
      <c r="AD84" s="11">
        <f t="shared" si="57"/>
        <v>0</v>
      </c>
      <c r="AE84" s="11">
        <f t="shared" si="57"/>
        <v>0</v>
      </c>
      <c r="AF84" s="11">
        <f t="shared" si="57"/>
        <v>0</v>
      </c>
      <c r="AG84" s="11">
        <f t="shared" si="57"/>
        <v>0</v>
      </c>
      <c r="AH84" s="11">
        <f t="shared" si="57"/>
        <v>0</v>
      </c>
      <c r="AI84" s="11">
        <f t="shared" si="57"/>
        <v>0</v>
      </c>
      <c r="AJ84" s="11">
        <f t="shared" si="57"/>
        <v>0</v>
      </c>
      <c r="AK84" s="11">
        <f t="shared" si="45"/>
        <v>0</v>
      </c>
      <c r="AL84" s="11">
        <f t="shared" si="45"/>
        <v>0</v>
      </c>
      <c r="AM84" s="11">
        <f t="shared" si="45"/>
        <v>0</v>
      </c>
      <c r="AO84" s="16">
        <f t="shared" si="46"/>
        <v>0</v>
      </c>
      <c r="AP84" s="16">
        <f t="shared" si="47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3"/>
        <v>0</v>
      </c>
      <c r="K85" s="11">
        <f t="shared" si="53"/>
        <v>0</v>
      </c>
      <c r="L85" s="11">
        <f t="shared" si="53"/>
        <v>0</v>
      </c>
      <c r="M85" s="11">
        <f t="shared" si="53"/>
        <v>0</v>
      </c>
      <c r="N85" s="11">
        <f t="shared" si="55"/>
        <v>0</v>
      </c>
      <c r="O85" s="11">
        <f t="shared" si="55"/>
        <v>0</v>
      </c>
      <c r="P85" s="11">
        <f t="shared" si="55"/>
        <v>0</v>
      </c>
      <c r="Q85" s="11">
        <f>P85</f>
        <v>0</v>
      </c>
      <c r="R85" s="11">
        <f t="shared" ref="R85:AJ85" si="58">Q85</f>
        <v>0</v>
      </c>
      <c r="S85" s="11">
        <f t="shared" si="58"/>
        <v>0</v>
      </c>
      <c r="T85" s="11">
        <f t="shared" si="58"/>
        <v>0</v>
      </c>
      <c r="U85" s="11">
        <f t="shared" si="58"/>
        <v>0</v>
      </c>
      <c r="V85" s="11">
        <f t="shared" si="58"/>
        <v>0</v>
      </c>
      <c r="W85" s="11">
        <f t="shared" si="58"/>
        <v>0</v>
      </c>
      <c r="X85" s="11">
        <f t="shared" si="58"/>
        <v>0</v>
      </c>
      <c r="Y85" s="11">
        <f t="shared" si="58"/>
        <v>0</v>
      </c>
      <c r="Z85" s="11">
        <f t="shared" si="58"/>
        <v>0</v>
      </c>
      <c r="AA85" s="11">
        <f t="shared" si="58"/>
        <v>0</v>
      </c>
      <c r="AB85" s="11">
        <f t="shared" si="58"/>
        <v>0</v>
      </c>
      <c r="AC85" s="11">
        <f t="shared" si="58"/>
        <v>0</v>
      </c>
      <c r="AD85" s="11">
        <f t="shared" si="58"/>
        <v>0</v>
      </c>
      <c r="AE85" s="11">
        <f t="shared" si="58"/>
        <v>0</v>
      </c>
      <c r="AF85" s="11">
        <f t="shared" si="58"/>
        <v>0</v>
      </c>
      <c r="AG85" s="11">
        <f t="shared" si="58"/>
        <v>0</v>
      </c>
      <c r="AH85" s="11">
        <f t="shared" si="58"/>
        <v>0</v>
      </c>
      <c r="AI85" s="11">
        <f t="shared" si="58"/>
        <v>0</v>
      </c>
      <c r="AJ85" s="11">
        <f t="shared" si="58"/>
        <v>0</v>
      </c>
      <c r="AK85" s="11">
        <f t="shared" si="45"/>
        <v>0</v>
      </c>
      <c r="AL85" s="11">
        <f t="shared" si="45"/>
        <v>0</v>
      </c>
      <c r="AM85" s="11">
        <f t="shared" si="45"/>
        <v>0</v>
      </c>
      <c r="AO85" s="16">
        <f t="shared" si="46"/>
        <v>0</v>
      </c>
      <c r="AP85" s="16">
        <f t="shared" si="47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3"/>
        <v>0</v>
      </c>
      <c r="K86" s="11">
        <f t="shared" si="53"/>
        <v>0</v>
      </c>
      <c r="L86" s="11">
        <f t="shared" si="53"/>
        <v>0</v>
      </c>
      <c r="M86" s="11">
        <f t="shared" si="53"/>
        <v>0</v>
      </c>
      <c r="N86" s="11">
        <f t="shared" si="55"/>
        <v>0</v>
      </c>
      <c r="O86" s="11">
        <f t="shared" si="55"/>
        <v>0</v>
      </c>
      <c r="P86" s="11">
        <f t="shared" si="55"/>
        <v>0</v>
      </c>
      <c r="Q86" s="11">
        <f>P86</f>
        <v>0</v>
      </c>
      <c r="R86" s="11">
        <f t="shared" ref="R86:AJ86" si="59">Q86</f>
        <v>0</v>
      </c>
      <c r="S86" s="11">
        <f t="shared" si="59"/>
        <v>0</v>
      </c>
      <c r="T86" s="11">
        <f t="shared" si="59"/>
        <v>0</v>
      </c>
      <c r="U86" s="11">
        <f t="shared" si="59"/>
        <v>0</v>
      </c>
      <c r="V86" s="11">
        <f t="shared" si="59"/>
        <v>0</v>
      </c>
      <c r="W86" s="11">
        <f t="shared" si="59"/>
        <v>0</v>
      </c>
      <c r="X86" s="11">
        <f t="shared" si="59"/>
        <v>0</v>
      </c>
      <c r="Y86" s="11">
        <f t="shared" si="59"/>
        <v>0</v>
      </c>
      <c r="Z86" s="11">
        <f t="shared" si="59"/>
        <v>0</v>
      </c>
      <c r="AA86" s="11">
        <f t="shared" si="59"/>
        <v>0</v>
      </c>
      <c r="AB86" s="11">
        <f t="shared" si="59"/>
        <v>0</v>
      </c>
      <c r="AC86" s="11">
        <f t="shared" si="59"/>
        <v>0</v>
      </c>
      <c r="AD86" s="11">
        <f t="shared" si="59"/>
        <v>0</v>
      </c>
      <c r="AE86" s="11">
        <f t="shared" si="59"/>
        <v>0</v>
      </c>
      <c r="AF86" s="11">
        <f t="shared" si="59"/>
        <v>0</v>
      </c>
      <c r="AG86" s="11">
        <f t="shared" si="59"/>
        <v>0</v>
      </c>
      <c r="AH86" s="11">
        <f t="shared" si="59"/>
        <v>0</v>
      </c>
      <c r="AI86" s="11">
        <f t="shared" si="59"/>
        <v>0</v>
      </c>
      <c r="AJ86" s="11">
        <f t="shared" si="59"/>
        <v>0</v>
      </c>
      <c r="AK86" s="11">
        <f t="shared" si="45"/>
        <v>0</v>
      </c>
      <c r="AL86" s="11">
        <f t="shared" si="45"/>
        <v>0</v>
      </c>
      <c r="AM86" s="11">
        <f t="shared" si="45"/>
        <v>0</v>
      </c>
      <c r="AO86" s="16">
        <f t="shared" si="46"/>
        <v>0</v>
      </c>
      <c r="AP86" s="16">
        <f t="shared" si="47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3"/>
        <v>0</v>
      </c>
      <c r="K87" s="11">
        <f t="shared" si="53"/>
        <v>0</v>
      </c>
      <c r="L87" s="11">
        <f t="shared" si="53"/>
        <v>0</v>
      </c>
      <c r="M87" s="11">
        <f t="shared" si="53"/>
        <v>0</v>
      </c>
      <c r="N87" s="11">
        <f t="shared" si="55"/>
        <v>0</v>
      </c>
      <c r="O87" s="11">
        <f t="shared" si="55"/>
        <v>0</v>
      </c>
      <c r="P87" s="11">
        <f t="shared" si="55"/>
        <v>0</v>
      </c>
      <c r="Q87" s="11">
        <f>P87</f>
        <v>0</v>
      </c>
      <c r="R87" s="11">
        <f t="shared" ref="R87:AJ87" si="60">Q87</f>
        <v>0</v>
      </c>
      <c r="S87" s="11">
        <f t="shared" si="60"/>
        <v>0</v>
      </c>
      <c r="T87" s="11">
        <f t="shared" si="60"/>
        <v>0</v>
      </c>
      <c r="U87" s="11">
        <f t="shared" si="60"/>
        <v>0</v>
      </c>
      <c r="V87" s="11">
        <f t="shared" si="60"/>
        <v>0</v>
      </c>
      <c r="W87" s="11">
        <f t="shared" si="60"/>
        <v>0</v>
      </c>
      <c r="X87" s="11">
        <f t="shared" si="60"/>
        <v>0</v>
      </c>
      <c r="Y87" s="11">
        <f t="shared" si="60"/>
        <v>0</v>
      </c>
      <c r="Z87" s="11">
        <f t="shared" si="60"/>
        <v>0</v>
      </c>
      <c r="AA87" s="11">
        <f t="shared" si="60"/>
        <v>0</v>
      </c>
      <c r="AB87" s="11">
        <f t="shared" si="60"/>
        <v>0</v>
      </c>
      <c r="AC87" s="11">
        <f t="shared" si="60"/>
        <v>0</v>
      </c>
      <c r="AD87" s="11">
        <f t="shared" si="60"/>
        <v>0</v>
      </c>
      <c r="AE87" s="11">
        <f t="shared" si="60"/>
        <v>0</v>
      </c>
      <c r="AF87" s="11">
        <f t="shared" si="60"/>
        <v>0</v>
      </c>
      <c r="AG87" s="11">
        <f t="shared" si="60"/>
        <v>0</v>
      </c>
      <c r="AH87" s="11">
        <f t="shared" si="60"/>
        <v>0</v>
      </c>
      <c r="AI87" s="11">
        <f t="shared" si="60"/>
        <v>0</v>
      </c>
      <c r="AJ87" s="11">
        <f t="shared" si="60"/>
        <v>0</v>
      </c>
      <c r="AK87" s="11">
        <f t="shared" si="45"/>
        <v>0</v>
      </c>
      <c r="AL87" s="11">
        <f t="shared" si="45"/>
        <v>0</v>
      </c>
      <c r="AM87" s="11">
        <f t="shared" si="45"/>
        <v>0</v>
      </c>
      <c r="AO87" s="16">
        <f t="shared" si="46"/>
        <v>0</v>
      </c>
      <c r="AP87" s="16">
        <f t="shared" si="47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ref="J88:K90" si="61">I88</f>
        <v>0</v>
      </c>
      <c r="K88" s="11">
        <f t="shared" si="61"/>
        <v>0</v>
      </c>
      <c r="L88" s="11">
        <f t="shared" ref="L88:AJ88" si="62">K88</f>
        <v>0</v>
      </c>
      <c r="M88" s="11">
        <f t="shared" si="62"/>
        <v>0</v>
      </c>
      <c r="N88" s="11">
        <f t="shared" si="62"/>
        <v>0</v>
      </c>
      <c r="O88" s="11">
        <f t="shared" si="62"/>
        <v>0</v>
      </c>
      <c r="P88" s="11">
        <f t="shared" si="62"/>
        <v>0</v>
      </c>
      <c r="Q88" s="11">
        <f t="shared" si="62"/>
        <v>0</v>
      </c>
      <c r="R88" s="11">
        <f t="shared" si="62"/>
        <v>0</v>
      </c>
      <c r="S88" s="11">
        <f t="shared" si="62"/>
        <v>0</v>
      </c>
      <c r="T88" s="11">
        <f t="shared" si="62"/>
        <v>0</v>
      </c>
      <c r="U88" s="11">
        <f t="shared" si="62"/>
        <v>0</v>
      </c>
      <c r="V88" s="11">
        <f t="shared" si="62"/>
        <v>0</v>
      </c>
      <c r="W88" s="11">
        <f t="shared" si="62"/>
        <v>0</v>
      </c>
      <c r="X88" s="11">
        <f t="shared" si="62"/>
        <v>0</v>
      </c>
      <c r="Y88" s="11">
        <f t="shared" si="62"/>
        <v>0</v>
      </c>
      <c r="Z88" s="11">
        <f t="shared" si="62"/>
        <v>0</v>
      </c>
      <c r="AA88" s="11">
        <f t="shared" si="62"/>
        <v>0</v>
      </c>
      <c r="AB88" s="11">
        <f t="shared" si="62"/>
        <v>0</v>
      </c>
      <c r="AC88" s="11">
        <f t="shared" si="62"/>
        <v>0</v>
      </c>
      <c r="AD88" s="11">
        <f t="shared" si="62"/>
        <v>0</v>
      </c>
      <c r="AE88" s="11">
        <f t="shared" si="62"/>
        <v>0</v>
      </c>
      <c r="AF88" s="11">
        <f t="shared" si="62"/>
        <v>0</v>
      </c>
      <c r="AG88" s="11">
        <f t="shared" si="62"/>
        <v>0</v>
      </c>
      <c r="AH88" s="11">
        <f t="shared" si="62"/>
        <v>0</v>
      </c>
      <c r="AI88" s="11">
        <f t="shared" si="62"/>
        <v>0</v>
      </c>
      <c r="AJ88" s="11">
        <f t="shared" si="62"/>
        <v>0</v>
      </c>
      <c r="AK88" s="11">
        <f t="shared" si="45"/>
        <v>0</v>
      </c>
      <c r="AL88" s="11">
        <f t="shared" si="45"/>
        <v>0</v>
      </c>
      <c r="AM88" s="11">
        <f t="shared" si="45"/>
        <v>0</v>
      </c>
      <c r="AO88" s="16">
        <f t="shared" si="46"/>
        <v>0</v>
      </c>
      <c r="AP88" s="16">
        <f t="shared" si="47"/>
        <v>0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1"/>
        <v>0</v>
      </c>
      <c r="K89" s="11">
        <f t="shared" si="61"/>
        <v>0</v>
      </c>
      <c r="L89" s="11">
        <f t="shared" ref="L89:AJ89" si="63">K89</f>
        <v>0</v>
      </c>
      <c r="M89" s="11">
        <f t="shared" si="63"/>
        <v>0</v>
      </c>
      <c r="N89" s="11">
        <v>10000</v>
      </c>
      <c r="O89" s="11">
        <f t="shared" si="63"/>
        <v>10000</v>
      </c>
      <c r="P89" s="11">
        <f t="shared" si="63"/>
        <v>10000</v>
      </c>
      <c r="Q89" s="11">
        <v>6000</v>
      </c>
      <c r="R89" s="11">
        <v>1000</v>
      </c>
      <c r="S89" s="11">
        <f t="shared" si="63"/>
        <v>1000</v>
      </c>
      <c r="T89" s="11">
        <f t="shared" si="63"/>
        <v>1000</v>
      </c>
      <c r="U89" s="11">
        <f t="shared" si="63"/>
        <v>1000</v>
      </c>
      <c r="V89" s="11">
        <v>0</v>
      </c>
      <c r="W89" s="11">
        <f t="shared" si="63"/>
        <v>0</v>
      </c>
      <c r="X89" s="11">
        <f t="shared" si="63"/>
        <v>0</v>
      </c>
      <c r="Y89" s="11">
        <f t="shared" si="63"/>
        <v>0</v>
      </c>
      <c r="Z89" s="11">
        <f t="shared" si="63"/>
        <v>0</v>
      </c>
      <c r="AA89" s="11">
        <f t="shared" si="63"/>
        <v>0</v>
      </c>
      <c r="AB89" s="11">
        <f t="shared" si="63"/>
        <v>0</v>
      </c>
      <c r="AC89" s="11">
        <f t="shared" si="63"/>
        <v>0</v>
      </c>
      <c r="AD89" s="11">
        <f t="shared" si="63"/>
        <v>0</v>
      </c>
      <c r="AE89" s="11">
        <f t="shared" si="63"/>
        <v>0</v>
      </c>
      <c r="AF89" s="11">
        <f t="shared" si="63"/>
        <v>0</v>
      </c>
      <c r="AG89" s="11">
        <f t="shared" si="63"/>
        <v>0</v>
      </c>
      <c r="AH89" s="11">
        <f t="shared" si="63"/>
        <v>0</v>
      </c>
      <c r="AI89" s="11">
        <f t="shared" si="63"/>
        <v>0</v>
      </c>
      <c r="AJ89" s="11">
        <f t="shared" si="63"/>
        <v>0</v>
      </c>
      <c r="AK89" s="11">
        <f t="shared" si="45"/>
        <v>0</v>
      </c>
      <c r="AL89" s="11">
        <f t="shared" si="45"/>
        <v>0</v>
      </c>
      <c r="AM89" s="11">
        <f t="shared" si="45"/>
        <v>0</v>
      </c>
      <c r="AO89" s="64">
        <f t="shared" si="46"/>
        <v>40000</v>
      </c>
      <c r="AP89" s="64">
        <f t="shared" si="47"/>
        <v>121560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1"/>
        <v>0</v>
      </c>
      <c r="K90" s="59">
        <f t="shared" si="61"/>
        <v>0</v>
      </c>
      <c r="L90" s="59">
        <f t="shared" ref="L90:R90" si="64">K90</f>
        <v>0</v>
      </c>
      <c r="M90" s="59">
        <f t="shared" si="64"/>
        <v>0</v>
      </c>
      <c r="N90" s="59">
        <f t="shared" si="64"/>
        <v>0</v>
      </c>
      <c r="O90" s="59">
        <f t="shared" si="64"/>
        <v>0</v>
      </c>
      <c r="P90" s="59">
        <f t="shared" si="64"/>
        <v>0</v>
      </c>
      <c r="Q90" s="59">
        <f t="shared" si="64"/>
        <v>0</v>
      </c>
      <c r="R90" s="59">
        <f t="shared" si="64"/>
        <v>0</v>
      </c>
      <c r="S90" s="59">
        <f>R90</f>
        <v>0</v>
      </c>
      <c r="T90" s="59">
        <f>S90</f>
        <v>0</v>
      </c>
      <c r="U90" s="59">
        <f>T90</f>
        <v>0</v>
      </c>
      <c r="V90" s="59">
        <f t="shared" ref="V90:AA90" si="65">U90</f>
        <v>0</v>
      </c>
      <c r="W90" s="59">
        <f t="shared" si="65"/>
        <v>0</v>
      </c>
      <c r="X90" s="59">
        <f t="shared" si="65"/>
        <v>0</v>
      </c>
      <c r="Y90" s="59">
        <f t="shared" si="65"/>
        <v>0</v>
      </c>
      <c r="Z90" s="59">
        <f t="shared" si="65"/>
        <v>0</v>
      </c>
      <c r="AA90" s="59">
        <f t="shared" si="65"/>
        <v>0</v>
      </c>
      <c r="AB90" s="59">
        <f t="shared" ref="AB90:AJ90" si="66">AA90</f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59">
        <f t="shared" si="45"/>
        <v>0</v>
      </c>
      <c r="AL90" s="59">
        <f t="shared" si="45"/>
        <v>0</v>
      </c>
      <c r="AM90" s="59">
        <f t="shared" si="45"/>
        <v>0</v>
      </c>
      <c r="AO90" s="60">
        <f t="shared" si="46"/>
        <v>0</v>
      </c>
      <c r="AP90" s="60">
        <f t="shared" si="47"/>
        <v>0</v>
      </c>
      <c r="AR90" s="17"/>
    </row>
    <row r="91" spans="2:44" x14ac:dyDescent="0.2">
      <c r="I91" s="58">
        <f t="shared" ref="I91:AJ91" si="67">SUM(I76:I90)</f>
        <v>0</v>
      </c>
      <c r="J91" s="58">
        <f t="shared" si="67"/>
        <v>0</v>
      </c>
      <c r="K91" s="58">
        <f t="shared" si="67"/>
        <v>0</v>
      </c>
      <c r="L91" s="58">
        <f t="shared" si="67"/>
        <v>0</v>
      </c>
      <c r="M91" s="58">
        <f t="shared" si="67"/>
        <v>0</v>
      </c>
      <c r="N91" s="58">
        <f t="shared" si="67"/>
        <v>27966</v>
      </c>
      <c r="O91" s="58">
        <f t="shared" si="67"/>
        <v>19735</v>
      </c>
      <c r="P91" s="58">
        <f t="shared" si="67"/>
        <v>45000</v>
      </c>
      <c r="Q91" s="58">
        <f t="shared" si="67"/>
        <v>45000</v>
      </c>
      <c r="R91" s="58">
        <f t="shared" si="67"/>
        <v>45000</v>
      </c>
      <c r="S91" s="58">
        <f t="shared" si="67"/>
        <v>45000</v>
      </c>
      <c r="T91" s="58">
        <f t="shared" si="67"/>
        <v>45000</v>
      </c>
      <c r="U91" s="58">
        <f t="shared" si="67"/>
        <v>45000</v>
      </c>
      <c r="V91" s="58">
        <f t="shared" si="67"/>
        <v>6568</v>
      </c>
      <c r="W91" s="58">
        <f t="shared" si="67"/>
        <v>3504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0</v>
      </c>
      <c r="AB91" s="58">
        <f t="shared" si="67"/>
        <v>3265</v>
      </c>
      <c r="AC91" s="58">
        <f t="shared" si="67"/>
        <v>6961</v>
      </c>
      <c r="AD91" s="58">
        <f t="shared" si="67"/>
        <v>6961</v>
      </c>
      <c r="AE91" s="58">
        <f t="shared" si="67"/>
        <v>6961</v>
      </c>
      <c r="AF91" s="58">
        <f t="shared" si="67"/>
        <v>4651</v>
      </c>
      <c r="AG91" s="58">
        <f t="shared" si="67"/>
        <v>5575</v>
      </c>
      <c r="AH91" s="58">
        <f t="shared" si="67"/>
        <v>0</v>
      </c>
      <c r="AI91" s="58">
        <f t="shared" si="67"/>
        <v>0</v>
      </c>
      <c r="AJ91" s="58">
        <f t="shared" si="67"/>
        <v>0</v>
      </c>
      <c r="AK91" s="58">
        <f>SUM(AK76:AK90)</f>
        <v>5113</v>
      </c>
      <c r="AL91" s="58">
        <f>SUM(AL76:AL90)</f>
        <v>6499</v>
      </c>
      <c r="AM91" s="58">
        <f>SUM(AM76:AM90)</f>
        <v>5575</v>
      </c>
      <c r="AO91" s="20">
        <f>SUM(AO76:AO90)</f>
        <v>379334</v>
      </c>
      <c r="AP91" s="20">
        <f>SUM(AP76:AP90)</f>
        <v>1152796.0260000001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54" t="s">
        <v>79</v>
      </c>
      <c r="AL105" s="155"/>
      <c r="AM105" s="155"/>
      <c r="AN105" s="155"/>
      <c r="AO105" s="155"/>
      <c r="AP105" s="156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620000</v>
      </c>
      <c r="AP107" s="71">
        <f>AP17</f>
        <v>1488619.9999999998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775000</v>
      </c>
      <c r="AP108" s="71">
        <f>AP33</f>
        <v>2226962.5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1007994.5099999999</v>
      </c>
      <c r="AP111" s="71">
        <f>AP61</f>
        <v>90908.474400000006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379334</v>
      </c>
      <c r="AP114" s="75">
        <f>SUM(AP75:AP103)-AP91</f>
        <v>1152796.0260000001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1007994.5099999999</v>
      </c>
      <c r="AP115" s="71">
        <f>AP73</f>
        <v>2653694.9484000001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1395000</v>
      </c>
      <c r="AP116" s="71">
        <f>AO116*G73</f>
        <v>55800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2709494.9484000001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7671.49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2.2373569663614035E-10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I59" activePane="bottomRight" state="frozen"/>
      <selection activeCell="A4" sqref="A4"/>
      <selection pane="topRight" activeCell="I4" sqref="I4"/>
      <selection pane="bottomLeft" activeCell="A8" sqref="A8"/>
      <selection pane="bottomRight" activeCell="AO73" sqref="AO73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119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36982</v>
      </c>
      <c r="J7" s="65">
        <f t="shared" ref="J7:AI7" si="0">I7+1</f>
        <v>36983</v>
      </c>
      <c r="K7" s="65">
        <f t="shared" si="0"/>
        <v>36984</v>
      </c>
      <c r="L7" s="65">
        <f t="shared" si="0"/>
        <v>36985</v>
      </c>
      <c r="M7" s="65">
        <f t="shared" si="0"/>
        <v>36986</v>
      </c>
      <c r="N7" s="65">
        <f t="shared" si="0"/>
        <v>36987</v>
      </c>
      <c r="O7" s="65">
        <f t="shared" si="0"/>
        <v>36988</v>
      </c>
      <c r="P7" s="65">
        <f t="shared" si="0"/>
        <v>36989</v>
      </c>
      <c r="Q7" s="65">
        <f t="shared" si="0"/>
        <v>36990</v>
      </c>
      <c r="R7" s="65">
        <f t="shared" si="0"/>
        <v>36991</v>
      </c>
      <c r="S7" s="65">
        <f t="shared" si="0"/>
        <v>36992</v>
      </c>
      <c r="T7" s="65">
        <f t="shared" si="0"/>
        <v>36993</v>
      </c>
      <c r="U7" s="65">
        <f t="shared" si="0"/>
        <v>36994</v>
      </c>
      <c r="V7" s="65">
        <f t="shared" si="0"/>
        <v>36995</v>
      </c>
      <c r="W7" s="65">
        <f t="shared" si="0"/>
        <v>36996</v>
      </c>
      <c r="X7" s="65">
        <f t="shared" si="0"/>
        <v>36997</v>
      </c>
      <c r="Y7" s="65">
        <f t="shared" si="0"/>
        <v>36998</v>
      </c>
      <c r="Z7" s="65">
        <f t="shared" si="0"/>
        <v>36999</v>
      </c>
      <c r="AA7" s="65">
        <f t="shared" si="0"/>
        <v>37000</v>
      </c>
      <c r="AB7" s="65">
        <f t="shared" si="0"/>
        <v>37001</v>
      </c>
      <c r="AC7" s="65">
        <f t="shared" si="0"/>
        <v>37002</v>
      </c>
      <c r="AD7" s="65">
        <f t="shared" si="0"/>
        <v>37003</v>
      </c>
      <c r="AE7" s="65">
        <f t="shared" si="0"/>
        <v>37004</v>
      </c>
      <c r="AF7" s="65">
        <f t="shared" si="0"/>
        <v>37005</v>
      </c>
      <c r="AG7" s="65">
        <f t="shared" si="0"/>
        <v>37006</v>
      </c>
      <c r="AH7" s="65">
        <f t="shared" si="0"/>
        <v>37007</v>
      </c>
      <c r="AI7" s="65">
        <f t="shared" si="0"/>
        <v>37008</v>
      </c>
      <c r="AJ7" s="65">
        <v>36978</v>
      </c>
      <c r="AK7" s="65">
        <f>AJ7+1</f>
        <v>36979</v>
      </c>
      <c r="AL7" s="65">
        <f>AK7+1</f>
        <v>36980</v>
      </c>
      <c r="AM7" s="65"/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O11" s="16">
        <f t="shared" si="1"/>
        <v>0</v>
      </c>
      <c r="AP11" s="16">
        <f t="shared" si="2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15800</v>
      </c>
      <c r="J13" s="60">
        <f t="shared" ref="J13:AL13" si="3">I13</f>
        <v>15800</v>
      </c>
      <c r="K13" s="60">
        <f t="shared" si="3"/>
        <v>15800</v>
      </c>
      <c r="L13" s="60">
        <f t="shared" si="3"/>
        <v>15800</v>
      </c>
      <c r="M13" s="60">
        <f t="shared" si="3"/>
        <v>15800</v>
      </c>
      <c r="N13" s="60">
        <f t="shared" si="3"/>
        <v>15800</v>
      </c>
      <c r="O13" s="60">
        <f t="shared" si="3"/>
        <v>15800</v>
      </c>
      <c r="P13" s="60">
        <f t="shared" si="3"/>
        <v>15800</v>
      </c>
      <c r="Q13" s="60">
        <f t="shared" si="3"/>
        <v>15800</v>
      </c>
      <c r="R13" s="60">
        <f t="shared" si="3"/>
        <v>15800</v>
      </c>
      <c r="S13" s="60">
        <f t="shared" si="3"/>
        <v>15800</v>
      </c>
      <c r="T13" s="60">
        <f t="shared" si="3"/>
        <v>15800</v>
      </c>
      <c r="U13" s="60">
        <f t="shared" si="3"/>
        <v>15800</v>
      </c>
      <c r="V13" s="60">
        <f t="shared" si="3"/>
        <v>15800</v>
      </c>
      <c r="W13" s="60">
        <f t="shared" si="3"/>
        <v>15800</v>
      </c>
      <c r="X13" s="60">
        <f t="shared" si="3"/>
        <v>15800</v>
      </c>
      <c r="Y13" s="60">
        <f t="shared" si="3"/>
        <v>15800</v>
      </c>
      <c r="Z13" s="60">
        <f t="shared" si="3"/>
        <v>15800</v>
      </c>
      <c r="AA13" s="60">
        <f t="shared" si="3"/>
        <v>15800</v>
      </c>
      <c r="AB13" s="60">
        <f t="shared" si="3"/>
        <v>15800</v>
      </c>
      <c r="AC13" s="60">
        <f t="shared" si="3"/>
        <v>15800</v>
      </c>
      <c r="AD13" s="60">
        <f t="shared" si="3"/>
        <v>15800</v>
      </c>
      <c r="AE13" s="60">
        <f t="shared" si="3"/>
        <v>15800</v>
      </c>
      <c r="AF13" s="60">
        <f t="shared" si="3"/>
        <v>15800</v>
      </c>
      <c r="AG13" s="60">
        <f t="shared" si="3"/>
        <v>15800</v>
      </c>
      <c r="AH13" s="60">
        <f t="shared" si="3"/>
        <v>15800</v>
      </c>
      <c r="AI13" s="60">
        <f t="shared" si="3"/>
        <v>15800</v>
      </c>
      <c r="AJ13" s="60">
        <f t="shared" si="3"/>
        <v>15800</v>
      </c>
      <c r="AK13" s="60">
        <f t="shared" si="3"/>
        <v>15800</v>
      </c>
      <c r="AL13" s="60">
        <f t="shared" si="3"/>
        <v>15800</v>
      </c>
      <c r="AM13" s="60">
        <v>0</v>
      </c>
      <c r="AO13" s="16">
        <f t="shared" si="1"/>
        <v>474000</v>
      </c>
      <c r="AP13" s="16">
        <f t="shared" si="2"/>
        <v>1138074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4">I15</f>
        <v>0</v>
      </c>
      <c r="K15" s="16">
        <f t="shared" si="4"/>
        <v>0</v>
      </c>
      <c r="L15" s="16">
        <f t="shared" si="4"/>
        <v>0</v>
      </c>
      <c r="M15" s="16">
        <f t="shared" si="4"/>
        <v>0</v>
      </c>
      <c r="N15" s="16">
        <f t="shared" si="4"/>
        <v>0</v>
      </c>
      <c r="O15" s="16">
        <f t="shared" si="4"/>
        <v>0</v>
      </c>
      <c r="P15" s="16">
        <f t="shared" si="4"/>
        <v>0</v>
      </c>
      <c r="Q15" s="16">
        <f t="shared" si="4"/>
        <v>0</v>
      </c>
      <c r="R15" s="16">
        <f t="shared" si="4"/>
        <v>0</v>
      </c>
      <c r="S15" s="16">
        <f t="shared" si="4"/>
        <v>0</v>
      </c>
      <c r="T15" s="16">
        <f t="shared" si="4"/>
        <v>0</v>
      </c>
      <c r="U15" s="16">
        <f t="shared" si="4"/>
        <v>0</v>
      </c>
      <c r="V15" s="16">
        <f t="shared" si="4"/>
        <v>0</v>
      </c>
      <c r="W15" s="16">
        <f t="shared" si="4"/>
        <v>0</v>
      </c>
      <c r="X15" s="16">
        <f t="shared" si="4"/>
        <v>0</v>
      </c>
      <c r="Y15" s="16">
        <f t="shared" si="4"/>
        <v>0</v>
      </c>
      <c r="Z15" s="16">
        <f t="shared" si="4"/>
        <v>0</v>
      </c>
      <c r="AA15" s="16">
        <f t="shared" si="4"/>
        <v>0</v>
      </c>
      <c r="AB15" s="16">
        <f t="shared" si="4"/>
        <v>0</v>
      </c>
      <c r="AC15" s="16">
        <f t="shared" si="4"/>
        <v>0</v>
      </c>
      <c r="AD15" s="16">
        <f t="shared" si="4"/>
        <v>0</v>
      </c>
      <c r="AE15" s="16">
        <f t="shared" si="4"/>
        <v>0</v>
      </c>
      <c r="AF15" s="16">
        <f t="shared" si="4"/>
        <v>0</v>
      </c>
      <c r="AG15" s="16">
        <f t="shared" si="4"/>
        <v>0</v>
      </c>
      <c r="AH15" s="16">
        <f t="shared" si="4"/>
        <v>0</v>
      </c>
      <c r="AI15" s="16">
        <f t="shared" si="4"/>
        <v>0</v>
      </c>
      <c r="AJ15" s="16">
        <f t="shared" si="4"/>
        <v>0</v>
      </c>
      <c r="AK15" s="16">
        <f t="shared" si="4"/>
        <v>0</v>
      </c>
      <c r="AL15" s="16">
        <f t="shared" si="4"/>
        <v>0</v>
      </c>
      <c r="AM15" s="16">
        <f t="shared" si="4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4200</v>
      </c>
      <c r="J16" s="60">
        <f t="shared" ref="J16:AL16" si="5">I16</f>
        <v>4200</v>
      </c>
      <c r="K16" s="60">
        <f t="shared" si="5"/>
        <v>4200</v>
      </c>
      <c r="L16" s="60">
        <f t="shared" si="5"/>
        <v>4200</v>
      </c>
      <c r="M16" s="60">
        <f t="shared" si="5"/>
        <v>4200</v>
      </c>
      <c r="N16" s="60">
        <f t="shared" si="5"/>
        <v>4200</v>
      </c>
      <c r="O16" s="60">
        <f t="shared" si="5"/>
        <v>4200</v>
      </c>
      <c r="P16" s="60">
        <f t="shared" si="5"/>
        <v>4200</v>
      </c>
      <c r="Q16" s="60">
        <f t="shared" si="5"/>
        <v>4200</v>
      </c>
      <c r="R16" s="60">
        <f t="shared" si="5"/>
        <v>4200</v>
      </c>
      <c r="S16" s="60">
        <f t="shared" si="5"/>
        <v>4200</v>
      </c>
      <c r="T16" s="60">
        <f t="shared" si="5"/>
        <v>4200</v>
      </c>
      <c r="U16" s="60">
        <f t="shared" si="5"/>
        <v>4200</v>
      </c>
      <c r="V16" s="60">
        <f t="shared" si="5"/>
        <v>4200</v>
      </c>
      <c r="W16" s="60">
        <f t="shared" si="5"/>
        <v>4200</v>
      </c>
      <c r="X16" s="60">
        <f t="shared" si="5"/>
        <v>4200</v>
      </c>
      <c r="Y16" s="60">
        <f t="shared" si="5"/>
        <v>4200</v>
      </c>
      <c r="Z16" s="60">
        <f t="shared" si="5"/>
        <v>4200</v>
      </c>
      <c r="AA16" s="60">
        <f t="shared" si="5"/>
        <v>4200</v>
      </c>
      <c r="AB16" s="60">
        <f t="shared" si="5"/>
        <v>4200</v>
      </c>
      <c r="AC16" s="60">
        <f t="shared" si="5"/>
        <v>4200</v>
      </c>
      <c r="AD16" s="60">
        <f t="shared" si="5"/>
        <v>4200</v>
      </c>
      <c r="AE16" s="60">
        <f t="shared" si="5"/>
        <v>4200</v>
      </c>
      <c r="AF16" s="60">
        <f t="shared" si="5"/>
        <v>4200</v>
      </c>
      <c r="AG16" s="60">
        <f t="shared" si="5"/>
        <v>4200</v>
      </c>
      <c r="AH16" s="60">
        <f t="shared" si="5"/>
        <v>4200</v>
      </c>
      <c r="AI16" s="60">
        <f t="shared" si="5"/>
        <v>4200</v>
      </c>
      <c r="AJ16" s="60">
        <f t="shared" si="5"/>
        <v>4200</v>
      </c>
      <c r="AK16" s="60">
        <f t="shared" si="5"/>
        <v>4200</v>
      </c>
      <c r="AL16" s="60">
        <f t="shared" si="5"/>
        <v>4200</v>
      </c>
      <c r="AM16" s="60">
        <v>0</v>
      </c>
      <c r="AO16" s="60">
        <f t="shared" si="1"/>
        <v>126000</v>
      </c>
      <c r="AP16" s="60">
        <f t="shared" si="2"/>
        <v>302526</v>
      </c>
    </row>
    <row r="17" spans="2:42" x14ac:dyDescent="0.2">
      <c r="I17" s="58">
        <f t="shared" ref="I17:AM17" si="6">SUM(I10:I16)</f>
        <v>20000</v>
      </c>
      <c r="J17" s="58">
        <f t="shared" si="6"/>
        <v>20000</v>
      </c>
      <c r="K17" s="58">
        <f t="shared" si="6"/>
        <v>20000</v>
      </c>
      <c r="L17" s="58">
        <f t="shared" si="6"/>
        <v>20000</v>
      </c>
      <c r="M17" s="58">
        <f t="shared" si="6"/>
        <v>20000</v>
      </c>
      <c r="N17" s="58">
        <f t="shared" si="6"/>
        <v>20000</v>
      </c>
      <c r="O17" s="58">
        <f t="shared" si="6"/>
        <v>20000</v>
      </c>
      <c r="P17" s="58">
        <f t="shared" si="6"/>
        <v>20000</v>
      </c>
      <c r="Q17" s="58">
        <f t="shared" si="6"/>
        <v>20000</v>
      </c>
      <c r="R17" s="58">
        <f t="shared" si="6"/>
        <v>20000</v>
      </c>
      <c r="S17" s="58">
        <f t="shared" si="6"/>
        <v>20000</v>
      </c>
      <c r="T17" s="58">
        <f t="shared" si="6"/>
        <v>20000</v>
      </c>
      <c r="U17" s="58">
        <f t="shared" si="6"/>
        <v>20000</v>
      </c>
      <c r="V17" s="58">
        <f t="shared" si="6"/>
        <v>20000</v>
      </c>
      <c r="W17" s="58">
        <f t="shared" si="6"/>
        <v>20000</v>
      </c>
      <c r="X17" s="58">
        <f t="shared" si="6"/>
        <v>20000</v>
      </c>
      <c r="Y17" s="58">
        <f t="shared" si="6"/>
        <v>20000</v>
      </c>
      <c r="Z17" s="58">
        <f t="shared" si="6"/>
        <v>20000</v>
      </c>
      <c r="AA17" s="58">
        <f t="shared" si="6"/>
        <v>20000</v>
      </c>
      <c r="AB17" s="58">
        <f t="shared" si="6"/>
        <v>20000</v>
      </c>
      <c r="AC17" s="58">
        <f t="shared" si="6"/>
        <v>20000</v>
      </c>
      <c r="AD17" s="58">
        <f t="shared" si="6"/>
        <v>20000</v>
      </c>
      <c r="AE17" s="58">
        <f t="shared" si="6"/>
        <v>20000</v>
      </c>
      <c r="AF17" s="58">
        <f t="shared" si="6"/>
        <v>20000</v>
      </c>
      <c r="AG17" s="58">
        <f t="shared" si="6"/>
        <v>20000</v>
      </c>
      <c r="AH17" s="58">
        <f t="shared" si="6"/>
        <v>20000</v>
      </c>
      <c r="AI17" s="58">
        <f t="shared" si="6"/>
        <v>20000</v>
      </c>
      <c r="AJ17" s="58">
        <f t="shared" si="6"/>
        <v>20000</v>
      </c>
      <c r="AK17" s="58">
        <f t="shared" si="6"/>
        <v>20000</v>
      </c>
      <c r="AL17" s="58">
        <f t="shared" si="6"/>
        <v>20000</v>
      </c>
      <c r="AM17" s="58">
        <f t="shared" si="6"/>
        <v>0</v>
      </c>
      <c r="AO17" s="20">
        <f>SUM(AO10:AO16)</f>
        <v>600000</v>
      </c>
      <c r="AP17" s="20">
        <f>SUM(AP10:AP16)</f>
        <v>1440600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7">I20</f>
        <v>0</v>
      </c>
      <c r="K20" s="16">
        <f t="shared" si="7"/>
        <v>0</v>
      </c>
      <c r="L20" s="16">
        <f t="shared" si="7"/>
        <v>0</v>
      </c>
      <c r="M20" s="16">
        <f t="shared" si="7"/>
        <v>0</v>
      </c>
      <c r="N20" s="16">
        <f t="shared" si="7"/>
        <v>0</v>
      </c>
      <c r="O20" s="16">
        <f t="shared" si="7"/>
        <v>0</v>
      </c>
      <c r="P20" s="16">
        <f t="shared" si="7"/>
        <v>0</v>
      </c>
      <c r="Q20" s="16">
        <f t="shared" si="7"/>
        <v>0</v>
      </c>
      <c r="R20" s="16">
        <f t="shared" si="7"/>
        <v>0</v>
      </c>
      <c r="S20" s="16">
        <f t="shared" si="7"/>
        <v>0</v>
      </c>
      <c r="T20" s="16">
        <f t="shared" si="7"/>
        <v>0</v>
      </c>
      <c r="U20" s="16">
        <f t="shared" si="7"/>
        <v>0</v>
      </c>
      <c r="V20" s="16">
        <f t="shared" si="7"/>
        <v>0</v>
      </c>
      <c r="W20" s="16">
        <f t="shared" si="7"/>
        <v>0</v>
      </c>
      <c r="X20" s="16">
        <f t="shared" si="7"/>
        <v>0</v>
      </c>
      <c r="Y20" s="16">
        <f t="shared" si="7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10"/>
        <v>0</v>
      </c>
      <c r="AL21" s="16">
        <f t="shared" si="10"/>
        <v>0</v>
      </c>
      <c r="AM21" s="16">
        <f t="shared" si="10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11"/>
        <v>0</v>
      </c>
      <c r="AL22" s="16">
        <f t="shared" si="11"/>
        <v>0</v>
      </c>
      <c r="AM22" s="16">
        <f t="shared" si="11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W23" si="12">I23</f>
        <v>15000</v>
      </c>
      <c r="K23" s="16">
        <f t="shared" si="12"/>
        <v>15000</v>
      </c>
      <c r="L23" s="16">
        <f t="shared" si="12"/>
        <v>15000</v>
      </c>
      <c r="M23" s="16">
        <f t="shared" si="12"/>
        <v>15000</v>
      </c>
      <c r="N23" s="16">
        <f t="shared" si="12"/>
        <v>15000</v>
      </c>
      <c r="O23" s="16">
        <f t="shared" si="12"/>
        <v>15000</v>
      </c>
      <c r="P23" s="16">
        <f t="shared" si="12"/>
        <v>15000</v>
      </c>
      <c r="Q23" s="16">
        <f t="shared" si="12"/>
        <v>15000</v>
      </c>
      <c r="R23" s="16">
        <f t="shared" si="12"/>
        <v>15000</v>
      </c>
      <c r="S23" s="16">
        <f t="shared" si="12"/>
        <v>15000</v>
      </c>
      <c r="T23" s="16">
        <f t="shared" si="12"/>
        <v>15000</v>
      </c>
      <c r="U23" s="16">
        <f t="shared" si="12"/>
        <v>15000</v>
      </c>
      <c r="V23" s="16">
        <f t="shared" si="12"/>
        <v>15000</v>
      </c>
      <c r="W23" s="16">
        <f t="shared" si="12"/>
        <v>15000</v>
      </c>
      <c r="X23" s="16">
        <f t="shared" ref="X23:AL23" si="13">W23</f>
        <v>15000</v>
      </c>
      <c r="Y23" s="16">
        <f t="shared" si="13"/>
        <v>15000</v>
      </c>
      <c r="Z23" s="16">
        <f t="shared" si="13"/>
        <v>15000</v>
      </c>
      <c r="AA23" s="16">
        <f t="shared" si="13"/>
        <v>15000</v>
      </c>
      <c r="AB23" s="16">
        <f t="shared" si="13"/>
        <v>15000</v>
      </c>
      <c r="AC23" s="16">
        <f t="shared" si="13"/>
        <v>15000</v>
      </c>
      <c r="AD23" s="16">
        <f t="shared" si="13"/>
        <v>15000</v>
      </c>
      <c r="AE23" s="16">
        <f t="shared" si="13"/>
        <v>15000</v>
      </c>
      <c r="AF23" s="16">
        <f t="shared" si="13"/>
        <v>15000</v>
      </c>
      <c r="AG23" s="16">
        <f t="shared" si="13"/>
        <v>15000</v>
      </c>
      <c r="AH23" s="16">
        <f t="shared" si="13"/>
        <v>15000</v>
      </c>
      <c r="AI23" s="16">
        <f t="shared" si="13"/>
        <v>15000</v>
      </c>
      <c r="AJ23" s="16">
        <f t="shared" si="13"/>
        <v>15000</v>
      </c>
      <c r="AK23" s="16">
        <f t="shared" si="13"/>
        <v>15000</v>
      </c>
      <c r="AL23" s="16">
        <f t="shared" si="13"/>
        <v>15000</v>
      </c>
      <c r="AM23" s="16">
        <v>0</v>
      </c>
      <c r="AO23" s="16">
        <f t="shared" si="8"/>
        <v>450000</v>
      </c>
      <c r="AP23" s="16">
        <f t="shared" si="9"/>
        <v>1293075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8"/>
        <v>0</v>
      </c>
      <c r="AP24" s="16">
        <f t="shared" si="9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5000</v>
      </c>
      <c r="AJ28" s="11">
        <v>5000</v>
      </c>
      <c r="AK28" s="11">
        <v>5000</v>
      </c>
      <c r="AL28" s="11">
        <v>5000</v>
      </c>
      <c r="AM28" s="11">
        <v>0</v>
      </c>
      <c r="AO28" s="16">
        <f t="shared" si="8"/>
        <v>20000</v>
      </c>
      <c r="AP28" s="16">
        <f t="shared" si="9"/>
        <v>57470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5000</v>
      </c>
      <c r="J30" s="16">
        <f t="shared" ref="J30:Y31" si="14">I30</f>
        <v>5000</v>
      </c>
      <c r="K30" s="16">
        <f t="shared" si="14"/>
        <v>5000</v>
      </c>
      <c r="L30" s="16">
        <f t="shared" si="14"/>
        <v>5000</v>
      </c>
      <c r="M30" s="16">
        <f t="shared" si="14"/>
        <v>5000</v>
      </c>
      <c r="N30" s="16">
        <f t="shared" si="14"/>
        <v>5000</v>
      </c>
      <c r="O30" s="16">
        <f t="shared" si="14"/>
        <v>5000</v>
      </c>
      <c r="P30" s="16">
        <f t="shared" si="14"/>
        <v>5000</v>
      </c>
      <c r="Q30" s="16">
        <f t="shared" si="14"/>
        <v>5000</v>
      </c>
      <c r="R30" s="16">
        <f t="shared" si="14"/>
        <v>5000</v>
      </c>
      <c r="S30" s="16">
        <f t="shared" si="14"/>
        <v>5000</v>
      </c>
      <c r="T30" s="16">
        <f t="shared" si="14"/>
        <v>5000</v>
      </c>
      <c r="U30" s="16">
        <f t="shared" si="14"/>
        <v>5000</v>
      </c>
      <c r="V30" s="16">
        <f t="shared" si="14"/>
        <v>5000</v>
      </c>
      <c r="W30" s="16">
        <f t="shared" si="14"/>
        <v>5000</v>
      </c>
      <c r="X30" s="16">
        <f t="shared" si="14"/>
        <v>5000</v>
      </c>
      <c r="Y30" s="16">
        <f t="shared" si="14"/>
        <v>5000</v>
      </c>
      <c r="Z30" s="16">
        <f t="shared" ref="K30:AL31" si="15">Y30</f>
        <v>5000</v>
      </c>
      <c r="AA30" s="16">
        <f t="shared" si="15"/>
        <v>5000</v>
      </c>
      <c r="AB30" s="16">
        <f t="shared" si="15"/>
        <v>5000</v>
      </c>
      <c r="AC30" s="16">
        <f t="shared" si="15"/>
        <v>5000</v>
      </c>
      <c r="AD30" s="16">
        <f t="shared" si="15"/>
        <v>5000</v>
      </c>
      <c r="AE30" s="16">
        <f t="shared" si="15"/>
        <v>5000</v>
      </c>
      <c r="AF30" s="16">
        <f t="shared" si="15"/>
        <v>5000</v>
      </c>
      <c r="AG30" s="16">
        <f t="shared" si="15"/>
        <v>5000</v>
      </c>
      <c r="AH30" s="16">
        <f t="shared" si="15"/>
        <v>5000</v>
      </c>
      <c r="AI30" s="16">
        <f t="shared" si="15"/>
        <v>5000</v>
      </c>
      <c r="AJ30" s="16">
        <f t="shared" si="15"/>
        <v>5000</v>
      </c>
      <c r="AK30" s="16">
        <f t="shared" si="15"/>
        <v>5000</v>
      </c>
      <c r="AL30" s="16">
        <f t="shared" si="15"/>
        <v>5000</v>
      </c>
      <c r="AM30" s="16">
        <v>0</v>
      </c>
      <c r="AO30" s="16">
        <f t="shared" si="8"/>
        <v>150000</v>
      </c>
      <c r="AP30" s="16">
        <f t="shared" si="9"/>
        <v>431025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si="14"/>
        <v>5000</v>
      </c>
      <c r="K31" s="16">
        <f t="shared" si="15"/>
        <v>5000</v>
      </c>
      <c r="L31" s="16">
        <f t="shared" si="15"/>
        <v>5000</v>
      </c>
      <c r="M31" s="16">
        <f t="shared" si="15"/>
        <v>5000</v>
      </c>
      <c r="N31" s="16">
        <f t="shared" si="15"/>
        <v>5000</v>
      </c>
      <c r="O31" s="16">
        <f t="shared" si="15"/>
        <v>5000</v>
      </c>
      <c r="P31" s="16">
        <f t="shared" si="15"/>
        <v>5000</v>
      </c>
      <c r="Q31" s="16">
        <f t="shared" si="15"/>
        <v>5000</v>
      </c>
      <c r="R31" s="16">
        <f t="shared" si="15"/>
        <v>5000</v>
      </c>
      <c r="S31" s="16">
        <f t="shared" si="15"/>
        <v>5000</v>
      </c>
      <c r="T31" s="16">
        <f t="shared" si="15"/>
        <v>5000</v>
      </c>
      <c r="U31" s="16">
        <f t="shared" si="15"/>
        <v>5000</v>
      </c>
      <c r="V31" s="16">
        <f t="shared" si="15"/>
        <v>5000</v>
      </c>
      <c r="W31" s="16">
        <f t="shared" si="15"/>
        <v>5000</v>
      </c>
      <c r="X31" s="16">
        <f t="shared" si="15"/>
        <v>5000</v>
      </c>
      <c r="Y31" s="16">
        <f t="shared" si="15"/>
        <v>5000</v>
      </c>
      <c r="Z31" s="16">
        <f t="shared" si="15"/>
        <v>5000</v>
      </c>
      <c r="AA31" s="16">
        <f t="shared" si="15"/>
        <v>5000</v>
      </c>
      <c r="AB31" s="16">
        <f t="shared" si="15"/>
        <v>5000</v>
      </c>
      <c r="AC31" s="16">
        <f t="shared" si="15"/>
        <v>5000</v>
      </c>
      <c r="AD31" s="16">
        <f t="shared" si="15"/>
        <v>5000</v>
      </c>
      <c r="AE31" s="16">
        <f t="shared" si="15"/>
        <v>5000</v>
      </c>
      <c r="AF31" s="16">
        <f t="shared" si="15"/>
        <v>5000</v>
      </c>
      <c r="AG31" s="16">
        <f t="shared" si="15"/>
        <v>5000</v>
      </c>
      <c r="AH31" s="16">
        <f t="shared" si="15"/>
        <v>5000</v>
      </c>
      <c r="AI31" s="16">
        <f t="shared" si="15"/>
        <v>5000</v>
      </c>
      <c r="AJ31" s="16">
        <f t="shared" si="15"/>
        <v>5000</v>
      </c>
      <c r="AK31" s="16">
        <f t="shared" si="15"/>
        <v>5000</v>
      </c>
      <c r="AL31" s="16">
        <f t="shared" si="15"/>
        <v>5000</v>
      </c>
      <c r="AM31" s="16">
        <v>0</v>
      </c>
      <c r="AO31" s="16">
        <f t="shared" si="8"/>
        <v>150000</v>
      </c>
      <c r="AP31" s="16">
        <f t="shared" si="9"/>
        <v>431025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AM32" si="16">I32</f>
        <v>0</v>
      </c>
      <c r="K32" s="60">
        <f t="shared" si="16"/>
        <v>0</v>
      </c>
      <c r="L32" s="60">
        <f t="shared" si="16"/>
        <v>0</v>
      </c>
      <c r="M32" s="60">
        <f t="shared" si="16"/>
        <v>0</v>
      </c>
      <c r="N32" s="60">
        <f t="shared" si="16"/>
        <v>0</v>
      </c>
      <c r="O32" s="60">
        <f t="shared" si="16"/>
        <v>0</v>
      </c>
      <c r="P32" s="60">
        <f t="shared" si="16"/>
        <v>0</v>
      </c>
      <c r="Q32" s="60">
        <f t="shared" si="16"/>
        <v>0</v>
      </c>
      <c r="R32" s="60">
        <f t="shared" si="16"/>
        <v>0</v>
      </c>
      <c r="S32" s="60">
        <f t="shared" si="16"/>
        <v>0</v>
      </c>
      <c r="T32" s="60">
        <f t="shared" si="16"/>
        <v>0</v>
      </c>
      <c r="U32" s="60">
        <f t="shared" si="16"/>
        <v>0</v>
      </c>
      <c r="V32" s="60">
        <f t="shared" si="16"/>
        <v>0</v>
      </c>
      <c r="W32" s="60">
        <f t="shared" si="16"/>
        <v>0</v>
      </c>
      <c r="X32" s="60">
        <f t="shared" si="16"/>
        <v>0</v>
      </c>
      <c r="Y32" s="60">
        <f t="shared" si="16"/>
        <v>0</v>
      </c>
      <c r="Z32" s="60">
        <f t="shared" si="16"/>
        <v>0</v>
      </c>
      <c r="AA32" s="60">
        <f t="shared" si="16"/>
        <v>0</v>
      </c>
      <c r="AB32" s="60">
        <f t="shared" si="16"/>
        <v>0</v>
      </c>
      <c r="AC32" s="60">
        <f t="shared" si="16"/>
        <v>0</v>
      </c>
      <c r="AD32" s="60">
        <f t="shared" si="16"/>
        <v>0</v>
      </c>
      <c r="AE32" s="60">
        <f t="shared" si="16"/>
        <v>0</v>
      </c>
      <c r="AF32" s="60">
        <f t="shared" si="16"/>
        <v>0</v>
      </c>
      <c r="AG32" s="60">
        <f t="shared" si="16"/>
        <v>0</v>
      </c>
      <c r="AH32" s="60">
        <f t="shared" si="16"/>
        <v>0</v>
      </c>
      <c r="AI32" s="60">
        <f t="shared" si="16"/>
        <v>0</v>
      </c>
      <c r="AJ32" s="60">
        <f t="shared" si="16"/>
        <v>0</v>
      </c>
      <c r="AK32" s="60">
        <f t="shared" si="16"/>
        <v>0</v>
      </c>
      <c r="AL32" s="60">
        <f t="shared" si="16"/>
        <v>0</v>
      </c>
      <c r="AM32" s="60">
        <f t="shared" si="16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M33" si="17">SUM(I20:I32)</f>
        <v>25000</v>
      </c>
      <c r="J33" s="58">
        <f t="shared" si="17"/>
        <v>25000</v>
      </c>
      <c r="K33" s="58">
        <f t="shared" si="17"/>
        <v>25000</v>
      </c>
      <c r="L33" s="58">
        <f t="shared" si="17"/>
        <v>25000</v>
      </c>
      <c r="M33" s="58">
        <f t="shared" si="17"/>
        <v>25000</v>
      </c>
      <c r="N33" s="58">
        <f t="shared" si="17"/>
        <v>25000</v>
      </c>
      <c r="O33" s="58">
        <f t="shared" si="17"/>
        <v>25000</v>
      </c>
      <c r="P33" s="58">
        <f t="shared" si="17"/>
        <v>25000</v>
      </c>
      <c r="Q33" s="58">
        <f t="shared" si="17"/>
        <v>25000</v>
      </c>
      <c r="R33" s="58">
        <f t="shared" si="17"/>
        <v>25000</v>
      </c>
      <c r="S33" s="58">
        <f t="shared" si="17"/>
        <v>25000</v>
      </c>
      <c r="T33" s="58">
        <f t="shared" si="17"/>
        <v>25000</v>
      </c>
      <c r="U33" s="58">
        <f t="shared" si="17"/>
        <v>25000</v>
      </c>
      <c r="V33" s="58">
        <f t="shared" si="17"/>
        <v>25000</v>
      </c>
      <c r="W33" s="58">
        <f t="shared" si="17"/>
        <v>25000</v>
      </c>
      <c r="X33" s="58">
        <f t="shared" si="17"/>
        <v>25000</v>
      </c>
      <c r="Y33" s="58">
        <f t="shared" si="17"/>
        <v>25000</v>
      </c>
      <c r="Z33" s="58">
        <f t="shared" si="17"/>
        <v>25000</v>
      </c>
      <c r="AA33" s="58">
        <f t="shared" si="17"/>
        <v>25000</v>
      </c>
      <c r="AB33" s="58">
        <f t="shared" si="17"/>
        <v>25000</v>
      </c>
      <c r="AC33" s="58">
        <f t="shared" si="17"/>
        <v>25000</v>
      </c>
      <c r="AD33" s="58">
        <f t="shared" si="17"/>
        <v>25000</v>
      </c>
      <c r="AE33" s="58">
        <f t="shared" si="17"/>
        <v>25000</v>
      </c>
      <c r="AF33" s="58">
        <f t="shared" si="17"/>
        <v>25000</v>
      </c>
      <c r="AG33" s="58">
        <f t="shared" si="17"/>
        <v>25000</v>
      </c>
      <c r="AH33" s="58">
        <f t="shared" si="17"/>
        <v>25000</v>
      </c>
      <c r="AI33" s="58">
        <f t="shared" si="17"/>
        <v>30000</v>
      </c>
      <c r="AJ33" s="58">
        <f t="shared" si="17"/>
        <v>30000</v>
      </c>
      <c r="AK33" s="58">
        <f t="shared" si="17"/>
        <v>30000</v>
      </c>
      <c r="AL33" s="58">
        <f t="shared" si="17"/>
        <v>30000</v>
      </c>
      <c r="AM33" s="58">
        <f t="shared" si="17"/>
        <v>0</v>
      </c>
      <c r="AO33" s="20">
        <f>SUM(AO20:AO32)</f>
        <v>770000</v>
      </c>
      <c r="AP33" s="20">
        <f>SUM(AP20:AP32)</f>
        <v>2212595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8">I20-I76</f>
        <v>0</v>
      </c>
      <c r="J45" s="11">
        <f t="shared" si="18"/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8"/>
        <v>0</v>
      </c>
      <c r="Z45" s="11">
        <f t="shared" si="18"/>
        <v>0</v>
      </c>
      <c r="AA45" s="11">
        <f t="shared" si="18"/>
        <v>0</v>
      </c>
      <c r="AB45" s="11">
        <f t="shared" si="18"/>
        <v>0</v>
      </c>
      <c r="AC45" s="11">
        <f t="shared" si="18"/>
        <v>0</v>
      </c>
      <c r="AD45" s="11">
        <f t="shared" si="18"/>
        <v>0</v>
      </c>
      <c r="AE45" s="11">
        <f t="shared" si="18"/>
        <v>0</v>
      </c>
      <c r="AF45" s="11">
        <f t="shared" si="18"/>
        <v>0</v>
      </c>
      <c r="AG45" s="11">
        <f t="shared" si="18"/>
        <v>0</v>
      </c>
      <c r="AH45" s="11">
        <f t="shared" si="18"/>
        <v>0</v>
      </c>
      <c r="AI45" s="11">
        <f t="shared" si="18"/>
        <v>0</v>
      </c>
      <c r="AJ45" s="11">
        <f t="shared" si="18"/>
        <v>0</v>
      </c>
      <c r="AK45" s="11">
        <v>0</v>
      </c>
      <c r="AL45" s="11">
        <v>0</v>
      </c>
      <c r="AM45" s="11">
        <v>0</v>
      </c>
      <c r="AO45" s="16">
        <f t="shared" ref="AO45:AO60" si="19">SUM(I45:AN45)-AQ45</f>
        <v>0</v>
      </c>
      <c r="AP45" s="17">
        <f t="shared" ref="AP45:AP60" si="20">AO45*E45</f>
        <v>0</v>
      </c>
      <c r="AQ45" s="16">
        <f t="shared" ref="AQ45:AQ60" si="21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22">I21-I77</f>
        <v>0</v>
      </c>
      <c r="J46" s="11">
        <f t="shared" si="22"/>
        <v>0</v>
      </c>
      <c r="K46" s="11">
        <f t="shared" si="22"/>
        <v>0</v>
      </c>
      <c r="L46" s="11">
        <f t="shared" si="22"/>
        <v>0</v>
      </c>
      <c r="M46" s="11">
        <f t="shared" si="22"/>
        <v>0</v>
      </c>
      <c r="N46" s="11">
        <f t="shared" si="22"/>
        <v>0</v>
      </c>
      <c r="O46" s="11">
        <f t="shared" si="22"/>
        <v>0</v>
      </c>
      <c r="P46" s="11">
        <f t="shared" si="22"/>
        <v>0</v>
      </c>
      <c r="Q46" s="11">
        <f t="shared" si="22"/>
        <v>0</v>
      </c>
      <c r="R46" s="11">
        <f t="shared" si="22"/>
        <v>0</v>
      </c>
      <c r="S46" s="11">
        <f t="shared" si="22"/>
        <v>0</v>
      </c>
      <c r="T46" s="11">
        <f t="shared" si="22"/>
        <v>0</v>
      </c>
      <c r="U46" s="11">
        <f t="shared" si="22"/>
        <v>0</v>
      </c>
      <c r="V46" s="11">
        <f t="shared" si="22"/>
        <v>0</v>
      </c>
      <c r="W46" s="11">
        <f t="shared" si="22"/>
        <v>0</v>
      </c>
      <c r="X46" s="11">
        <f t="shared" si="22"/>
        <v>0</v>
      </c>
      <c r="Y46" s="11">
        <f t="shared" si="22"/>
        <v>0</v>
      </c>
      <c r="Z46" s="11">
        <f t="shared" si="22"/>
        <v>0</v>
      </c>
      <c r="AA46" s="11">
        <f t="shared" si="22"/>
        <v>0</v>
      </c>
      <c r="AB46" s="11">
        <f t="shared" si="22"/>
        <v>0</v>
      </c>
      <c r="AC46" s="11">
        <f t="shared" si="22"/>
        <v>0</v>
      </c>
      <c r="AD46" s="11">
        <f t="shared" si="22"/>
        <v>0</v>
      </c>
      <c r="AE46" s="11">
        <f t="shared" si="22"/>
        <v>0</v>
      </c>
      <c r="AF46" s="11">
        <f t="shared" si="22"/>
        <v>0</v>
      </c>
      <c r="AG46" s="11">
        <f t="shared" si="22"/>
        <v>0</v>
      </c>
      <c r="AH46" s="11">
        <f t="shared" si="22"/>
        <v>0</v>
      </c>
      <c r="AI46" s="11">
        <f t="shared" si="22"/>
        <v>0</v>
      </c>
      <c r="AJ46" s="11">
        <f t="shared" si="22"/>
        <v>0</v>
      </c>
      <c r="AK46" s="11">
        <v>0</v>
      </c>
      <c r="AL46" s="11">
        <v>0</v>
      </c>
      <c r="AM46" s="11">
        <v>0</v>
      </c>
      <c r="AO46" s="16">
        <f t="shared" si="19"/>
        <v>0</v>
      </c>
      <c r="AP46" s="17">
        <f t="shared" si="20"/>
        <v>0</v>
      </c>
      <c r="AQ46" s="16">
        <f t="shared" si="21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3">I22-I78</f>
        <v>0</v>
      </c>
      <c r="J47" s="11">
        <f t="shared" si="23"/>
        <v>0</v>
      </c>
      <c r="K47" s="11">
        <f t="shared" si="23"/>
        <v>0</v>
      </c>
      <c r="L47" s="11">
        <f t="shared" si="23"/>
        <v>0</v>
      </c>
      <c r="M47" s="11">
        <f t="shared" si="23"/>
        <v>0</v>
      </c>
      <c r="N47" s="11">
        <f t="shared" si="23"/>
        <v>0</v>
      </c>
      <c r="O47" s="11">
        <f t="shared" si="23"/>
        <v>0</v>
      </c>
      <c r="P47" s="11">
        <f t="shared" si="23"/>
        <v>0</v>
      </c>
      <c r="Q47" s="11">
        <f t="shared" si="23"/>
        <v>0</v>
      </c>
      <c r="R47" s="11">
        <f t="shared" si="23"/>
        <v>0</v>
      </c>
      <c r="S47" s="11">
        <f t="shared" si="23"/>
        <v>0</v>
      </c>
      <c r="T47" s="11">
        <f t="shared" si="23"/>
        <v>0</v>
      </c>
      <c r="U47" s="11">
        <f t="shared" si="23"/>
        <v>0</v>
      </c>
      <c r="V47" s="11">
        <f t="shared" si="23"/>
        <v>0</v>
      </c>
      <c r="W47" s="11">
        <f t="shared" si="23"/>
        <v>0</v>
      </c>
      <c r="X47" s="11">
        <f t="shared" si="23"/>
        <v>0</v>
      </c>
      <c r="Y47" s="11">
        <f t="shared" si="23"/>
        <v>0</v>
      </c>
      <c r="Z47" s="11">
        <f t="shared" si="23"/>
        <v>0</v>
      </c>
      <c r="AA47" s="11">
        <f t="shared" si="23"/>
        <v>0</v>
      </c>
      <c r="AB47" s="11">
        <f t="shared" si="23"/>
        <v>0</v>
      </c>
      <c r="AC47" s="11">
        <f t="shared" si="23"/>
        <v>0</v>
      </c>
      <c r="AD47" s="11">
        <f t="shared" si="23"/>
        <v>0</v>
      </c>
      <c r="AE47" s="11">
        <f t="shared" si="23"/>
        <v>0</v>
      </c>
      <c r="AF47" s="11">
        <f t="shared" si="23"/>
        <v>0</v>
      </c>
      <c r="AG47" s="11">
        <f t="shared" si="23"/>
        <v>0</v>
      </c>
      <c r="AH47" s="11">
        <f t="shared" si="23"/>
        <v>0</v>
      </c>
      <c r="AI47" s="11">
        <f t="shared" si="23"/>
        <v>0</v>
      </c>
      <c r="AJ47" s="11">
        <f t="shared" si="23"/>
        <v>0</v>
      </c>
      <c r="AK47" s="11">
        <v>0</v>
      </c>
      <c r="AL47" s="11">
        <v>0</v>
      </c>
      <c r="AM47" s="11">
        <v>0</v>
      </c>
      <c r="AO47" s="16">
        <f t="shared" si="19"/>
        <v>0</v>
      </c>
      <c r="AP47" s="17">
        <f t="shared" si="20"/>
        <v>0</v>
      </c>
      <c r="AQ47" s="16">
        <f t="shared" si="21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I48" si="24">I23-I79</f>
        <v>15000</v>
      </c>
      <c r="J48" s="11">
        <f t="shared" si="24"/>
        <v>15000</v>
      </c>
      <c r="K48" s="11">
        <f t="shared" si="24"/>
        <v>15000</v>
      </c>
      <c r="L48" s="11">
        <f t="shared" si="24"/>
        <v>15000</v>
      </c>
      <c r="M48" s="11">
        <f t="shared" si="24"/>
        <v>15000</v>
      </c>
      <c r="N48" s="11">
        <f t="shared" si="24"/>
        <v>15000</v>
      </c>
      <c r="O48" s="11">
        <f t="shared" si="24"/>
        <v>15000</v>
      </c>
      <c r="P48" s="11">
        <f t="shared" si="24"/>
        <v>15000</v>
      </c>
      <c r="Q48" s="11">
        <f t="shared" si="24"/>
        <v>15000</v>
      </c>
      <c r="R48" s="11">
        <f t="shared" si="24"/>
        <v>15000</v>
      </c>
      <c r="S48" s="11">
        <f t="shared" si="24"/>
        <v>15000</v>
      </c>
      <c r="T48" s="11">
        <f t="shared" si="24"/>
        <v>15000</v>
      </c>
      <c r="U48" s="11">
        <f t="shared" si="24"/>
        <v>15000</v>
      </c>
      <c r="V48" s="11">
        <f t="shared" si="24"/>
        <v>15000</v>
      </c>
      <c r="W48" s="11">
        <f t="shared" si="24"/>
        <v>15000</v>
      </c>
      <c r="X48" s="11">
        <f t="shared" si="24"/>
        <v>15000</v>
      </c>
      <c r="Y48" s="11">
        <f t="shared" si="24"/>
        <v>15000</v>
      </c>
      <c r="Z48" s="11">
        <f t="shared" si="24"/>
        <v>15000</v>
      </c>
      <c r="AA48" s="11">
        <f t="shared" si="24"/>
        <v>15000</v>
      </c>
      <c r="AB48" s="11">
        <f t="shared" si="24"/>
        <v>15000</v>
      </c>
      <c r="AC48" s="11">
        <f t="shared" si="24"/>
        <v>15000</v>
      </c>
      <c r="AD48" s="11">
        <f t="shared" si="24"/>
        <v>15000</v>
      </c>
      <c r="AE48" s="11">
        <f t="shared" si="24"/>
        <v>15000</v>
      </c>
      <c r="AF48" s="11">
        <f t="shared" si="24"/>
        <v>15000</v>
      </c>
      <c r="AG48" s="11">
        <f t="shared" si="24"/>
        <v>15000</v>
      </c>
      <c r="AH48" s="11">
        <f t="shared" si="24"/>
        <v>15000</v>
      </c>
      <c r="AI48" s="11">
        <f t="shared" si="24"/>
        <v>15000</v>
      </c>
      <c r="AJ48" s="11">
        <f>AJ23-AJ79</f>
        <v>15000</v>
      </c>
      <c r="AK48" s="11">
        <f>AK23-AK79</f>
        <v>15000</v>
      </c>
      <c r="AL48" s="11">
        <f>AL23-AL79</f>
        <v>15000</v>
      </c>
      <c r="AM48" s="11">
        <v>0</v>
      </c>
      <c r="AO48" s="16">
        <f t="shared" si="19"/>
        <v>445500</v>
      </c>
      <c r="AP48" s="17">
        <f t="shared" si="20"/>
        <v>44550</v>
      </c>
      <c r="AQ48" s="16">
        <f t="shared" si="21"/>
        <v>4500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AM49" si="25">I10-I80</f>
        <v>0</v>
      </c>
      <c r="J49" s="11">
        <f t="shared" si="25"/>
        <v>0</v>
      </c>
      <c r="K49" s="11">
        <f t="shared" si="25"/>
        <v>0</v>
      </c>
      <c r="L49" s="11">
        <f t="shared" si="25"/>
        <v>0</v>
      </c>
      <c r="M49" s="11">
        <f t="shared" si="25"/>
        <v>0</v>
      </c>
      <c r="N49" s="11">
        <f t="shared" si="25"/>
        <v>0</v>
      </c>
      <c r="O49" s="11">
        <f t="shared" si="25"/>
        <v>0</v>
      </c>
      <c r="P49" s="11">
        <f t="shared" si="25"/>
        <v>0</v>
      </c>
      <c r="Q49" s="11">
        <f t="shared" si="25"/>
        <v>0</v>
      </c>
      <c r="R49" s="11">
        <f t="shared" si="25"/>
        <v>0</v>
      </c>
      <c r="S49" s="11">
        <f t="shared" si="25"/>
        <v>0</v>
      </c>
      <c r="T49" s="11">
        <f t="shared" si="25"/>
        <v>0</v>
      </c>
      <c r="U49" s="11">
        <f t="shared" si="25"/>
        <v>0</v>
      </c>
      <c r="V49" s="11">
        <f t="shared" si="25"/>
        <v>0</v>
      </c>
      <c r="W49" s="11">
        <f t="shared" si="25"/>
        <v>0</v>
      </c>
      <c r="X49" s="11">
        <f t="shared" si="25"/>
        <v>0</v>
      </c>
      <c r="Y49" s="11">
        <f t="shared" si="25"/>
        <v>0</v>
      </c>
      <c r="Z49" s="11">
        <f t="shared" si="25"/>
        <v>0</v>
      </c>
      <c r="AA49" s="11">
        <f t="shared" si="25"/>
        <v>0</v>
      </c>
      <c r="AB49" s="11">
        <f t="shared" si="25"/>
        <v>0</v>
      </c>
      <c r="AC49" s="11">
        <f t="shared" si="25"/>
        <v>0</v>
      </c>
      <c r="AD49" s="11">
        <f t="shared" si="25"/>
        <v>0</v>
      </c>
      <c r="AE49" s="11">
        <f t="shared" si="25"/>
        <v>0</v>
      </c>
      <c r="AF49" s="11">
        <f t="shared" si="25"/>
        <v>0</v>
      </c>
      <c r="AG49" s="11">
        <f t="shared" si="25"/>
        <v>0</v>
      </c>
      <c r="AH49" s="11">
        <f t="shared" si="25"/>
        <v>0</v>
      </c>
      <c r="AI49" s="11">
        <f t="shared" si="25"/>
        <v>0</v>
      </c>
      <c r="AJ49" s="11">
        <f t="shared" ref="AJ49:AL50" si="26">AJ10-AJ80</f>
        <v>0</v>
      </c>
      <c r="AK49" s="11">
        <f t="shared" si="26"/>
        <v>0</v>
      </c>
      <c r="AL49" s="11">
        <f t="shared" si="26"/>
        <v>0</v>
      </c>
      <c r="AM49" s="11">
        <f t="shared" si="25"/>
        <v>0</v>
      </c>
      <c r="AO49" s="16">
        <f t="shared" si="19"/>
        <v>0</v>
      </c>
      <c r="AP49" s="17">
        <f t="shared" si="20"/>
        <v>0</v>
      </c>
      <c r="AQ49" s="16">
        <f t="shared" si="21"/>
        <v>0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ref="I50:AM50" si="27">I11-I81</f>
        <v>0</v>
      </c>
      <c r="J50" s="11">
        <f t="shared" si="27"/>
        <v>0</v>
      </c>
      <c r="K50" s="11">
        <f t="shared" si="27"/>
        <v>0</v>
      </c>
      <c r="L50" s="11">
        <f t="shared" si="27"/>
        <v>0</v>
      </c>
      <c r="M50" s="11">
        <f t="shared" si="27"/>
        <v>0</v>
      </c>
      <c r="N50" s="11">
        <f t="shared" si="27"/>
        <v>0</v>
      </c>
      <c r="O50" s="11">
        <f t="shared" si="27"/>
        <v>0</v>
      </c>
      <c r="P50" s="11">
        <f t="shared" si="27"/>
        <v>0</v>
      </c>
      <c r="Q50" s="11">
        <f t="shared" si="27"/>
        <v>0</v>
      </c>
      <c r="R50" s="11">
        <f t="shared" si="27"/>
        <v>0</v>
      </c>
      <c r="S50" s="11">
        <f t="shared" si="27"/>
        <v>0</v>
      </c>
      <c r="T50" s="11">
        <f t="shared" si="27"/>
        <v>0</v>
      </c>
      <c r="U50" s="11">
        <f t="shared" si="27"/>
        <v>0</v>
      </c>
      <c r="V50" s="11">
        <f t="shared" si="27"/>
        <v>0</v>
      </c>
      <c r="W50" s="11">
        <f t="shared" si="27"/>
        <v>0</v>
      </c>
      <c r="X50" s="11">
        <f t="shared" si="27"/>
        <v>0</v>
      </c>
      <c r="Y50" s="11">
        <f t="shared" si="27"/>
        <v>0</v>
      </c>
      <c r="Z50" s="11">
        <f t="shared" si="27"/>
        <v>0</v>
      </c>
      <c r="AA50" s="11">
        <f t="shared" si="27"/>
        <v>0</v>
      </c>
      <c r="AB50" s="11">
        <f t="shared" si="27"/>
        <v>0</v>
      </c>
      <c r="AC50" s="11">
        <f t="shared" si="27"/>
        <v>0</v>
      </c>
      <c r="AD50" s="11">
        <f t="shared" si="27"/>
        <v>0</v>
      </c>
      <c r="AE50" s="11">
        <f t="shared" si="27"/>
        <v>0</v>
      </c>
      <c r="AF50" s="11">
        <f t="shared" si="27"/>
        <v>0</v>
      </c>
      <c r="AG50" s="11">
        <f t="shared" si="27"/>
        <v>0</v>
      </c>
      <c r="AH50" s="11">
        <f t="shared" si="27"/>
        <v>0</v>
      </c>
      <c r="AI50" s="11">
        <f t="shared" si="27"/>
        <v>0</v>
      </c>
      <c r="AJ50" s="11">
        <f t="shared" si="26"/>
        <v>0</v>
      </c>
      <c r="AK50" s="11">
        <f t="shared" si="26"/>
        <v>0</v>
      </c>
      <c r="AL50" s="11">
        <f t="shared" si="26"/>
        <v>0</v>
      </c>
      <c r="AM50" s="11">
        <f t="shared" si="27"/>
        <v>0</v>
      </c>
      <c r="AO50" s="16">
        <f t="shared" si="19"/>
        <v>0</v>
      </c>
      <c r="AP50" s="17">
        <f t="shared" si="20"/>
        <v>0</v>
      </c>
      <c r="AQ50" s="16">
        <f t="shared" si="21"/>
        <v>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M51" si="28">I12+I24-I82</f>
        <v>0</v>
      </c>
      <c r="J51" s="11">
        <f t="shared" si="28"/>
        <v>0</v>
      </c>
      <c r="K51" s="11">
        <f t="shared" si="28"/>
        <v>0</v>
      </c>
      <c r="L51" s="11">
        <f t="shared" si="28"/>
        <v>0</v>
      </c>
      <c r="M51" s="11">
        <f t="shared" si="28"/>
        <v>0</v>
      </c>
      <c r="N51" s="11">
        <f t="shared" si="28"/>
        <v>0</v>
      </c>
      <c r="O51" s="11">
        <f t="shared" si="28"/>
        <v>0</v>
      </c>
      <c r="P51" s="11">
        <f t="shared" si="28"/>
        <v>0</v>
      </c>
      <c r="Q51" s="11">
        <f t="shared" si="28"/>
        <v>0</v>
      </c>
      <c r="R51" s="11">
        <f t="shared" si="28"/>
        <v>0</v>
      </c>
      <c r="S51" s="11">
        <f t="shared" si="28"/>
        <v>0</v>
      </c>
      <c r="T51" s="11">
        <f t="shared" si="28"/>
        <v>0</v>
      </c>
      <c r="U51" s="11">
        <f t="shared" si="28"/>
        <v>0</v>
      </c>
      <c r="V51" s="11">
        <f t="shared" si="28"/>
        <v>0</v>
      </c>
      <c r="W51" s="11">
        <f t="shared" si="28"/>
        <v>0</v>
      </c>
      <c r="X51" s="11">
        <f t="shared" si="28"/>
        <v>0</v>
      </c>
      <c r="Y51" s="11">
        <f t="shared" si="28"/>
        <v>0</v>
      </c>
      <c r="Z51" s="11">
        <f t="shared" si="28"/>
        <v>0</v>
      </c>
      <c r="AA51" s="11">
        <f t="shared" si="28"/>
        <v>0</v>
      </c>
      <c r="AB51" s="11">
        <f t="shared" si="28"/>
        <v>0</v>
      </c>
      <c r="AC51" s="11">
        <f t="shared" si="28"/>
        <v>0</v>
      </c>
      <c r="AD51" s="11">
        <f t="shared" si="28"/>
        <v>0</v>
      </c>
      <c r="AE51" s="11">
        <f t="shared" si="28"/>
        <v>0</v>
      </c>
      <c r="AF51" s="11">
        <f t="shared" si="28"/>
        <v>0</v>
      </c>
      <c r="AG51" s="11">
        <f t="shared" si="28"/>
        <v>0</v>
      </c>
      <c r="AH51" s="11">
        <f t="shared" si="28"/>
        <v>0</v>
      </c>
      <c r="AI51" s="11">
        <f t="shared" si="28"/>
        <v>0</v>
      </c>
      <c r="AJ51" s="11">
        <f t="shared" ref="AJ51:AL53" si="29">AJ12+AJ24-AJ82</f>
        <v>0</v>
      </c>
      <c r="AK51" s="11">
        <f t="shared" si="29"/>
        <v>0</v>
      </c>
      <c r="AL51" s="11">
        <f t="shared" si="29"/>
        <v>0</v>
      </c>
      <c r="AM51" s="11">
        <f t="shared" si="28"/>
        <v>0</v>
      </c>
      <c r="AO51" s="16">
        <f t="shared" si="19"/>
        <v>0</v>
      </c>
      <c r="AP51" s="17">
        <f t="shared" si="20"/>
        <v>0</v>
      </c>
      <c r="AQ51" s="16">
        <f t="shared" si="21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M52" si="30">I13+I25-I83</f>
        <v>15800</v>
      </c>
      <c r="J52" s="11">
        <f t="shared" si="30"/>
        <v>15800</v>
      </c>
      <c r="K52" s="11">
        <f t="shared" si="30"/>
        <v>15800</v>
      </c>
      <c r="L52" s="11">
        <f t="shared" si="30"/>
        <v>15800</v>
      </c>
      <c r="M52" s="11">
        <f t="shared" si="30"/>
        <v>2002</v>
      </c>
      <c r="N52" s="11">
        <f t="shared" si="30"/>
        <v>2002</v>
      </c>
      <c r="O52" s="11">
        <f t="shared" si="30"/>
        <v>3257</v>
      </c>
      <c r="P52" s="11">
        <f t="shared" si="30"/>
        <v>5790</v>
      </c>
      <c r="Q52" s="11">
        <f t="shared" si="30"/>
        <v>5205</v>
      </c>
      <c r="R52" s="11">
        <f t="shared" si="30"/>
        <v>5205</v>
      </c>
      <c r="S52" s="11">
        <f t="shared" si="30"/>
        <v>5844</v>
      </c>
      <c r="T52" s="11">
        <f t="shared" si="30"/>
        <v>5844</v>
      </c>
      <c r="U52" s="11">
        <f t="shared" si="30"/>
        <v>5182</v>
      </c>
      <c r="V52" s="11">
        <f t="shared" si="30"/>
        <v>4874</v>
      </c>
      <c r="W52" s="11">
        <f t="shared" si="30"/>
        <v>6329</v>
      </c>
      <c r="X52" s="11">
        <f t="shared" si="30"/>
        <v>5875</v>
      </c>
      <c r="Y52" s="11">
        <f t="shared" si="30"/>
        <v>15800</v>
      </c>
      <c r="Z52" s="11">
        <f t="shared" si="30"/>
        <v>8862</v>
      </c>
      <c r="AA52" s="11">
        <f t="shared" si="30"/>
        <v>8223</v>
      </c>
      <c r="AB52" s="11">
        <f t="shared" si="30"/>
        <v>7684</v>
      </c>
      <c r="AC52" s="11">
        <f t="shared" si="30"/>
        <v>8839</v>
      </c>
      <c r="AD52" s="11">
        <f t="shared" si="30"/>
        <v>7030</v>
      </c>
      <c r="AE52" s="11">
        <f t="shared" si="30"/>
        <v>7453</v>
      </c>
      <c r="AF52" s="11">
        <f t="shared" si="30"/>
        <v>7453</v>
      </c>
      <c r="AG52" s="11">
        <f t="shared" si="30"/>
        <v>7276</v>
      </c>
      <c r="AH52" s="11">
        <f t="shared" si="30"/>
        <v>7276</v>
      </c>
      <c r="AI52" s="11">
        <f t="shared" si="30"/>
        <v>7130</v>
      </c>
      <c r="AJ52" s="11">
        <f t="shared" si="29"/>
        <v>5443</v>
      </c>
      <c r="AK52" s="11">
        <f t="shared" si="29"/>
        <v>7199</v>
      </c>
      <c r="AL52" s="11">
        <f t="shared" si="29"/>
        <v>10741</v>
      </c>
      <c r="AM52" s="11">
        <f t="shared" si="30"/>
        <v>0</v>
      </c>
      <c r="AO52" s="16">
        <f t="shared" si="19"/>
        <v>234647.82</v>
      </c>
      <c r="AP52" s="17">
        <f t="shared" si="20"/>
        <v>23464.782000000003</v>
      </c>
      <c r="AQ52" s="16">
        <f t="shared" si="21"/>
        <v>2370.1799999999998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M53" si="31">I14+I26-I84</f>
        <v>0</v>
      </c>
      <c r="J53" s="11">
        <f t="shared" si="31"/>
        <v>0</v>
      </c>
      <c r="K53" s="11">
        <f t="shared" si="31"/>
        <v>0</v>
      </c>
      <c r="L53" s="11">
        <f t="shared" si="31"/>
        <v>0</v>
      </c>
      <c r="M53" s="11">
        <f t="shared" si="31"/>
        <v>0</v>
      </c>
      <c r="N53" s="11">
        <f t="shared" si="31"/>
        <v>0</v>
      </c>
      <c r="O53" s="11">
        <f t="shared" si="31"/>
        <v>0</v>
      </c>
      <c r="P53" s="11">
        <f t="shared" si="31"/>
        <v>0</v>
      </c>
      <c r="Q53" s="11">
        <f t="shared" si="31"/>
        <v>0</v>
      </c>
      <c r="R53" s="11">
        <f t="shared" si="31"/>
        <v>0</v>
      </c>
      <c r="S53" s="11">
        <f t="shared" si="31"/>
        <v>0</v>
      </c>
      <c r="T53" s="11">
        <f t="shared" si="31"/>
        <v>0</v>
      </c>
      <c r="U53" s="11">
        <f t="shared" si="31"/>
        <v>0</v>
      </c>
      <c r="V53" s="11">
        <f t="shared" si="31"/>
        <v>0</v>
      </c>
      <c r="W53" s="11">
        <f t="shared" si="31"/>
        <v>0</v>
      </c>
      <c r="X53" s="11">
        <f t="shared" si="31"/>
        <v>0</v>
      </c>
      <c r="Y53" s="11">
        <f t="shared" si="31"/>
        <v>0</v>
      </c>
      <c r="Z53" s="11">
        <f t="shared" si="31"/>
        <v>0</v>
      </c>
      <c r="AA53" s="11">
        <f t="shared" si="31"/>
        <v>0</v>
      </c>
      <c r="AB53" s="11">
        <f t="shared" si="31"/>
        <v>0</v>
      </c>
      <c r="AC53" s="11">
        <f t="shared" si="31"/>
        <v>0</v>
      </c>
      <c r="AD53" s="11">
        <f t="shared" si="31"/>
        <v>0</v>
      </c>
      <c r="AE53" s="11">
        <f t="shared" si="31"/>
        <v>0</v>
      </c>
      <c r="AF53" s="11">
        <f t="shared" si="31"/>
        <v>0</v>
      </c>
      <c r="AG53" s="11">
        <f t="shared" si="31"/>
        <v>0</v>
      </c>
      <c r="AH53" s="11">
        <f t="shared" si="31"/>
        <v>0</v>
      </c>
      <c r="AI53" s="11">
        <f t="shared" si="31"/>
        <v>0</v>
      </c>
      <c r="AJ53" s="11">
        <f t="shared" si="29"/>
        <v>0</v>
      </c>
      <c r="AK53" s="11">
        <f t="shared" si="29"/>
        <v>0</v>
      </c>
      <c r="AL53" s="11">
        <f t="shared" si="29"/>
        <v>0</v>
      </c>
      <c r="AM53" s="11">
        <f t="shared" si="31"/>
        <v>0</v>
      </c>
      <c r="AO53" s="16">
        <f t="shared" si="19"/>
        <v>0</v>
      </c>
      <c r="AP53" s="17">
        <f t="shared" si="20"/>
        <v>0</v>
      </c>
      <c r="AQ53" s="16">
        <f t="shared" si="21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M54" si="32">I27-I85</f>
        <v>0</v>
      </c>
      <c r="J54" s="11">
        <f t="shared" si="32"/>
        <v>0</v>
      </c>
      <c r="K54" s="11">
        <f t="shared" si="32"/>
        <v>0</v>
      </c>
      <c r="L54" s="11">
        <f t="shared" si="32"/>
        <v>0</v>
      </c>
      <c r="M54" s="11">
        <f t="shared" si="32"/>
        <v>0</v>
      </c>
      <c r="N54" s="11">
        <f t="shared" si="32"/>
        <v>0</v>
      </c>
      <c r="O54" s="11">
        <f t="shared" si="32"/>
        <v>0</v>
      </c>
      <c r="P54" s="11">
        <f t="shared" si="32"/>
        <v>0</v>
      </c>
      <c r="Q54" s="11">
        <f t="shared" si="32"/>
        <v>0</v>
      </c>
      <c r="R54" s="11">
        <f t="shared" si="32"/>
        <v>0</v>
      </c>
      <c r="S54" s="11">
        <f t="shared" si="32"/>
        <v>0</v>
      </c>
      <c r="T54" s="11">
        <f t="shared" si="32"/>
        <v>0</v>
      </c>
      <c r="U54" s="11">
        <f t="shared" si="32"/>
        <v>0</v>
      </c>
      <c r="V54" s="11">
        <f t="shared" si="32"/>
        <v>0</v>
      </c>
      <c r="W54" s="11">
        <f t="shared" si="32"/>
        <v>0</v>
      </c>
      <c r="X54" s="11">
        <f t="shared" si="32"/>
        <v>0</v>
      </c>
      <c r="Y54" s="11">
        <f t="shared" si="32"/>
        <v>0</v>
      </c>
      <c r="Z54" s="11">
        <f t="shared" si="32"/>
        <v>0</v>
      </c>
      <c r="AA54" s="11">
        <f t="shared" si="32"/>
        <v>0</v>
      </c>
      <c r="AB54" s="11">
        <f t="shared" si="32"/>
        <v>0</v>
      </c>
      <c r="AC54" s="11">
        <f t="shared" si="32"/>
        <v>0</v>
      </c>
      <c r="AD54" s="11">
        <f t="shared" si="32"/>
        <v>0</v>
      </c>
      <c r="AE54" s="11">
        <f t="shared" si="32"/>
        <v>0</v>
      </c>
      <c r="AF54" s="11">
        <f t="shared" si="32"/>
        <v>0</v>
      </c>
      <c r="AG54" s="11">
        <f t="shared" si="32"/>
        <v>0</v>
      </c>
      <c r="AH54" s="11">
        <f t="shared" si="32"/>
        <v>0</v>
      </c>
      <c r="AI54" s="11">
        <f t="shared" si="32"/>
        <v>0</v>
      </c>
      <c r="AJ54" s="11">
        <f t="shared" ref="AJ54:AL56" si="33">AJ27-AJ85</f>
        <v>0</v>
      </c>
      <c r="AK54" s="11">
        <f t="shared" si="33"/>
        <v>0</v>
      </c>
      <c r="AL54" s="11">
        <f t="shared" si="33"/>
        <v>0</v>
      </c>
      <c r="AM54" s="11">
        <f t="shared" si="32"/>
        <v>0</v>
      </c>
      <c r="AO54" s="16">
        <f t="shared" si="19"/>
        <v>0</v>
      </c>
      <c r="AP54" s="17">
        <f t="shared" si="20"/>
        <v>0</v>
      </c>
      <c r="AQ54" s="16">
        <f t="shared" si="21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M55" si="34">I28-I86</f>
        <v>0</v>
      </c>
      <c r="J55" s="11">
        <f t="shared" si="34"/>
        <v>0</v>
      </c>
      <c r="K55" s="11">
        <f t="shared" si="34"/>
        <v>0</v>
      </c>
      <c r="L55" s="11">
        <f t="shared" si="34"/>
        <v>0</v>
      </c>
      <c r="M55" s="11">
        <f t="shared" si="34"/>
        <v>0</v>
      </c>
      <c r="N55" s="11">
        <f t="shared" si="34"/>
        <v>0</v>
      </c>
      <c r="O55" s="11">
        <f t="shared" si="34"/>
        <v>0</v>
      </c>
      <c r="P55" s="11">
        <f t="shared" si="34"/>
        <v>0</v>
      </c>
      <c r="Q55" s="11">
        <f t="shared" si="34"/>
        <v>0</v>
      </c>
      <c r="R55" s="11">
        <f t="shared" si="34"/>
        <v>0</v>
      </c>
      <c r="S55" s="11">
        <f t="shared" si="34"/>
        <v>0</v>
      </c>
      <c r="T55" s="11">
        <f t="shared" si="34"/>
        <v>0</v>
      </c>
      <c r="U55" s="11">
        <f t="shared" si="34"/>
        <v>0</v>
      </c>
      <c r="V55" s="11">
        <f t="shared" si="34"/>
        <v>0</v>
      </c>
      <c r="W55" s="11">
        <f t="shared" si="34"/>
        <v>0</v>
      </c>
      <c r="X55" s="11">
        <f t="shared" si="34"/>
        <v>0</v>
      </c>
      <c r="Y55" s="11">
        <f t="shared" si="34"/>
        <v>0</v>
      </c>
      <c r="Z55" s="11">
        <f t="shared" si="34"/>
        <v>0</v>
      </c>
      <c r="AA55" s="11">
        <f t="shared" si="34"/>
        <v>0</v>
      </c>
      <c r="AB55" s="11">
        <f t="shared" si="34"/>
        <v>0</v>
      </c>
      <c r="AC55" s="11">
        <f t="shared" si="34"/>
        <v>0</v>
      </c>
      <c r="AD55" s="11">
        <f t="shared" si="34"/>
        <v>0</v>
      </c>
      <c r="AE55" s="11">
        <f t="shared" si="34"/>
        <v>0</v>
      </c>
      <c r="AF55" s="11">
        <f t="shared" si="34"/>
        <v>0</v>
      </c>
      <c r="AG55" s="11">
        <f t="shared" si="34"/>
        <v>0</v>
      </c>
      <c r="AH55" s="11">
        <f t="shared" si="34"/>
        <v>0</v>
      </c>
      <c r="AI55" s="11">
        <f t="shared" si="34"/>
        <v>5000</v>
      </c>
      <c r="AJ55" s="11">
        <f t="shared" si="33"/>
        <v>5000</v>
      </c>
      <c r="AK55" s="11">
        <f t="shared" si="33"/>
        <v>5000</v>
      </c>
      <c r="AL55" s="11">
        <f t="shared" si="33"/>
        <v>5000</v>
      </c>
      <c r="AM55" s="11">
        <f t="shared" si="34"/>
        <v>0</v>
      </c>
      <c r="AO55" s="16">
        <f t="shared" si="19"/>
        <v>19800</v>
      </c>
      <c r="AP55" s="17">
        <f t="shared" si="20"/>
        <v>1980</v>
      </c>
      <c r="AQ55" s="16">
        <f t="shared" si="21"/>
        <v>200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M56" si="35">I29-I87</f>
        <v>0</v>
      </c>
      <c r="J56" s="11">
        <f t="shared" si="35"/>
        <v>0</v>
      </c>
      <c r="K56" s="11">
        <f t="shared" si="35"/>
        <v>0</v>
      </c>
      <c r="L56" s="11">
        <f t="shared" si="35"/>
        <v>0</v>
      </c>
      <c r="M56" s="11">
        <f t="shared" si="35"/>
        <v>0</v>
      </c>
      <c r="N56" s="11">
        <f t="shared" si="35"/>
        <v>0</v>
      </c>
      <c r="O56" s="11">
        <f t="shared" si="35"/>
        <v>0</v>
      </c>
      <c r="P56" s="11">
        <f t="shared" si="35"/>
        <v>0</v>
      </c>
      <c r="Q56" s="11">
        <f t="shared" si="35"/>
        <v>0</v>
      </c>
      <c r="R56" s="11">
        <f t="shared" si="35"/>
        <v>0</v>
      </c>
      <c r="S56" s="11">
        <f t="shared" si="35"/>
        <v>0</v>
      </c>
      <c r="T56" s="11">
        <f t="shared" si="35"/>
        <v>0</v>
      </c>
      <c r="U56" s="11">
        <f t="shared" si="35"/>
        <v>0</v>
      </c>
      <c r="V56" s="11">
        <f t="shared" si="35"/>
        <v>0</v>
      </c>
      <c r="W56" s="11">
        <f t="shared" si="35"/>
        <v>0</v>
      </c>
      <c r="X56" s="11">
        <f t="shared" si="35"/>
        <v>0</v>
      </c>
      <c r="Y56" s="11">
        <f t="shared" si="35"/>
        <v>0</v>
      </c>
      <c r="Z56" s="11">
        <f t="shared" si="35"/>
        <v>0</v>
      </c>
      <c r="AA56" s="11">
        <f t="shared" si="35"/>
        <v>0</v>
      </c>
      <c r="AB56" s="11">
        <f t="shared" si="35"/>
        <v>0</v>
      </c>
      <c r="AC56" s="11">
        <f t="shared" si="35"/>
        <v>0</v>
      </c>
      <c r="AD56" s="11">
        <f t="shared" si="35"/>
        <v>0</v>
      </c>
      <c r="AE56" s="11">
        <f t="shared" si="35"/>
        <v>0</v>
      </c>
      <c r="AF56" s="11">
        <f t="shared" si="35"/>
        <v>0</v>
      </c>
      <c r="AG56" s="11">
        <f t="shared" si="35"/>
        <v>0</v>
      </c>
      <c r="AH56" s="11">
        <f t="shared" si="35"/>
        <v>0</v>
      </c>
      <c r="AI56" s="11">
        <f t="shared" si="35"/>
        <v>0</v>
      </c>
      <c r="AJ56" s="11">
        <f t="shared" si="33"/>
        <v>0</v>
      </c>
      <c r="AK56" s="11">
        <f t="shared" si="33"/>
        <v>0</v>
      </c>
      <c r="AL56" s="11">
        <f t="shared" si="33"/>
        <v>0</v>
      </c>
      <c r="AM56" s="11">
        <f t="shared" si="35"/>
        <v>0</v>
      </c>
      <c r="AO56" s="16">
        <f t="shared" si="19"/>
        <v>0</v>
      </c>
      <c r="AP56" s="17">
        <f t="shared" si="20"/>
        <v>0</v>
      </c>
      <c r="AQ56" s="16">
        <f t="shared" si="21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AM57" si="36">I15+I30-I88</f>
        <v>5000</v>
      </c>
      <c r="J57" s="11">
        <f t="shared" si="36"/>
        <v>5000</v>
      </c>
      <c r="K57" s="11">
        <f t="shared" si="36"/>
        <v>5000</v>
      </c>
      <c r="L57" s="11">
        <f t="shared" si="36"/>
        <v>488</v>
      </c>
      <c r="M57" s="11">
        <f t="shared" si="36"/>
        <v>5000</v>
      </c>
      <c r="N57" s="11">
        <f t="shared" si="36"/>
        <v>5000</v>
      </c>
      <c r="O57" s="11">
        <f t="shared" si="36"/>
        <v>5000</v>
      </c>
      <c r="P57" s="11">
        <f t="shared" si="36"/>
        <v>5000</v>
      </c>
      <c r="Q57" s="11">
        <f t="shared" si="36"/>
        <v>5000</v>
      </c>
      <c r="R57" s="11">
        <f t="shared" si="36"/>
        <v>5000</v>
      </c>
      <c r="S57" s="11">
        <f t="shared" si="36"/>
        <v>5000</v>
      </c>
      <c r="T57" s="11">
        <f t="shared" si="36"/>
        <v>5000</v>
      </c>
      <c r="U57" s="11">
        <f t="shared" si="36"/>
        <v>5000</v>
      </c>
      <c r="V57" s="11">
        <f t="shared" si="36"/>
        <v>5000</v>
      </c>
      <c r="W57" s="11">
        <f t="shared" si="36"/>
        <v>5000</v>
      </c>
      <c r="X57" s="11">
        <f t="shared" si="36"/>
        <v>5000</v>
      </c>
      <c r="Y57" s="11">
        <f t="shared" si="36"/>
        <v>5000</v>
      </c>
      <c r="Z57" s="11">
        <f t="shared" si="36"/>
        <v>5000</v>
      </c>
      <c r="AA57" s="11">
        <f t="shared" si="36"/>
        <v>5000</v>
      </c>
      <c r="AB57" s="11">
        <f t="shared" si="36"/>
        <v>5000</v>
      </c>
      <c r="AC57" s="11">
        <f t="shared" si="36"/>
        <v>5000</v>
      </c>
      <c r="AD57" s="11">
        <f t="shared" si="36"/>
        <v>5000</v>
      </c>
      <c r="AE57" s="11">
        <f t="shared" si="36"/>
        <v>5000</v>
      </c>
      <c r="AF57" s="11">
        <f t="shared" si="36"/>
        <v>5000</v>
      </c>
      <c r="AG57" s="11">
        <f t="shared" si="36"/>
        <v>5000</v>
      </c>
      <c r="AH57" s="11">
        <f t="shared" si="36"/>
        <v>5000</v>
      </c>
      <c r="AI57" s="11">
        <f t="shared" si="36"/>
        <v>5000</v>
      </c>
      <c r="AJ57" s="11">
        <f t="shared" ref="AJ57:AL58" si="37">AJ15+AJ30-AJ88</f>
        <v>5000</v>
      </c>
      <c r="AK57" s="11">
        <f t="shared" si="37"/>
        <v>5000</v>
      </c>
      <c r="AL57" s="11">
        <f t="shared" si="37"/>
        <v>5000</v>
      </c>
      <c r="AM57" s="11">
        <f t="shared" si="36"/>
        <v>0</v>
      </c>
      <c r="AO57" s="16">
        <f t="shared" si="19"/>
        <v>144033.12</v>
      </c>
      <c r="AP57" s="17">
        <f t="shared" si="20"/>
        <v>14403.312</v>
      </c>
      <c r="AQ57" s="16">
        <f t="shared" si="21"/>
        <v>1454.88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ref="I58:AM58" si="38">I16+I31-I89</f>
        <v>5365</v>
      </c>
      <c r="J58" s="11">
        <f t="shared" si="38"/>
        <v>5365</v>
      </c>
      <c r="K58" s="11">
        <f t="shared" si="38"/>
        <v>5365</v>
      </c>
      <c r="L58" s="11">
        <f t="shared" si="38"/>
        <v>5365</v>
      </c>
      <c r="M58" s="11">
        <f t="shared" si="38"/>
        <v>9200</v>
      </c>
      <c r="N58" s="11">
        <f t="shared" si="38"/>
        <v>9200</v>
      </c>
      <c r="O58" s="11">
        <f t="shared" si="38"/>
        <v>9200</v>
      </c>
      <c r="P58" s="11">
        <f t="shared" si="38"/>
        <v>9200</v>
      </c>
      <c r="Q58" s="11">
        <f t="shared" si="38"/>
        <v>9200</v>
      </c>
      <c r="R58" s="11">
        <f t="shared" si="38"/>
        <v>9200</v>
      </c>
      <c r="S58" s="11">
        <f t="shared" si="38"/>
        <v>9200</v>
      </c>
      <c r="T58" s="11">
        <f t="shared" si="38"/>
        <v>9200</v>
      </c>
      <c r="U58" s="11">
        <f t="shared" si="38"/>
        <v>9200</v>
      </c>
      <c r="V58" s="11">
        <f t="shared" si="38"/>
        <v>9200</v>
      </c>
      <c r="W58" s="11">
        <f t="shared" si="38"/>
        <v>9200</v>
      </c>
      <c r="X58" s="11">
        <f t="shared" si="38"/>
        <v>9200</v>
      </c>
      <c r="Y58" s="11">
        <f t="shared" si="38"/>
        <v>9200</v>
      </c>
      <c r="Z58" s="11">
        <f t="shared" si="38"/>
        <v>9200</v>
      </c>
      <c r="AA58" s="11">
        <f t="shared" si="38"/>
        <v>9200</v>
      </c>
      <c r="AB58" s="11">
        <f t="shared" si="38"/>
        <v>9200</v>
      </c>
      <c r="AC58" s="11">
        <f t="shared" si="38"/>
        <v>9200</v>
      </c>
      <c r="AD58" s="11">
        <f t="shared" si="38"/>
        <v>9200</v>
      </c>
      <c r="AE58" s="11">
        <f t="shared" si="38"/>
        <v>9200</v>
      </c>
      <c r="AF58" s="11">
        <f t="shared" si="38"/>
        <v>9200</v>
      </c>
      <c r="AG58" s="11">
        <f t="shared" si="38"/>
        <v>9200</v>
      </c>
      <c r="AH58" s="11">
        <f t="shared" si="38"/>
        <v>9200</v>
      </c>
      <c r="AI58" s="11">
        <f t="shared" si="38"/>
        <v>9200</v>
      </c>
      <c r="AJ58" s="11">
        <f t="shared" si="37"/>
        <v>9200</v>
      </c>
      <c r="AK58" s="11">
        <f t="shared" si="37"/>
        <v>9200</v>
      </c>
      <c r="AL58" s="11">
        <f t="shared" si="37"/>
        <v>9200</v>
      </c>
      <c r="AM58" s="11">
        <f t="shared" si="38"/>
        <v>0</v>
      </c>
      <c r="AO58" s="16">
        <f t="shared" si="19"/>
        <v>258053.4</v>
      </c>
      <c r="AP58" s="17">
        <f t="shared" si="20"/>
        <v>25805.34</v>
      </c>
      <c r="AQ58" s="16">
        <f t="shared" si="21"/>
        <v>2606.6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M59" si="39">I32-I90</f>
        <v>0</v>
      </c>
      <c r="J59" s="64">
        <f t="shared" si="39"/>
        <v>0</v>
      </c>
      <c r="K59" s="64">
        <f t="shared" si="39"/>
        <v>0</v>
      </c>
      <c r="L59" s="64">
        <f t="shared" si="39"/>
        <v>0</v>
      </c>
      <c r="M59" s="64">
        <f t="shared" si="39"/>
        <v>0</v>
      </c>
      <c r="N59" s="64">
        <f t="shared" si="39"/>
        <v>0</v>
      </c>
      <c r="O59" s="64">
        <f t="shared" si="39"/>
        <v>0</v>
      </c>
      <c r="P59" s="64">
        <f t="shared" si="39"/>
        <v>0</v>
      </c>
      <c r="Q59" s="64">
        <f t="shared" si="39"/>
        <v>0</v>
      </c>
      <c r="R59" s="64">
        <f t="shared" si="39"/>
        <v>0</v>
      </c>
      <c r="S59" s="64">
        <f t="shared" si="39"/>
        <v>0</v>
      </c>
      <c r="T59" s="64">
        <f t="shared" si="39"/>
        <v>0</v>
      </c>
      <c r="U59" s="64">
        <f t="shared" si="39"/>
        <v>0</v>
      </c>
      <c r="V59" s="64">
        <f t="shared" si="39"/>
        <v>0</v>
      </c>
      <c r="W59" s="64">
        <f t="shared" si="39"/>
        <v>0</v>
      </c>
      <c r="X59" s="64">
        <f t="shared" si="39"/>
        <v>0</v>
      </c>
      <c r="Y59" s="64">
        <f t="shared" si="39"/>
        <v>0</v>
      </c>
      <c r="Z59" s="64">
        <f t="shared" si="39"/>
        <v>0</v>
      </c>
      <c r="AA59" s="64">
        <f t="shared" si="39"/>
        <v>0</v>
      </c>
      <c r="AB59" s="64">
        <f t="shared" si="39"/>
        <v>0</v>
      </c>
      <c r="AC59" s="64">
        <f t="shared" si="39"/>
        <v>0</v>
      </c>
      <c r="AD59" s="64">
        <f t="shared" si="39"/>
        <v>0</v>
      </c>
      <c r="AE59" s="64">
        <f t="shared" si="39"/>
        <v>0</v>
      </c>
      <c r="AF59" s="64">
        <f t="shared" si="39"/>
        <v>0</v>
      </c>
      <c r="AG59" s="64">
        <f t="shared" si="39"/>
        <v>0</v>
      </c>
      <c r="AH59" s="64">
        <f t="shared" si="39"/>
        <v>0</v>
      </c>
      <c r="AI59" s="64">
        <f t="shared" si="39"/>
        <v>0</v>
      </c>
      <c r="AJ59" s="64">
        <f t="shared" si="39"/>
        <v>0</v>
      </c>
      <c r="AK59" s="64">
        <f t="shared" si="39"/>
        <v>0</v>
      </c>
      <c r="AL59" s="64">
        <f t="shared" si="39"/>
        <v>0</v>
      </c>
      <c r="AM59" s="64">
        <f t="shared" si="39"/>
        <v>0</v>
      </c>
      <c r="AO59" s="16">
        <f t="shared" si="19"/>
        <v>0</v>
      </c>
      <c r="AP59" s="17">
        <f t="shared" si="20"/>
        <v>0</v>
      </c>
      <c r="AQ59" s="16">
        <f t="shared" si="21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19"/>
        <v>0</v>
      </c>
      <c r="AP60" s="66">
        <f t="shared" si="20"/>
        <v>0</v>
      </c>
      <c r="AQ60" s="60">
        <f t="shared" si="21"/>
        <v>0</v>
      </c>
    </row>
    <row r="61" spans="2:43" x14ac:dyDescent="0.2">
      <c r="I61" s="20">
        <f t="shared" ref="I61:AM61" si="40">SUM(I45:I60)</f>
        <v>41165</v>
      </c>
      <c r="J61" s="20">
        <f t="shared" si="40"/>
        <v>41165</v>
      </c>
      <c r="K61" s="20">
        <f t="shared" si="40"/>
        <v>41165</v>
      </c>
      <c r="L61" s="20">
        <f t="shared" si="40"/>
        <v>36653</v>
      </c>
      <c r="M61" s="20">
        <f t="shared" si="40"/>
        <v>31202</v>
      </c>
      <c r="N61" s="20">
        <f t="shared" si="40"/>
        <v>31202</v>
      </c>
      <c r="O61" s="20">
        <f t="shared" si="40"/>
        <v>32457</v>
      </c>
      <c r="P61" s="20">
        <f t="shared" si="40"/>
        <v>34990</v>
      </c>
      <c r="Q61" s="20">
        <f t="shared" si="40"/>
        <v>34405</v>
      </c>
      <c r="R61" s="20">
        <f t="shared" si="40"/>
        <v>34405</v>
      </c>
      <c r="S61" s="20">
        <f t="shared" si="40"/>
        <v>35044</v>
      </c>
      <c r="T61" s="20">
        <f t="shared" si="40"/>
        <v>35044</v>
      </c>
      <c r="U61" s="20">
        <f t="shared" si="40"/>
        <v>34382</v>
      </c>
      <c r="V61" s="20">
        <f t="shared" si="40"/>
        <v>34074</v>
      </c>
      <c r="W61" s="20">
        <f t="shared" si="40"/>
        <v>35529</v>
      </c>
      <c r="X61" s="20">
        <f t="shared" si="40"/>
        <v>35075</v>
      </c>
      <c r="Y61" s="20">
        <f t="shared" si="40"/>
        <v>45000</v>
      </c>
      <c r="Z61" s="20">
        <f t="shared" si="40"/>
        <v>38062</v>
      </c>
      <c r="AA61" s="20">
        <f t="shared" si="40"/>
        <v>37423</v>
      </c>
      <c r="AB61" s="20">
        <f t="shared" si="40"/>
        <v>36884</v>
      </c>
      <c r="AC61" s="20">
        <f t="shared" si="40"/>
        <v>38039</v>
      </c>
      <c r="AD61" s="20">
        <f t="shared" si="40"/>
        <v>36230</v>
      </c>
      <c r="AE61" s="20">
        <f t="shared" si="40"/>
        <v>36653</v>
      </c>
      <c r="AF61" s="20">
        <f t="shared" si="40"/>
        <v>36653</v>
      </c>
      <c r="AG61" s="20">
        <f t="shared" si="40"/>
        <v>36476</v>
      </c>
      <c r="AH61" s="20">
        <f t="shared" si="40"/>
        <v>36476</v>
      </c>
      <c r="AI61" s="20">
        <f t="shared" si="40"/>
        <v>41330</v>
      </c>
      <c r="AJ61" s="20">
        <f t="shared" si="40"/>
        <v>39643</v>
      </c>
      <c r="AK61" s="20">
        <f t="shared" si="40"/>
        <v>41399</v>
      </c>
      <c r="AL61" s="20">
        <f t="shared" si="40"/>
        <v>44941</v>
      </c>
      <c r="AM61" s="20">
        <f t="shared" si="40"/>
        <v>0</v>
      </c>
      <c r="AO61" s="20">
        <f>SUM(AO45:AO60)</f>
        <v>1102034.3400000001</v>
      </c>
      <c r="AP61" s="21">
        <f>SUM(AP45:AP60)</f>
        <v>110203.43400000001</v>
      </c>
      <c r="AQ61" s="20">
        <f>SUM(AQ45:AQ60)</f>
        <v>11131.660000000002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L73" si="41">I61-(I45*$F45+I46*$F46+I47*$F47+I48*$F48+I49*$F49+I51*$F51+I52*$F52+I53*$F53+I54*$F54+I55*$F55+I56*$F56+I57*$F57+I58*$F58+I59*$F59+I50*$F50)-I60*$F60-I91-I94-I97-I100-I103+I91</f>
        <v>40753.35</v>
      </c>
      <c r="J73" s="16">
        <f t="shared" si="41"/>
        <v>40753.35</v>
      </c>
      <c r="K73" s="16">
        <f t="shared" si="41"/>
        <v>40753.35</v>
      </c>
      <c r="L73" s="16">
        <f t="shared" si="41"/>
        <v>36286.47</v>
      </c>
      <c r="M73" s="16">
        <f t="shared" si="41"/>
        <v>30889.98</v>
      </c>
      <c r="N73" s="16">
        <f t="shared" si="41"/>
        <v>30889.98</v>
      </c>
      <c r="O73" s="16">
        <f t="shared" si="41"/>
        <v>32132.43</v>
      </c>
      <c r="P73" s="16">
        <f t="shared" si="41"/>
        <v>34640.1</v>
      </c>
      <c r="Q73" s="16">
        <f t="shared" si="41"/>
        <v>34060.949999999997</v>
      </c>
      <c r="R73" s="16">
        <f t="shared" si="41"/>
        <v>34060.949999999997</v>
      </c>
      <c r="S73" s="16">
        <f t="shared" si="41"/>
        <v>34693.56</v>
      </c>
      <c r="T73" s="16">
        <f t="shared" si="41"/>
        <v>34693.56</v>
      </c>
      <c r="U73" s="16">
        <f t="shared" si="41"/>
        <v>34038.18</v>
      </c>
      <c r="V73" s="16">
        <f t="shared" si="41"/>
        <v>33733.26</v>
      </c>
      <c r="W73" s="16">
        <f t="shared" si="41"/>
        <v>35173.71</v>
      </c>
      <c r="X73" s="16">
        <f t="shared" si="41"/>
        <v>34724.25</v>
      </c>
      <c r="Y73" s="16">
        <f t="shared" si="41"/>
        <v>44550</v>
      </c>
      <c r="Z73" s="16">
        <f t="shared" si="41"/>
        <v>37681.379999999997</v>
      </c>
      <c r="AA73" s="16">
        <f t="shared" si="41"/>
        <v>37048.769999999997</v>
      </c>
      <c r="AB73" s="16">
        <f t="shared" si="41"/>
        <v>36515.160000000003</v>
      </c>
      <c r="AC73" s="16">
        <f t="shared" si="41"/>
        <v>37658.61</v>
      </c>
      <c r="AD73" s="16">
        <f t="shared" si="41"/>
        <v>35867.699999999997</v>
      </c>
      <c r="AE73" s="16">
        <f t="shared" si="41"/>
        <v>36286.47</v>
      </c>
      <c r="AF73" s="16">
        <f t="shared" si="41"/>
        <v>36286.47</v>
      </c>
      <c r="AG73" s="16">
        <f t="shared" si="41"/>
        <v>36111.24</v>
      </c>
      <c r="AH73" s="16">
        <f t="shared" si="41"/>
        <v>36111.24</v>
      </c>
      <c r="AI73" s="16">
        <f t="shared" si="41"/>
        <v>40916.699999999997</v>
      </c>
      <c r="AJ73" s="16">
        <f t="shared" si="41"/>
        <v>39246.57</v>
      </c>
      <c r="AK73" s="16">
        <f t="shared" si="41"/>
        <v>40985.01</v>
      </c>
      <c r="AL73" s="16">
        <f t="shared" si="41"/>
        <v>44491.59</v>
      </c>
      <c r="AM73" s="16"/>
      <c r="AO73" s="16">
        <f>SUM(I73:AN73)</f>
        <v>1102034.3399999999</v>
      </c>
      <c r="AP73" s="17">
        <f>AP17+AP33+AP36+AP39+AP61+AP64+AP67-AP91-AP94-AP97-AP100-AP103</f>
        <v>2982879.9079999998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M76" si="42">I76</f>
        <v>0</v>
      </c>
      <c r="K76" s="11">
        <f t="shared" si="42"/>
        <v>0</v>
      </c>
      <c r="L76" s="11">
        <f t="shared" si="42"/>
        <v>0</v>
      </c>
      <c r="M76" s="11">
        <f t="shared" si="42"/>
        <v>0</v>
      </c>
      <c r="N76" s="11">
        <f t="shared" si="42"/>
        <v>0</v>
      </c>
      <c r="O76" s="11">
        <f t="shared" si="42"/>
        <v>0</v>
      </c>
      <c r="P76" s="11">
        <f t="shared" si="42"/>
        <v>0</v>
      </c>
      <c r="Q76" s="11">
        <f t="shared" si="42"/>
        <v>0</v>
      </c>
      <c r="R76" s="11">
        <f t="shared" si="42"/>
        <v>0</v>
      </c>
      <c r="S76" s="11">
        <f t="shared" si="42"/>
        <v>0</v>
      </c>
      <c r="T76" s="11">
        <f t="shared" si="42"/>
        <v>0</v>
      </c>
      <c r="U76" s="11">
        <f t="shared" si="42"/>
        <v>0</v>
      </c>
      <c r="V76" s="11">
        <f t="shared" si="42"/>
        <v>0</v>
      </c>
      <c r="W76" s="11">
        <f t="shared" si="42"/>
        <v>0</v>
      </c>
      <c r="X76" s="11">
        <f t="shared" si="42"/>
        <v>0</v>
      </c>
      <c r="Y76" s="11">
        <f t="shared" si="42"/>
        <v>0</v>
      </c>
      <c r="Z76" s="11">
        <f t="shared" si="42"/>
        <v>0</v>
      </c>
      <c r="AA76" s="11">
        <f t="shared" si="42"/>
        <v>0</v>
      </c>
      <c r="AB76" s="11">
        <f t="shared" si="42"/>
        <v>0</v>
      </c>
      <c r="AC76" s="11">
        <f t="shared" si="42"/>
        <v>0</v>
      </c>
      <c r="AD76" s="11">
        <f t="shared" si="42"/>
        <v>0</v>
      </c>
      <c r="AE76" s="11">
        <f t="shared" si="42"/>
        <v>0</v>
      </c>
      <c r="AF76" s="11">
        <f t="shared" si="42"/>
        <v>0</v>
      </c>
      <c r="AG76" s="11">
        <f t="shared" si="42"/>
        <v>0</v>
      </c>
      <c r="AH76" s="11">
        <f t="shared" si="42"/>
        <v>0</v>
      </c>
      <c r="AI76" s="11">
        <f t="shared" si="42"/>
        <v>0</v>
      </c>
      <c r="AJ76" s="11">
        <f t="shared" si="42"/>
        <v>0</v>
      </c>
      <c r="AK76" s="11">
        <f t="shared" si="42"/>
        <v>0</v>
      </c>
      <c r="AL76" s="11">
        <f t="shared" si="42"/>
        <v>0</v>
      </c>
      <c r="AM76" s="11">
        <f t="shared" si="42"/>
        <v>0</v>
      </c>
      <c r="AO76" s="16">
        <f t="shared" ref="AO76:AO90" si="43">SUM(I76:AN76)</f>
        <v>0</v>
      </c>
      <c r="AP76" s="16">
        <f t="shared" ref="AP76:AP90" si="44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N79" si="45">I77</f>
        <v>0</v>
      </c>
      <c r="K77" s="11">
        <f t="shared" si="45"/>
        <v>0</v>
      </c>
      <c r="L77" s="11">
        <f t="shared" si="45"/>
        <v>0</v>
      </c>
      <c r="M77" s="11">
        <f t="shared" si="45"/>
        <v>0</v>
      </c>
      <c r="N77" s="11">
        <f t="shared" si="45"/>
        <v>0</v>
      </c>
      <c r="O77" s="11">
        <f t="shared" ref="O77:AM77" si="46">N77</f>
        <v>0</v>
      </c>
      <c r="P77" s="11">
        <f t="shared" si="46"/>
        <v>0</v>
      </c>
      <c r="Q77" s="11">
        <f t="shared" si="46"/>
        <v>0</v>
      </c>
      <c r="R77" s="11">
        <f t="shared" si="46"/>
        <v>0</v>
      </c>
      <c r="S77" s="11">
        <f t="shared" si="46"/>
        <v>0</v>
      </c>
      <c r="T77" s="11">
        <f t="shared" si="46"/>
        <v>0</v>
      </c>
      <c r="U77" s="11">
        <f t="shared" si="46"/>
        <v>0</v>
      </c>
      <c r="V77" s="11">
        <f t="shared" si="46"/>
        <v>0</v>
      </c>
      <c r="W77" s="11">
        <f t="shared" si="46"/>
        <v>0</v>
      </c>
      <c r="X77" s="11">
        <f t="shared" si="46"/>
        <v>0</v>
      </c>
      <c r="Y77" s="11">
        <f t="shared" si="46"/>
        <v>0</v>
      </c>
      <c r="Z77" s="11">
        <f t="shared" si="46"/>
        <v>0</v>
      </c>
      <c r="AA77" s="11">
        <f t="shared" si="46"/>
        <v>0</v>
      </c>
      <c r="AB77" s="11">
        <f t="shared" si="46"/>
        <v>0</v>
      </c>
      <c r="AC77" s="11">
        <f t="shared" si="46"/>
        <v>0</v>
      </c>
      <c r="AD77" s="11">
        <f t="shared" si="46"/>
        <v>0</v>
      </c>
      <c r="AE77" s="11">
        <f t="shared" si="46"/>
        <v>0</v>
      </c>
      <c r="AF77" s="11">
        <f t="shared" si="46"/>
        <v>0</v>
      </c>
      <c r="AG77" s="11">
        <f t="shared" si="46"/>
        <v>0</v>
      </c>
      <c r="AH77" s="11">
        <f t="shared" si="46"/>
        <v>0</v>
      </c>
      <c r="AI77" s="11">
        <f t="shared" si="46"/>
        <v>0</v>
      </c>
      <c r="AJ77" s="11">
        <f t="shared" si="46"/>
        <v>0</v>
      </c>
      <c r="AK77" s="11">
        <f t="shared" si="46"/>
        <v>0</v>
      </c>
      <c r="AL77" s="11">
        <f t="shared" si="46"/>
        <v>0</v>
      </c>
      <c r="AM77" s="11">
        <f t="shared" si="46"/>
        <v>0</v>
      </c>
      <c r="AO77" s="16">
        <f t="shared" si="43"/>
        <v>0</v>
      </c>
      <c r="AP77" s="16">
        <f t="shared" si="44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si="45"/>
        <v>0</v>
      </c>
      <c r="K78" s="11">
        <f t="shared" si="45"/>
        <v>0</v>
      </c>
      <c r="L78" s="11">
        <f t="shared" si="45"/>
        <v>0</v>
      </c>
      <c r="M78" s="11">
        <f t="shared" si="45"/>
        <v>0</v>
      </c>
      <c r="N78" s="11">
        <f t="shared" si="45"/>
        <v>0</v>
      </c>
      <c r="O78" s="11">
        <f t="shared" ref="O78:AM78" si="47">N78</f>
        <v>0</v>
      </c>
      <c r="P78" s="11">
        <f t="shared" si="47"/>
        <v>0</v>
      </c>
      <c r="Q78" s="11">
        <f t="shared" si="47"/>
        <v>0</v>
      </c>
      <c r="R78" s="11">
        <f t="shared" si="47"/>
        <v>0</v>
      </c>
      <c r="S78" s="11">
        <f t="shared" si="47"/>
        <v>0</v>
      </c>
      <c r="T78" s="11">
        <f t="shared" si="47"/>
        <v>0</v>
      </c>
      <c r="U78" s="11">
        <f t="shared" si="47"/>
        <v>0</v>
      </c>
      <c r="V78" s="11">
        <f t="shared" si="47"/>
        <v>0</v>
      </c>
      <c r="W78" s="11">
        <f t="shared" si="47"/>
        <v>0</v>
      </c>
      <c r="X78" s="11">
        <f t="shared" si="47"/>
        <v>0</v>
      </c>
      <c r="Y78" s="11">
        <f t="shared" si="47"/>
        <v>0</v>
      </c>
      <c r="Z78" s="11">
        <f t="shared" si="47"/>
        <v>0</v>
      </c>
      <c r="AA78" s="11">
        <f t="shared" si="47"/>
        <v>0</v>
      </c>
      <c r="AB78" s="11">
        <f t="shared" si="47"/>
        <v>0</v>
      </c>
      <c r="AC78" s="11">
        <f t="shared" si="47"/>
        <v>0</v>
      </c>
      <c r="AD78" s="11">
        <f t="shared" si="47"/>
        <v>0</v>
      </c>
      <c r="AE78" s="11">
        <f t="shared" si="47"/>
        <v>0</v>
      </c>
      <c r="AF78" s="11">
        <f t="shared" si="47"/>
        <v>0</v>
      </c>
      <c r="AG78" s="11">
        <f t="shared" si="47"/>
        <v>0</v>
      </c>
      <c r="AH78" s="11">
        <f t="shared" si="47"/>
        <v>0</v>
      </c>
      <c r="AI78" s="11">
        <f t="shared" si="47"/>
        <v>0</v>
      </c>
      <c r="AJ78" s="11">
        <f t="shared" si="47"/>
        <v>0</v>
      </c>
      <c r="AK78" s="11">
        <f t="shared" si="47"/>
        <v>0</v>
      </c>
      <c r="AL78" s="11">
        <f t="shared" si="47"/>
        <v>0</v>
      </c>
      <c r="AM78" s="11">
        <f t="shared" si="47"/>
        <v>0</v>
      </c>
      <c r="AO78" s="16">
        <f t="shared" si="43"/>
        <v>0</v>
      </c>
      <c r="AP78" s="16">
        <f t="shared" si="44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si="45"/>
        <v>0</v>
      </c>
      <c r="K79" s="11">
        <f t="shared" si="45"/>
        <v>0</v>
      </c>
      <c r="L79" s="11">
        <f t="shared" si="45"/>
        <v>0</v>
      </c>
      <c r="M79" s="11">
        <f t="shared" si="45"/>
        <v>0</v>
      </c>
      <c r="N79" s="11">
        <f t="shared" si="45"/>
        <v>0</v>
      </c>
      <c r="O79" s="11">
        <f t="shared" ref="O79:AM79" si="48">N79</f>
        <v>0</v>
      </c>
      <c r="P79" s="11">
        <f t="shared" si="48"/>
        <v>0</v>
      </c>
      <c r="Q79" s="11">
        <f t="shared" si="48"/>
        <v>0</v>
      </c>
      <c r="R79" s="11">
        <f t="shared" si="48"/>
        <v>0</v>
      </c>
      <c r="S79" s="11">
        <f t="shared" si="48"/>
        <v>0</v>
      </c>
      <c r="T79" s="11">
        <f t="shared" si="48"/>
        <v>0</v>
      </c>
      <c r="U79" s="11">
        <f t="shared" si="48"/>
        <v>0</v>
      </c>
      <c r="V79" s="11">
        <f t="shared" si="48"/>
        <v>0</v>
      </c>
      <c r="W79" s="11">
        <f t="shared" si="48"/>
        <v>0</v>
      </c>
      <c r="X79" s="11">
        <f t="shared" si="48"/>
        <v>0</v>
      </c>
      <c r="Y79" s="11">
        <f t="shared" si="48"/>
        <v>0</v>
      </c>
      <c r="Z79" s="11">
        <f t="shared" si="48"/>
        <v>0</v>
      </c>
      <c r="AA79" s="11">
        <f t="shared" si="48"/>
        <v>0</v>
      </c>
      <c r="AB79" s="11">
        <f t="shared" si="48"/>
        <v>0</v>
      </c>
      <c r="AC79" s="11">
        <f t="shared" si="48"/>
        <v>0</v>
      </c>
      <c r="AD79" s="11">
        <f t="shared" si="48"/>
        <v>0</v>
      </c>
      <c r="AE79" s="11">
        <f t="shared" si="48"/>
        <v>0</v>
      </c>
      <c r="AF79" s="11">
        <f t="shared" si="48"/>
        <v>0</v>
      </c>
      <c r="AG79" s="11">
        <f t="shared" si="48"/>
        <v>0</v>
      </c>
      <c r="AH79" s="11">
        <f t="shared" si="48"/>
        <v>0</v>
      </c>
      <c r="AI79" s="11">
        <f t="shared" si="48"/>
        <v>0</v>
      </c>
      <c r="AJ79" s="11">
        <f t="shared" si="48"/>
        <v>0</v>
      </c>
      <c r="AK79" s="11">
        <f t="shared" si="48"/>
        <v>0</v>
      </c>
      <c r="AL79" s="11">
        <f t="shared" si="48"/>
        <v>0</v>
      </c>
      <c r="AM79" s="11">
        <f t="shared" si="48"/>
        <v>0</v>
      </c>
      <c r="AO79" s="16">
        <f t="shared" si="43"/>
        <v>0</v>
      </c>
      <c r="AP79" s="16">
        <f t="shared" si="4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f t="shared" ref="N80:AM80" si="49">M80</f>
        <v>0</v>
      </c>
      <c r="O80" s="11">
        <f t="shared" si="49"/>
        <v>0</v>
      </c>
      <c r="P80" s="11">
        <f t="shared" si="49"/>
        <v>0</v>
      </c>
      <c r="Q80" s="11">
        <f t="shared" si="49"/>
        <v>0</v>
      </c>
      <c r="R80" s="11">
        <f t="shared" si="49"/>
        <v>0</v>
      </c>
      <c r="S80" s="11">
        <f t="shared" si="49"/>
        <v>0</v>
      </c>
      <c r="T80" s="11">
        <f t="shared" si="49"/>
        <v>0</v>
      </c>
      <c r="U80" s="11">
        <f t="shared" si="49"/>
        <v>0</v>
      </c>
      <c r="V80" s="11">
        <f t="shared" si="49"/>
        <v>0</v>
      </c>
      <c r="W80" s="11">
        <f t="shared" si="49"/>
        <v>0</v>
      </c>
      <c r="X80" s="11">
        <f t="shared" si="49"/>
        <v>0</v>
      </c>
      <c r="Y80" s="11">
        <f t="shared" si="49"/>
        <v>0</v>
      </c>
      <c r="Z80" s="11">
        <f t="shared" si="49"/>
        <v>0</v>
      </c>
      <c r="AA80" s="11">
        <f t="shared" si="49"/>
        <v>0</v>
      </c>
      <c r="AB80" s="11">
        <f t="shared" si="49"/>
        <v>0</v>
      </c>
      <c r="AC80" s="11">
        <f t="shared" si="49"/>
        <v>0</v>
      </c>
      <c r="AD80" s="11">
        <f t="shared" si="49"/>
        <v>0</v>
      </c>
      <c r="AE80" s="11">
        <f t="shared" si="49"/>
        <v>0</v>
      </c>
      <c r="AF80" s="11">
        <f t="shared" si="49"/>
        <v>0</v>
      </c>
      <c r="AG80" s="11">
        <f t="shared" si="49"/>
        <v>0</v>
      </c>
      <c r="AH80" s="11">
        <f t="shared" si="49"/>
        <v>0</v>
      </c>
      <c r="AI80" s="11">
        <f t="shared" si="49"/>
        <v>0</v>
      </c>
      <c r="AJ80" s="11">
        <f t="shared" si="49"/>
        <v>0</v>
      </c>
      <c r="AK80" s="11">
        <f t="shared" si="49"/>
        <v>0</v>
      </c>
      <c r="AL80" s="11">
        <f t="shared" si="49"/>
        <v>0</v>
      </c>
      <c r="AM80" s="11">
        <f t="shared" si="49"/>
        <v>0</v>
      </c>
      <c r="AO80" s="16">
        <f t="shared" si="43"/>
        <v>0</v>
      </c>
      <c r="AP80" s="16">
        <f t="shared" si="44"/>
        <v>0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f t="shared" ref="N81:AM81" si="50">M81</f>
        <v>0</v>
      </c>
      <c r="O81" s="11">
        <f t="shared" si="50"/>
        <v>0</v>
      </c>
      <c r="P81" s="11">
        <f t="shared" si="50"/>
        <v>0</v>
      </c>
      <c r="Q81" s="11">
        <f t="shared" si="50"/>
        <v>0</v>
      </c>
      <c r="R81" s="11">
        <f t="shared" si="50"/>
        <v>0</v>
      </c>
      <c r="S81" s="11">
        <f t="shared" si="50"/>
        <v>0</v>
      </c>
      <c r="T81" s="11">
        <f t="shared" si="50"/>
        <v>0</v>
      </c>
      <c r="U81" s="11">
        <f t="shared" si="50"/>
        <v>0</v>
      </c>
      <c r="V81" s="11">
        <f t="shared" si="50"/>
        <v>0</v>
      </c>
      <c r="W81" s="11">
        <f t="shared" si="50"/>
        <v>0</v>
      </c>
      <c r="X81" s="11">
        <f t="shared" si="50"/>
        <v>0</v>
      </c>
      <c r="Y81" s="11">
        <f t="shared" si="50"/>
        <v>0</v>
      </c>
      <c r="Z81" s="11">
        <f t="shared" si="50"/>
        <v>0</v>
      </c>
      <c r="AA81" s="11">
        <f t="shared" si="50"/>
        <v>0</v>
      </c>
      <c r="AB81" s="11">
        <f t="shared" si="50"/>
        <v>0</v>
      </c>
      <c r="AC81" s="11">
        <f t="shared" si="50"/>
        <v>0</v>
      </c>
      <c r="AD81" s="11">
        <f t="shared" si="50"/>
        <v>0</v>
      </c>
      <c r="AE81" s="11">
        <f t="shared" si="50"/>
        <v>0</v>
      </c>
      <c r="AF81" s="11">
        <f t="shared" si="50"/>
        <v>0</v>
      </c>
      <c r="AG81" s="11">
        <f t="shared" si="50"/>
        <v>0</v>
      </c>
      <c r="AH81" s="11">
        <f t="shared" si="50"/>
        <v>0</v>
      </c>
      <c r="AI81" s="11">
        <f t="shared" si="50"/>
        <v>0</v>
      </c>
      <c r="AJ81" s="11">
        <f t="shared" si="50"/>
        <v>0</v>
      </c>
      <c r="AK81" s="11">
        <f t="shared" si="50"/>
        <v>0</v>
      </c>
      <c r="AL81" s="11">
        <f t="shared" si="50"/>
        <v>0</v>
      </c>
      <c r="AM81" s="11">
        <f t="shared" si="50"/>
        <v>0</v>
      </c>
      <c r="AO81" s="16">
        <f t="shared" si="43"/>
        <v>0</v>
      </c>
      <c r="AP81" s="16">
        <f t="shared" si="44"/>
        <v>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N90" si="51">I82</f>
        <v>0</v>
      </c>
      <c r="K82" s="11">
        <f t="shared" si="51"/>
        <v>0</v>
      </c>
      <c r="L82" s="11">
        <f t="shared" si="51"/>
        <v>0</v>
      </c>
      <c r="M82" s="11">
        <f t="shared" si="51"/>
        <v>0</v>
      </c>
      <c r="N82" s="11">
        <f t="shared" si="51"/>
        <v>0</v>
      </c>
      <c r="O82" s="11">
        <f t="shared" ref="O82:AM83" si="52">N82</f>
        <v>0</v>
      </c>
      <c r="P82" s="11">
        <f t="shared" si="52"/>
        <v>0</v>
      </c>
      <c r="Q82" s="11">
        <f t="shared" si="52"/>
        <v>0</v>
      </c>
      <c r="R82" s="11">
        <f t="shared" si="52"/>
        <v>0</v>
      </c>
      <c r="S82" s="11">
        <f t="shared" si="52"/>
        <v>0</v>
      </c>
      <c r="T82" s="11">
        <f t="shared" si="52"/>
        <v>0</v>
      </c>
      <c r="U82" s="11">
        <f t="shared" si="52"/>
        <v>0</v>
      </c>
      <c r="V82" s="11">
        <f t="shared" si="52"/>
        <v>0</v>
      </c>
      <c r="W82" s="11">
        <f t="shared" si="52"/>
        <v>0</v>
      </c>
      <c r="X82" s="11">
        <f t="shared" si="52"/>
        <v>0</v>
      </c>
      <c r="Y82" s="11">
        <f t="shared" si="52"/>
        <v>0</v>
      </c>
      <c r="Z82" s="11">
        <f t="shared" si="52"/>
        <v>0</v>
      </c>
      <c r="AA82" s="11">
        <f t="shared" si="52"/>
        <v>0</v>
      </c>
      <c r="AB82" s="11">
        <f t="shared" si="52"/>
        <v>0</v>
      </c>
      <c r="AC82" s="11">
        <f t="shared" si="52"/>
        <v>0</v>
      </c>
      <c r="AD82" s="11">
        <f t="shared" si="52"/>
        <v>0</v>
      </c>
      <c r="AE82" s="11">
        <f t="shared" si="52"/>
        <v>0</v>
      </c>
      <c r="AF82" s="11">
        <f t="shared" si="52"/>
        <v>0</v>
      </c>
      <c r="AG82" s="11">
        <f t="shared" si="52"/>
        <v>0</v>
      </c>
      <c r="AH82" s="11">
        <f t="shared" si="52"/>
        <v>0</v>
      </c>
      <c r="AI82" s="11">
        <f t="shared" si="52"/>
        <v>0</v>
      </c>
      <c r="AJ82" s="11">
        <f t="shared" si="52"/>
        <v>0</v>
      </c>
      <c r="AK82" s="11">
        <f t="shared" si="52"/>
        <v>0</v>
      </c>
      <c r="AL82" s="11">
        <f t="shared" si="52"/>
        <v>0</v>
      </c>
      <c r="AM82" s="11">
        <f t="shared" si="52"/>
        <v>0</v>
      </c>
      <c r="AO82" s="16">
        <f t="shared" si="43"/>
        <v>0</v>
      </c>
      <c r="AP82" s="16">
        <f t="shared" si="4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1"/>
        <v>0</v>
      </c>
      <c r="K83" s="11">
        <f t="shared" si="51"/>
        <v>0</v>
      </c>
      <c r="L83" s="11">
        <f t="shared" si="51"/>
        <v>0</v>
      </c>
      <c r="M83" s="11">
        <v>13798</v>
      </c>
      <c r="N83" s="11">
        <f t="shared" ref="N83:N90" si="53">M83</f>
        <v>13798</v>
      </c>
      <c r="O83" s="11">
        <v>12543</v>
      </c>
      <c r="P83" s="11">
        <v>10010</v>
      </c>
      <c r="Q83" s="11">
        <v>10595</v>
      </c>
      <c r="R83" s="11">
        <f t="shared" si="52"/>
        <v>10595</v>
      </c>
      <c r="S83" s="11">
        <v>9956</v>
      </c>
      <c r="T83" s="11">
        <v>9956</v>
      </c>
      <c r="U83" s="11">
        <v>10618</v>
      </c>
      <c r="V83" s="11">
        <v>10926</v>
      </c>
      <c r="W83" s="11">
        <v>9471</v>
      </c>
      <c r="X83" s="11">
        <v>9925</v>
      </c>
      <c r="Y83" s="11">
        <v>0</v>
      </c>
      <c r="Z83" s="11">
        <v>6938</v>
      </c>
      <c r="AA83" s="11">
        <v>7577</v>
      </c>
      <c r="AB83" s="11">
        <v>8116</v>
      </c>
      <c r="AC83" s="11">
        <v>6961</v>
      </c>
      <c r="AD83" s="11">
        <v>8770</v>
      </c>
      <c r="AE83" s="11">
        <v>8347</v>
      </c>
      <c r="AF83" s="11">
        <f>AE83</f>
        <v>8347</v>
      </c>
      <c r="AG83" s="11">
        <v>8524</v>
      </c>
      <c r="AH83" s="11">
        <f>AG83</f>
        <v>8524</v>
      </c>
      <c r="AI83" s="11">
        <v>8670</v>
      </c>
      <c r="AJ83" s="11">
        <v>10357</v>
      </c>
      <c r="AK83" s="11">
        <v>8601</v>
      </c>
      <c r="AL83" s="11">
        <v>5059</v>
      </c>
      <c r="AM83" s="11">
        <v>0</v>
      </c>
      <c r="AO83" s="16">
        <f t="shared" si="43"/>
        <v>236982</v>
      </c>
      <c r="AP83" s="16">
        <f t="shared" si="44"/>
        <v>720188.29800000007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1"/>
        <v>0</v>
      </c>
      <c r="K84" s="11">
        <f t="shared" si="51"/>
        <v>0</v>
      </c>
      <c r="L84" s="11">
        <f t="shared" si="51"/>
        <v>0</v>
      </c>
      <c r="M84" s="11">
        <f t="shared" si="51"/>
        <v>0</v>
      </c>
      <c r="N84" s="11">
        <f t="shared" si="53"/>
        <v>0</v>
      </c>
      <c r="O84" s="11">
        <f t="shared" ref="O84:AM84" si="54">N84</f>
        <v>0</v>
      </c>
      <c r="P84" s="11">
        <f t="shared" si="54"/>
        <v>0</v>
      </c>
      <c r="Q84" s="11">
        <f t="shared" si="54"/>
        <v>0</v>
      </c>
      <c r="R84" s="11">
        <f t="shared" si="54"/>
        <v>0</v>
      </c>
      <c r="S84" s="11">
        <f t="shared" si="54"/>
        <v>0</v>
      </c>
      <c r="T84" s="11">
        <f t="shared" si="54"/>
        <v>0</v>
      </c>
      <c r="U84" s="11">
        <f t="shared" si="54"/>
        <v>0</v>
      </c>
      <c r="V84" s="11">
        <f t="shared" si="54"/>
        <v>0</v>
      </c>
      <c r="W84" s="11">
        <f t="shared" si="54"/>
        <v>0</v>
      </c>
      <c r="X84" s="11">
        <f t="shared" si="54"/>
        <v>0</v>
      </c>
      <c r="Y84" s="11">
        <f t="shared" si="54"/>
        <v>0</v>
      </c>
      <c r="Z84" s="11">
        <f t="shared" si="54"/>
        <v>0</v>
      </c>
      <c r="AA84" s="11">
        <f t="shared" si="54"/>
        <v>0</v>
      </c>
      <c r="AB84" s="11">
        <f t="shared" si="54"/>
        <v>0</v>
      </c>
      <c r="AC84" s="11">
        <f t="shared" si="54"/>
        <v>0</v>
      </c>
      <c r="AD84" s="11">
        <f t="shared" si="54"/>
        <v>0</v>
      </c>
      <c r="AE84" s="11">
        <f t="shared" si="54"/>
        <v>0</v>
      </c>
      <c r="AF84" s="11">
        <f t="shared" si="54"/>
        <v>0</v>
      </c>
      <c r="AG84" s="11">
        <f t="shared" si="54"/>
        <v>0</v>
      </c>
      <c r="AH84" s="11">
        <f t="shared" si="54"/>
        <v>0</v>
      </c>
      <c r="AI84" s="11">
        <f t="shared" si="54"/>
        <v>0</v>
      </c>
      <c r="AJ84" s="11">
        <f t="shared" si="54"/>
        <v>0</v>
      </c>
      <c r="AK84" s="11">
        <f t="shared" si="54"/>
        <v>0</v>
      </c>
      <c r="AL84" s="11">
        <f t="shared" si="54"/>
        <v>0</v>
      </c>
      <c r="AM84" s="11">
        <f t="shared" si="54"/>
        <v>0</v>
      </c>
      <c r="AO84" s="16">
        <f t="shared" si="43"/>
        <v>0</v>
      </c>
      <c r="AP84" s="16">
        <f t="shared" si="4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1"/>
        <v>0</v>
      </c>
      <c r="K85" s="11">
        <f t="shared" si="51"/>
        <v>0</v>
      </c>
      <c r="L85" s="11">
        <f t="shared" si="51"/>
        <v>0</v>
      </c>
      <c r="M85" s="11">
        <f t="shared" si="51"/>
        <v>0</v>
      </c>
      <c r="N85" s="11">
        <f t="shared" si="53"/>
        <v>0</v>
      </c>
      <c r="O85" s="11">
        <f t="shared" ref="O85:AM85" si="55">N85</f>
        <v>0</v>
      </c>
      <c r="P85" s="11">
        <f t="shared" si="55"/>
        <v>0</v>
      </c>
      <c r="Q85" s="11">
        <f t="shared" si="55"/>
        <v>0</v>
      </c>
      <c r="R85" s="11">
        <f t="shared" si="55"/>
        <v>0</v>
      </c>
      <c r="S85" s="11">
        <f t="shared" si="55"/>
        <v>0</v>
      </c>
      <c r="T85" s="11">
        <f t="shared" si="55"/>
        <v>0</v>
      </c>
      <c r="U85" s="11">
        <f t="shared" si="55"/>
        <v>0</v>
      </c>
      <c r="V85" s="11">
        <f t="shared" si="55"/>
        <v>0</v>
      </c>
      <c r="W85" s="11">
        <f t="shared" si="55"/>
        <v>0</v>
      </c>
      <c r="X85" s="11">
        <f t="shared" si="55"/>
        <v>0</v>
      </c>
      <c r="Y85" s="11">
        <f t="shared" si="55"/>
        <v>0</v>
      </c>
      <c r="Z85" s="11">
        <f t="shared" si="55"/>
        <v>0</v>
      </c>
      <c r="AA85" s="11">
        <f t="shared" si="55"/>
        <v>0</v>
      </c>
      <c r="AB85" s="11">
        <f t="shared" si="55"/>
        <v>0</v>
      </c>
      <c r="AC85" s="11">
        <f t="shared" si="55"/>
        <v>0</v>
      </c>
      <c r="AD85" s="11">
        <f t="shared" si="55"/>
        <v>0</v>
      </c>
      <c r="AE85" s="11">
        <f t="shared" si="55"/>
        <v>0</v>
      </c>
      <c r="AF85" s="11">
        <f t="shared" si="55"/>
        <v>0</v>
      </c>
      <c r="AG85" s="11">
        <f t="shared" si="55"/>
        <v>0</v>
      </c>
      <c r="AH85" s="11">
        <f t="shared" si="55"/>
        <v>0</v>
      </c>
      <c r="AI85" s="11">
        <f t="shared" si="55"/>
        <v>0</v>
      </c>
      <c r="AJ85" s="11">
        <f t="shared" si="55"/>
        <v>0</v>
      </c>
      <c r="AK85" s="11">
        <f t="shared" si="55"/>
        <v>0</v>
      </c>
      <c r="AL85" s="11">
        <f t="shared" si="55"/>
        <v>0</v>
      </c>
      <c r="AM85" s="11">
        <f t="shared" si="55"/>
        <v>0</v>
      </c>
      <c r="AO85" s="16">
        <f t="shared" si="43"/>
        <v>0</v>
      </c>
      <c r="AP85" s="16">
        <f t="shared" si="4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1"/>
        <v>0</v>
      </c>
      <c r="K86" s="11">
        <f t="shared" si="51"/>
        <v>0</v>
      </c>
      <c r="L86" s="11">
        <f t="shared" si="51"/>
        <v>0</v>
      </c>
      <c r="M86" s="11">
        <f t="shared" si="51"/>
        <v>0</v>
      </c>
      <c r="N86" s="11">
        <f t="shared" si="53"/>
        <v>0</v>
      </c>
      <c r="O86" s="11">
        <f t="shared" ref="O86:AM86" si="56">N86</f>
        <v>0</v>
      </c>
      <c r="P86" s="11">
        <f t="shared" si="56"/>
        <v>0</v>
      </c>
      <c r="Q86" s="11">
        <f t="shared" si="56"/>
        <v>0</v>
      </c>
      <c r="R86" s="11">
        <f t="shared" si="56"/>
        <v>0</v>
      </c>
      <c r="S86" s="11">
        <f t="shared" si="56"/>
        <v>0</v>
      </c>
      <c r="T86" s="11">
        <f t="shared" si="56"/>
        <v>0</v>
      </c>
      <c r="U86" s="11">
        <f t="shared" si="56"/>
        <v>0</v>
      </c>
      <c r="V86" s="11">
        <f t="shared" si="56"/>
        <v>0</v>
      </c>
      <c r="W86" s="11">
        <f t="shared" si="56"/>
        <v>0</v>
      </c>
      <c r="X86" s="11">
        <f t="shared" si="56"/>
        <v>0</v>
      </c>
      <c r="Y86" s="11">
        <f t="shared" si="56"/>
        <v>0</v>
      </c>
      <c r="Z86" s="11">
        <f t="shared" si="56"/>
        <v>0</v>
      </c>
      <c r="AA86" s="11">
        <f t="shared" si="56"/>
        <v>0</v>
      </c>
      <c r="AB86" s="11">
        <f t="shared" si="56"/>
        <v>0</v>
      </c>
      <c r="AC86" s="11">
        <f t="shared" si="56"/>
        <v>0</v>
      </c>
      <c r="AD86" s="11">
        <f t="shared" si="56"/>
        <v>0</v>
      </c>
      <c r="AE86" s="11">
        <f t="shared" si="56"/>
        <v>0</v>
      </c>
      <c r="AF86" s="11">
        <f t="shared" si="56"/>
        <v>0</v>
      </c>
      <c r="AG86" s="11">
        <f t="shared" si="56"/>
        <v>0</v>
      </c>
      <c r="AH86" s="11">
        <f t="shared" si="56"/>
        <v>0</v>
      </c>
      <c r="AI86" s="11">
        <f t="shared" si="56"/>
        <v>0</v>
      </c>
      <c r="AJ86" s="11">
        <f t="shared" si="56"/>
        <v>0</v>
      </c>
      <c r="AK86" s="11">
        <f t="shared" si="56"/>
        <v>0</v>
      </c>
      <c r="AL86" s="11">
        <f t="shared" si="56"/>
        <v>0</v>
      </c>
      <c r="AM86" s="11">
        <f t="shared" si="56"/>
        <v>0</v>
      </c>
      <c r="AO86" s="16">
        <f t="shared" si="43"/>
        <v>0</v>
      </c>
      <c r="AP86" s="16">
        <f t="shared" si="4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1"/>
        <v>0</v>
      </c>
      <c r="K87" s="11">
        <f t="shared" si="51"/>
        <v>0</v>
      </c>
      <c r="L87" s="11">
        <f t="shared" si="51"/>
        <v>0</v>
      </c>
      <c r="M87" s="11">
        <f t="shared" si="51"/>
        <v>0</v>
      </c>
      <c r="N87" s="11">
        <f t="shared" si="53"/>
        <v>0</v>
      </c>
      <c r="O87" s="11">
        <f t="shared" ref="O87:AM87" si="57">N87</f>
        <v>0</v>
      </c>
      <c r="P87" s="11">
        <f t="shared" si="57"/>
        <v>0</v>
      </c>
      <c r="Q87" s="11">
        <f t="shared" si="57"/>
        <v>0</v>
      </c>
      <c r="R87" s="11">
        <f t="shared" si="57"/>
        <v>0</v>
      </c>
      <c r="S87" s="11">
        <f t="shared" si="57"/>
        <v>0</v>
      </c>
      <c r="T87" s="11">
        <f t="shared" si="57"/>
        <v>0</v>
      </c>
      <c r="U87" s="11">
        <f t="shared" si="57"/>
        <v>0</v>
      </c>
      <c r="V87" s="11">
        <f t="shared" si="57"/>
        <v>0</v>
      </c>
      <c r="W87" s="11">
        <f t="shared" si="57"/>
        <v>0</v>
      </c>
      <c r="X87" s="11">
        <f t="shared" si="57"/>
        <v>0</v>
      </c>
      <c r="Y87" s="11">
        <f t="shared" si="57"/>
        <v>0</v>
      </c>
      <c r="Z87" s="11">
        <f t="shared" si="57"/>
        <v>0</v>
      </c>
      <c r="AA87" s="11">
        <f t="shared" si="57"/>
        <v>0</v>
      </c>
      <c r="AB87" s="11">
        <f t="shared" si="57"/>
        <v>0</v>
      </c>
      <c r="AC87" s="11">
        <f t="shared" si="57"/>
        <v>0</v>
      </c>
      <c r="AD87" s="11">
        <f t="shared" si="57"/>
        <v>0</v>
      </c>
      <c r="AE87" s="11">
        <f t="shared" si="57"/>
        <v>0</v>
      </c>
      <c r="AF87" s="11">
        <f t="shared" si="57"/>
        <v>0</v>
      </c>
      <c r="AG87" s="11">
        <f t="shared" si="57"/>
        <v>0</v>
      </c>
      <c r="AH87" s="11">
        <f t="shared" si="57"/>
        <v>0</v>
      </c>
      <c r="AI87" s="11">
        <f t="shared" si="57"/>
        <v>0</v>
      </c>
      <c r="AJ87" s="11">
        <f t="shared" si="57"/>
        <v>0</v>
      </c>
      <c r="AK87" s="11">
        <f t="shared" si="57"/>
        <v>0</v>
      </c>
      <c r="AL87" s="11">
        <f t="shared" si="57"/>
        <v>0</v>
      </c>
      <c r="AM87" s="11">
        <f t="shared" si="57"/>
        <v>0</v>
      </c>
      <c r="AO87" s="16">
        <f t="shared" si="43"/>
        <v>0</v>
      </c>
      <c r="AP87" s="16">
        <f t="shared" si="4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51"/>
        <v>0</v>
      </c>
      <c r="K88" s="11">
        <v>0</v>
      </c>
      <c r="L88" s="11">
        <v>4512</v>
      </c>
      <c r="M88" s="11">
        <v>0</v>
      </c>
      <c r="N88" s="11">
        <f t="shared" si="53"/>
        <v>0</v>
      </c>
      <c r="O88" s="11">
        <f t="shared" ref="O88:AM89" si="58">N88</f>
        <v>0</v>
      </c>
      <c r="P88" s="11">
        <f t="shared" si="58"/>
        <v>0</v>
      </c>
      <c r="Q88" s="11">
        <f t="shared" si="58"/>
        <v>0</v>
      </c>
      <c r="R88" s="11">
        <f t="shared" si="58"/>
        <v>0</v>
      </c>
      <c r="S88" s="11">
        <f t="shared" si="58"/>
        <v>0</v>
      </c>
      <c r="T88" s="11">
        <f t="shared" si="58"/>
        <v>0</v>
      </c>
      <c r="U88" s="11">
        <f t="shared" si="58"/>
        <v>0</v>
      </c>
      <c r="V88" s="11">
        <f t="shared" si="58"/>
        <v>0</v>
      </c>
      <c r="W88" s="11">
        <f t="shared" si="58"/>
        <v>0</v>
      </c>
      <c r="X88" s="11">
        <f t="shared" si="58"/>
        <v>0</v>
      </c>
      <c r="Y88" s="11">
        <f t="shared" si="58"/>
        <v>0</v>
      </c>
      <c r="Z88" s="11">
        <f t="shared" si="58"/>
        <v>0</v>
      </c>
      <c r="AA88" s="11">
        <f t="shared" si="58"/>
        <v>0</v>
      </c>
      <c r="AB88" s="11">
        <f t="shared" si="58"/>
        <v>0</v>
      </c>
      <c r="AC88" s="11">
        <f t="shared" si="58"/>
        <v>0</v>
      </c>
      <c r="AD88" s="11">
        <f t="shared" si="58"/>
        <v>0</v>
      </c>
      <c r="AE88" s="11">
        <f t="shared" si="58"/>
        <v>0</v>
      </c>
      <c r="AF88" s="11">
        <f t="shared" si="58"/>
        <v>0</v>
      </c>
      <c r="AG88" s="11">
        <f t="shared" si="58"/>
        <v>0</v>
      </c>
      <c r="AH88" s="11">
        <f t="shared" si="58"/>
        <v>0</v>
      </c>
      <c r="AI88" s="11">
        <f t="shared" si="58"/>
        <v>0</v>
      </c>
      <c r="AJ88" s="11">
        <f t="shared" si="58"/>
        <v>0</v>
      </c>
      <c r="AK88" s="11">
        <f t="shared" si="58"/>
        <v>0</v>
      </c>
      <c r="AL88" s="11">
        <f t="shared" si="58"/>
        <v>0</v>
      </c>
      <c r="AM88" s="11">
        <f t="shared" si="58"/>
        <v>0</v>
      </c>
      <c r="AO88" s="16">
        <f t="shared" si="43"/>
        <v>4512</v>
      </c>
      <c r="AP88" s="16">
        <f t="shared" si="44"/>
        <v>13711.968000000001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3835</v>
      </c>
      <c r="J89" s="11">
        <f t="shared" si="51"/>
        <v>3835</v>
      </c>
      <c r="K89" s="11">
        <f t="shared" si="51"/>
        <v>3835</v>
      </c>
      <c r="L89" s="11">
        <v>3835</v>
      </c>
      <c r="M89" s="11">
        <v>0</v>
      </c>
      <c r="N89" s="11">
        <f t="shared" si="53"/>
        <v>0</v>
      </c>
      <c r="O89" s="11">
        <f t="shared" ref="O89:AC89" si="59">N89</f>
        <v>0</v>
      </c>
      <c r="P89" s="11">
        <f t="shared" si="59"/>
        <v>0</v>
      </c>
      <c r="Q89" s="11">
        <f t="shared" si="59"/>
        <v>0</v>
      </c>
      <c r="R89" s="11">
        <f t="shared" si="59"/>
        <v>0</v>
      </c>
      <c r="S89" s="11">
        <f t="shared" si="59"/>
        <v>0</v>
      </c>
      <c r="T89" s="11">
        <f t="shared" si="59"/>
        <v>0</v>
      </c>
      <c r="U89" s="11">
        <f t="shared" si="59"/>
        <v>0</v>
      </c>
      <c r="V89" s="11">
        <f t="shared" si="59"/>
        <v>0</v>
      </c>
      <c r="W89" s="11">
        <f t="shared" si="59"/>
        <v>0</v>
      </c>
      <c r="X89" s="11">
        <f t="shared" si="59"/>
        <v>0</v>
      </c>
      <c r="Y89" s="11">
        <f t="shared" si="59"/>
        <v>0</v>
      </c>
      <c r="Z89" s="11">
        <f t="shared" si="59"/>
        <v>0</v>
      </c>
      <c r="AA89" s="11">
        <f t="shared" si="59"/>
        <v>0</v>
      </c>
      <c r="AB89" s="11">
        <f t="shared" si="59"/>
        <v>0</v>
      </c>
      <c r="AC89" s="11">
        <f t="shared" si="59"/>
        <v>0</v>
      </c>
      <c r="AD89" s="11">
        <f t="shared" si="58"/>
        <v>0</v>
      </c>
      <c r="AE89" s="11">
        <f t="shared" si="58"/>
        <v>0</v>
      </c>
      <c r="AF89" s="11">
        <f t="shared" si="58"/>
        <v>0</v>
      </c>
      <c r="AG89" s="11">
        <f t="shared" si="58"/>
        <v>0</v>
      </c>
      <c r="AH89" s="11">
        <f t="shared" si="58"/>
        <v>0</v>
      </c>
      <c r="AI89" s="11">
        <f t="shared" si="58"/>
        <v>0</v>
      </c>
      <c r="AJ89" s="11">
        <f t="shared" si="58"/>
        <v>0</v>
      </c>
      <c r="AK89" s="11">
        <f t="shared" si="58"/>
        <v>0</v>
      </c>
      <c r="AL89" s="11">
        <f t="shared" si="58"/>
        <v>0</v>
      </c>
      <c r="AM89" s="11">
        <f t="shared" si="58"/>
        <v>0</v>
      </c>
      <c r="AO89" s="64">
        <f t="shared" si="43"/>
        <v>15340</v>
      </c>
      <c r="AP89" s="64">
        <f t="shared" si="44"/>
        <v>46618.26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51"/>
        <v>0</v>
      </c>
      <c r="K90" s="59">
        <f t="shared" si="51"/>
        <v>0</v>
      </c>
      <c r="L90" s="59">
        <f t="shared" si="51"/>
        <v>0</v>
      </c>
      <c r="M90" s="59">
        <f t="shared" si="51"/>
        <v>0</v>
      </c>
      <c r="N90" s="59">
        <f t="shared" si="53"/>
        <v>0</v>
      </c>
      <c r="O90" s="59">
        <f t="shared" ref="O90:AC90" si="60">N90</f>
        <v>0</v>
      </c>
      <c r="P90" s="59">
        <f t="shared" si="60"/>
        <v>0</v>
      </c>
      <c r="Q90" s="59">
        <f t="shared" si="60"/>
        <v>0</v>
      </c>
      <c r="R90" s="59">
        <f t="shared" si="60"/>
        <v>0</v>
      </c>
      <c r="S90" s="59">
        <f t="shared" si="60"/>
        <v>0</v>
      </c>
      <c r="T90" s="59">
        <f t="shared" si="60"/>
        <v>0</v>
      </c>
      <c r="U90" s="59">
        <f t="shared" si="60"/>
        <v>0</v>
      </c>
      <c r="V90" s="59">
        <f t="shared" si="60"/>
        <v>0</v>
      </c>
      <c r="W90" s="59">
        <f t="shared" si="60"/>
        <v>0</v>
      </c>
      <c r="X90" s="59">
        <f t="shared" si="60"/>
        <v>0</v>
      </c>
      <c r="Y90" s="59">
        <f t="shared" si="60"/>
        <v>0</v>
      </c>
      <c r="Z90" s="59">
        <f t="shared" si="60"/>
        <v>0</v>
      </c>
      <c r="AA90" s="59">
        <f t="shared" si="60"/>
        <v>0</v>
      </c>
      <c r="AB90" s="59">
        <f t="shared" si="60"/>
        <v>0</v>
      </c>
      <c r="AC90" s="59">
        <f t="shared" si="60"/>
        <v>0</v>
      </c>
      <c r="AD90" s="59">
        <f t="shared" ref="AD90:AM90" si="61">AC90</f>
        <v>0</v>
      </c>
      <c r="AE90" s="59">
        <f t="shared" si="61"/>
        <v>0</v>
      </c>
      <c r="AF90" s="59">
        <f t="shared" si="61"/>
        <v>0</v>
      </c>
      <c r="AG90" s="59">
        <f t="shared" si="61"/>
        <v>0</v>
      </c>
      <c r="AH90" s="59">
        <f t="shared" si="61"/>
        <v>0</v>
      </c>
      <c r="AI90" s="59">
        <f t="shared" si="61"/>
        <v>0</v>
      </c>
      <c r="AJ90" s="59">
        <f t="shared" si="61"/>
        <v>0</v>
      </c>
      <c r="AK90" s="59">
        <f t="shared" si="61"/>
        <v>0</v>
      </c>
      <c r="AL90" s="59">
        <f t="shared" si="61"/>
        <v>0</v>
      </c>
      <c r="AM90" s="59">
        <f t="shared" si="61"/>
        <v>0</v>
      </c>
      <c r="AO90" s="60">
        <f t="shared" si="43"/>
        <v>0</v>
      </c>
      <c r="AP90" s="60">
        <f t="shared" si="44"/>
        <v>0</v>
      </c>
      <c r="AR90" s="17"/>
    </row>
    <row r="91" spans="2:44" x14ac:dyDescent="0.2">
      <c r="I91" s="58">
        <f t="shared" ref="I91:AM91" si="62">SUM(I76:I90)</f>
        <v>3835</v>
      </c>
      <c r="J91" s="58">
        <f t="shared" si="62"/>
        <v>3835</v>
      </c>
      <c r="K91" s="58">
        <f t="shared" si="62"/>
        <v>3835</v>
      </c>
      <c r="L91" s="58">
        <f t="shared" si="62"/>
        <v>8347</v>
      </c>
      <c r="M91" s="58">
        <f t="shared" si="62"/>
        <v>13798</v>
      </c>
      <c r="N91" s="58">
        <f t="shared" si="62"/>
        <v>13798</v>
      </c>
      <c r="O91" s="58">
        <f t="shared" si="62"/>
        <v>12543</v>
      </c>
      <c r="P91" s="58">
        <f t="shared" si="62"/>
        <v>10010</v>
      </c>
      <c r="Q91" s="58">
        <f t="shared" si="62"/>
        <v>10595</v>
      </c>
      <c r="R91" s="58">
        <f t="shared" si="62"/>
        <v>10595</v>
      </c>
      <c r="S91" s="58">
        <f t="shared" si="62"/>
        <v>9956</v>
      </c>
      <c r="T91" s="58">
        <f t="shared" si="62"/>
        <v>9956</v>
      </c>
      <c r="U91" s="58">
        <f t="shared" si="62"/>
        <v>10618</v>
      </c>
      <c r="V91" s="58">
        <f t="shared" si="62"/>
        <v>10926</v>
      </c>
      <c r="W91" s="58">
        <f t="shared" si="62"/>
        <v>9471</v>
      </c>
      <c r="X91" s="58">
        <f t="shared" si="62"/>
        <v>9925</v>
      </c>
      <c r="Y91" s="58">
        <f t="shared" si="62"/>
        <v>0</v>
      </c>
      <c r="Z91" s="58">
        <f t="shared" si="62"/>
        <v>6938</v>
      </c>
      <c r="AA91" s="58">
        <f t="shared" si="62"/>
        <v>7577</v>
      </c>
      <c r="AB91" s="58">
        <f t="shared" si="62"/>
        <v>8116</v>
      </c>
      <c r="AC91" s="58">
        <f t="shared" si="62"/>
        <v>6961</v>
      </c>
      <c r="AD91" s="58">
        <f t="shared" si="62"/>
        <v>8770</v>
      </c>
      <c r="AE91" s="58">
        <f t="shared" si="62"/>
        <v>8347</v>
      </c>
      <c r="AF91" s="58">
        <f t="shared" si="62"/>
        <v>8347</v>
      </c>
      <c r="AG91" s="58">
        <f t="shared" si="62"/>
        <v>8524</v>
      </c>
      <c r="AH91" s="58">
        <f t="shared" si="62"/>
        <v>8524</v>
      </c>
      <c r="AI91" s="58">
        <f t="shared" si="62"/>
        <v>8670</v>
      </c>
      <c r="AJ91" s="58">
        <f t="shared" si="62"/>
        <v>10357</v>
      </c>
      <c r="AK91" s="58">
        <f t="shared" si="62"/>
        <v>8601</v>
      </c>
      <c r="AL91" s="58">
        <f t="shared" si="62"/>
        <v>5059</v>
      </c>
      <c r="AM91" s="58">
        <f t="shared" si="62"/>
        <v>0</v>
      </c>
      <c r="AO91" s="20">
        <f>SUM(AO76:AO90)</f>
        <v>256834</v>
      </c>
      <c r="AP91" s="20">
        <f>SUM(AP76:AP90)</f>
        <v>780518.52600000007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54" t="s">
        <v>79</v>
      </c>
      <c r="AL105" s="155"/>
      <c r="AM105" s="155"/>
      <c r="AN105" s="155"/>
      <c r="AO105" s="155"/>
      <c r="AP105" s="156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600000</v>
      </c>
      <c r="AP107" s="71">
        <f>AP17</f>
        <v>1440600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770000</v>
      </c>
      <c r="AP108" s="71">
        <f>AP33</f>
        <v>2212595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1102034.3400000001</v>
      </c>
      <c r="AP111" s="71">
        <f>AP61</f>
        <v>110203.43400000001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256834</v>
      </c>
      <c r="AP114" s="75">
        <f>SUM(AP75:AP103)-AP91</f>
        <v>780518.52600000007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1102034.3399999999</v>
      </c>
      <c r="AP115" s="71">
        <f>AP73</f>
        <v>2982879.9079999998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1370000</v>
      </c>
      <c r="AP116" s="71">
        <f>AO116*G73</f>
        <v>54800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3037679.9079999998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11131.660000000002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1.4733814168721437E-10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9"/>
  <sheetViews>
    <sheetView topLeftCell="A4" zoomScale="90" workbookViewId="0">
      <pane xSplit="8" ySplit="4" topLeftCell="M8" activePane="bottomRight" state="frozen"/>
      <selection activeCell="A4" sqref="A4"/>
      <selection pane="topRight" activeCell="I4" sqref="I4"/>
      <selection pane="bottomLeft" activeCell="A8" sqref="A8"/>
      <selection pane="bottomRight" activeCell="AS119" sqref="AS119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7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120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37012</v>
      </c>
      <c r="J7" s="65">
        <f t="shared" ref="J7:AM7" si="0">I7+1</f>
        <v>37013</v>
      </c>
      <c r="K7" s="65">
        <f t="shared" si="0"/>
        <v>37014</v>
      </c>
      <c r="L7" s="65">
        <f t="shared" si="0"/>
        <v>37015</v>
      </c>
      <c r="M7" s="65">
        <f t="shared" si="0"/>
        <v>37016</v>
      </c>
      <c r="N7" s="65">
        <f t="shared" si="0"/>
        <v>37017</v>
      </c>
      <c r="O7" s="65">
        <f t="shared" si="0"/>
        <v>37018</v>
      </c>
      <c r="P7" s="65">
        <f t="shared" si="0"/>
        <v>37019</v>
      </c>
      <c r="Q7" s="65">
        <f t="shared" si="0"/>
        <v>37020</v>
      </c>
      <c r="R7" s="65">
        <f t="shared" si="0"/>
        <v>37021</v>
      </c>
      <c r="S7" s="65">
        <f t="shared" si="0"/>
        <v>37022</v>
      </c>
      <c r="T7" s="65">
        <f t="shared" si="0"/>
        <v>37023</v>
      </c>
      <c r="U7" s="65">
        <f t="shared" si="0"/>
        <v>37024</v>
      </c>
      <c r="V7" s="65">
        <f t="shared" si="0"/>
        <v>37025</v>
      </c>
      <c r="W7" s="65">
        <f t="shared" si="0"/>
        <v>37026</v>
      </c>
      <c r="X7" s="65">
        <f t="shared" si="0"/>
        <v>37027</v>
      </c>
      <c r="Y7" s="65">
        <f t="shared" si="0"/>
        <v>37028</v>
      </c>
      <c r="Z7" s="65">
        <f t="shared" si="0"/>
        <v>37029</v>
      </c>
      <c r="AA7" s="65">
        <f t="shared" si="0"/>
        <v>37030</v>
      </c>
      <c r="AB7" s="65">
        <f t="shared" si="0"/>
        <v>37031</v>
      </c>
      <c r="AC7" s="65">
        <f t="shared" si="0"/>
        <v>37032</v>
      </c>
      <c r="AD7" s="65">
        <f t="shared" si="0"/>
        <v>37033</v>
      </c>
      <c r="AE7" s="65">
        <f t="shared" si="0"/>
        <v>37034</v>
      </c>
      <c r="AF7" s="65">
        <f t="shared" si="0"/>
        <v>37035</v>
      </c>
      <c r="AG7" s="65">
        <f t="shared" si="0"/>
        <v>37036</v>
      </c>
      <c r="AH7" s="65">
        <f t="shared" si="0"/>
        <v>37037</v>
      </c>
      <c r="AI7" s="65">
        <f t="shared" si="0"/>
        <v>37038</v>
      </c>
      <c r="AJ7" s="65">
        <f t="shared" si="0"/>
        <v>37039</v>
      </c>
      <c r="AK7" s="65">
        <f t="shared" si="0"/>
        <v>37040</v>
      </c>
      <c r="AL7" s="65">
        <f t="shared" si="0"/>
        <v>37041</v>
      </c>
      <c r="AM7" s="65">
        <f t="shared" si="0"/>
        <v>37042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121</v>
      </c>
      <c r="D11" s="1" t="s">
        <v>122</v>
      </c>
      <c r="E11" s="1">
        <v>2.4009999999999998</v>
      </c>
      <c r="I11" s="11">
        <v>0</v>
      </c>
      <c r="J11" s="11">
        <v>10000</v>
      </c>
      <c r="K11" s="11">
        <f t="shared" ref="K11:AM11" si="3">J11</f>
        <v>10000</v>
      </c>
      <c r="L11" s="11">
        <f t="shared" si="3"/>
        <v>10000</v>
      </c>
      <c r="M11" s="11">
        <f t="shared" si="3"/>
        <v>10000</v>
      </c>
      <c r="N11" s="11">
        <f t="shared" si="3"/>
        <v>10000</v>
      </c>
      <c r="O11" s="11">
        <f t="shared" si="3"/>
        <v>10000</v>
      </c>
      <c r="P11" s="11">
        <f t="shared" si="3"/>
        <v>10000</v>
      </c>
      <c r="Q11" s="11">
        <f t="shared" si="3"/>
        <v>10000</v>
      </c>
      <c r="R11" s="11">
        <f t="shared" si="3"/>
        <v>10000</v>
      </c>
      <c r="S11" s="11">
        <f t="shared" si="3"/>
        <v>10000</v>
      </c>
      <c r="T11" s="11">
        <f t="shared" si="3"/>
        <v>10000</v>
      </c>
      <c r="U11" s="11">
        <f t="shared" si="3"/>
        <v>10000</v>
      </c>
      <c r="V11" s="11">
        <f t="shared" si="3"/>
        <v>10000</v>
      </c>
      <c r="W11" s="11">
        <f t="shared" si="3"/>
        <v>10000</v>
      </c>
      <c r="X11" s="11">
        <f t="shared" si="3"/>
        <v>10000</v>
      </c>
      <c r="Y11" s="11">
        <f t="shared" si="3"/>
        <v>10000</v>
      </c>
      <c r="Z11" s="11">
        <f t="shared" si="3"/>
        <v>10000</v>
      </c>
      <c r="AA11" s="11">
        <f t="shared" si="3"/>
        <v>10000</v>
      </c>
      <c r="AB11" s="11">
        <f t="shared" si="3"/>
        <v>10000</v>
      </c>
      <c r="AC11" s="11">
        <f t="shared" si="3"/>
        <v>10000</v>
      </c>
      <c r="AD11" s="11">
        <f t="shared" si="3"/>
        <v>10000</v>
      </c>
      <c r="AE11" s="11">
        <f t="shared" si="3"/>
        <v>10000</v>
      </c>
      <c r="AF11" s="11">
        <f t="shared" si="3"/>
        <v>10000</v>
      </c>
      <c r="AG11" s="11">
        <f t="shared" si="3"/>
        <v>10000</v>
      </c>
      <c r="AH11" s="11">
        <f t="shared" si="3"/>
        <v>10000</v>
      </c>
      <c r="AI11" s="11">
        <f t="shared" si="3"/>
        <v>10000</v>
      </c>
      <c r="AJ11" s="11">
        <f t="shared" si="3"/>
        <v>10000</v>
      </c>
      <c r="AK11" s="11">
        <f t="shared" si="3"/>
        <v>10000</v>
      </c>
      <c r="AL11" s="11">
        <f t="shared" si="3"/>
        <v>10000</v>
      </c>
      <c r="AM11" s="11">
        <f t="shared" si="3"/>
        <v>10000</v>
      </c>
      <c r="AO11" s="16">
        <f t="shared" si="1"/>
        <v>300000</v>
      </c>
      <c r="AP11" s="16">
        <f t="shared" si="2"/>
        <v>720299.99999999988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82</v>
      </c>
      <c r="D13" s="1" t="s">
        <v>41</v>
      </c>
      <c r="E13" s="1">
        <v>2.4009999999999998</v>
      </c>
      <c r="I13" s="11">
        <v>10000</v>
      </c>
      <c r="J13" s="60">
        <f t="shared" ref="J13:AL13" si="4">I13</f>
        <v>10000</v>
      </c>
      <c r="K13" s="60">
        <f t="shared" si="4"/>
        <v>10000</v>
      </c>
      <c r="L13" s="60">
        <f t="shared" si="4"/>
        <v>10000</v>
      </c>
      <c r="M13" s="60">
        <f t="shared" si="4"/>
        <v>10000</v>
      </c>
      <c r="N13" s="60">
        <f t="shared" si="4"/>
        <v>10000</v>
      </c>
      <c r="O13" s="60">
        <f t="shared" si="4"/>
        <v>10000</v>
      </c>
      <c r="P13" s="60">
        <f t="shared" si="4"/>
        <v>10000</v>
      </c>
      <c r="Q13" s="60">
        <f t="shared" si="4"/>
        <v>10000</v>
      </c>
      <c r="R13" s="60">
        <f t="shared" si="4"/>
        <v>10000</v>
      </c>
      <c r="S13" s="60">
        <f t="shared" si="4"/>
        <v>10000</v>
      </c>
      <c r="T13" s="60">
        <f t="shared" si="4"/>
        <v>10000</v>
      </c>
      <c r="U13" s="60">
        <f t="shared" si="4"/>
        <v>10000</v>
      </c>
      <c r="V13" s="60">
        <f t="shared" si="4"/>
        <v>10000</v>
      </c>
      <c r="W13" s="60">
        <f t="shared" si="4"/>
        <v>10000</v>
      </c>
      <c r="X13" s="60">
        <f t="shared" si="4"/>
        <v>10000</v>
      </c>
      <c r="Y13" s="60">
        <f t="shared" si="4"/>
        <v>10000</v>
      </c>
      <c r="Z13" s="60">
        <f t="shared" si="4"/>
        <v>10000</v>
      </c>
      <c r="AA13" s="60">
        <f t="shared" si="4"/>
        <v>10000</v>
      </c>
      <c r="AB13" s="60">
        <f t="shared" si="4"/>
        <v>10000</v>
      </c>
      <c r="AC13" s="60">
        <f t="shared" si="4"/>
        <v>10000</v>
      </c>
      <c r="AD13" s="60">
        <f t="shared" si="4"/>
        <v>10000</v>
      </c>
      <c r="AE13" s="60">
        <f t="shared" si="4"/>
        <v>10000</v>
      </c>
      <c r="AF13" s="60">
        <f t="shared" si="4"/>
        <v>10000</v>
      </c>
      <c r="AG13" s="60">
        <f t="shared" si="4"/>
        <v>10000</v>
      </c>
      <c r="AH13" s="60">
        <f t="shared" si="4"/>
        <v>10000</v>
      </c>
      <c r="AI13" s="60">
        <f t="shared" si="4"/>
        <v>10000</v>
      </c>
      <c r="AJ13" s="60">
        <f t="shared" si="4"/>
        <v>10000</v>
      </c>
      <c r="AK13" s="60">
        <f t="shared" si="4"/>
        <v>10000</v>
      </c>
      <c r="AL13" s="60">
        <f t="shared" si="4"/>
        <v>10000</v>
      </c>
      <c r="AM13" s="60">
        <f>AL13</f>
        <v>10000</v>
      </c>
      <c r="AO13" s="16">
        <f t="shared" si="1"/>
        <v>310000</v>
      </c>
      <c r="AP13" s="16">
        <f t="shared" si="2"/>
        <v>744309.99999999988</v>
      </c>
    </row>
    <row r="14" spans="1:75" x14ac:dyDescent="0.2">
      <c r="C14" s="1" t="s">
        <v>123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5">I15</f>
        <v>0</v>
      </c>
      <c r="K15" s="16">
        <f t="shared" si="5"/>
        <v>0</v>
      </c>
      <c r="L15" s="16">
        <f t="shared" si="5"/>
        <v>0</v>
      </c>
      <c r="M15" s="16">
        <f t="shared" si="5"/>
        <v>0</v>
      </c>
      <c r="N15" s="16">
        <f t="shared" si="5"/>
        <v>0</v>
      </c>
      <c r="O15" s="16">
        <f t="shared" si="5"/>
        <v>0</v>
      </c>
      <c r="P15" s="16">
        <f t="shared" si="5"/>
        <v>0</v>
      </c>
      <c r="Q15" s="16">
        <f t="shared" si="5"/>
        <v>0</v>
      </c>
      <c r="R15" s="16">
        <f t="shared" si="5"/>
        <v>0</v>
      </c>
      <c r="S15" s="16">
        <f t="shared" si="5"/>
        <v>0</v>
      </c>
      <c r="T15" s="16">
        <f t="shared" si="5"/>
        <v>0</v>
      </c>
      <c r="U15" s="16">
        <f t="shared" si="5"/>
        <v>0</v>
      </c>
      <c r="V15" s="16">
        <f t="shared" si="5"/>
        <v>0</v>
      </c>
      <c r="W15" s="16">
        <f t="shared" si="5"/>
        <v>0</v>
      </c>
      <c r="X15" s="16">
        <f t="shared" si="5"/>
        <v>0</v>
      </c>
      <c r="Y15" s="16">
        <f t="shared" si="5"/>
        <v>0</v>
      </c>
      <c r="Z15" s="16">
        <f t="shared" si="5"/>
        <v>0</v>
      </c>
      <c r="AA15" s="16">
        <f t="shared" si="5"/>
        <v>0</v>
      </c>
      <c r="AB15" s="16">
        <f t="shared" si="5"/>
        <v>0</v>
      </c>
      <c r="AC15" s="16">
        <f t="shared" si="5"/>
        <v>0</v>
      </c>
      <c r="AD15" s="16">
        <f t="shared" si="5"/>
        <v>0</v>
      </c>
      <c r="AE15" s="16">
        <f t="shared" si="5"/>
        <v>0</v>
      </c>
      <c r="AF15" s="16">
        <f t="shared" si="5"/>
        <v>0</v>
      </c>
      <c r="AG15" s="16">
        <f t="shared" si="5"/>
        <v>0</v>
      </c>
      <c r="AH15" s="16">
        <f t="shared" si="5"/>
        <v>0</v>
      </c>
      <c r="AI15" s="16">
        <f t="shared" si="5"/>
        <v>0</v>
      </c>
      <c r="AJ15" s="16">
        <f t="shared" si="5"/>
        <v>0</v>
      </c>
      <c r="AK15" s="16">
        <f t="shared" si="5"/>
        <v>0</v>
      </c>
      <c r="AL15" s="16">
        <f t="shared" si="5"/>
        <v>0</v>
      </c>
      <c r="AM15" s="16">
        <f t="shared" si="5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10000</v>
      </c>
      <c r="J16" s="60">
        <v>0</v>
      </c>
      <c r="K16" s="60">
        <f t="shared" ref="K16:AL16" si="6">J16</f>
        <v>0</v>
      </c>
      <c r="L16" s="60">
        <f t="shared" si="6"/>
        <v>0</v>
      </c>
      <c r="M16" s="60">
        <f t="shared" si="6"/>
        <v>0</v>
      </c>
      <c r="N16" s="60">
        <f t="shared" si="6"/>
        <v>0</v>
      </c>
      <c r="O16" s="60">
        <f t="shared" si="6"/>
        <v>0</v>
      </c>
      <c r="P16" s="60">
        <f t="shared" si="6"/>
        <v>0</v>
      </c>
      <c r="Q16" s="60">
        <f t="shared" si="6"/>
        <v>0</v>
      </c>
      <c r="R16" s="60">
        <f t="shared" si="6"/>
        <v>0</v>
      </c>
      <c r="S16" s="60">
        <f t="shared" si="6"/>
        <v>0</v>
      </c>
      <c r="T16" s="60">
        <f t="shared" si="6"/>
        <v>0</v>
      </c>
      <c r="U16" s="60">
        <f t="shared" si="6"/>
        <v>0</v>
      </c>
      <c r="V16" s="60">
        <f t="shared" si="6"/>
        <v>0</v>
      </c>
      <c r="W16" s="60">
        <f t="shared" si="6"/>
        <v>0</v>
      </c>
      <c r="X16" s="60">
        <f t="shared" si="6"/>
        <v>0</v>
      </c>
      <c r="Y16" s="60">
        <f t="shared" si="6"/>
        <v>0</v>
      </c>
      <c r="Z16" s="60">
        <f t="shared" si="6"/>
        <v>0</v>
      </c>
      <c r="AA16" s="60">
        <f t="shared" si="6"/>
        <v>0</v>
      </c>
      <c r="AB16" s="60">
        <f t="shared" si="6"/>
        <v>0</v>
      </c>
      <c r="AC16" s="60">
        <f t="shared" si="6"/>
        <v>0</v>
      </c>
      <c r="AD16" s="60">
        <f t="shared" si="6"/>
        <v>0</v>
      </c>
      <c r="AE16" s="60">
        <f t="shared" si="6"/>
        <v>0</v>
      </c>
      <c r="AF16" s="60">
        <f t="shared" si="6"/>
        <v>0</v>
      </c>
      <c r="AG16" s="60">
        <f t="shared" si="6"/>
        <v>0</v>
      </c>
      <c r="AH16" s="60">
        <f t="shared" si="6"/>
        <v>0</v>
      </c>
      <c r="AI16" s="60">
        <f t="shared" si="6"/>
        <v>0</v>
      </c>
      <c r="AJ16" s="60">
        <f t="shared" si="6"/>
        <v>0</v>
      </c>
      <c r="AK16" s="60">
        <f t="shared" si="6"/>
        <v>0</v>
      </c>
      <c r="AL16" s="60">
        <f t="shared" si="6"/>
        <v>0</v>
      </c>
      <c r="AM16" s="60">
        <v>0</v>
      </c>
      <c r="AO16" s="60">
        <f t="shared" si="1"/>
        <v>10000</v>
      </c>
      <c r="AP16" s="60">
        <f t="shared" si="2"/>
        <v>24009.999999999996</v>
      </c>
    </row>
    <row r="17" spans="2:42" x14ac:dyDescent="0.2">
      <c r="I17" s="58">
        <f t="shared" ref="I17:AM17" si="7">SUM(I10:I16)</f>
        <v>20000</v>
      </c>
      <c r="J17" s="58">
        <f t="shared" si="7"/>
        <v>20000</v>
      </c>
      <c r="K17" s="58">
        <f t="shared" si="7"/>
        <v>20000</v>
      </c>
      <c r="L17" s="58">
        <f t="shared" si="7"/>
        <v>20000</v>
      </c>
      <c r="M17" s="58">
        <f t="shared" si="7"/>
        <v>20000</v>
      </c>
      <c r="N17" s="58">
        <f t="shared" si="7"/>
        <v>20000</v>
      </c>
      <c r="O17" s="58">
        <f t="shared" si="7"/>
        <v>20000</v>
      </c>
      <c r="P17" s="58">
        <f t="shared" si="7"/>
        <v>20000</v>
      </c>
      <c r="Q17" s="58">
        <f t="shared" si="7"/>
        <v>20000</v>
      </c>
      <c r="R17" s="58">
        <f t="shared" si="7"/>
        <v>20000</v>
      </c>
      <c r="S17" s="58">
        <f t="shared" si="7"/>
        <v>20000</v>
      </c>
      <c r="T17" s="58">
        <f t="shared" si="7"/>
        <v>20000</v>
      </c>
      <c r="U17" s="58">
        <f t="shared" si="7"/>
        <v>20000</v>
      </c>
      <c r="V17" s="58">
        <f t="shared" si="7"/>
        <v>20000</v>
      </c>
      <c r="W17" s="58">
        <f t="shared" si="7"/>
        <v>20000</v>
      </c>
      <c r="X17" s="58">
        <f t="shared" si="7"/>
        <v>20000</v>
      </c>
      <c r="Y17" s="58">
        <f t="shared" si="7"/>
        <v>20000</v>
      </c>
      <c r="Z17" s="58">
        <f t="shared" si="7"/>
        <v>20000</v>
      </c>
      <c r="AA17" s="58">
        <f t="shared" si="7"/>
        <v>20000</v>
      </c>
      <c r="AB17" s="58">
        <f t="shared" si="7"/>
        <v>20000</v>
      </c>
      <c r="AC17" s="58">
        <f t="shared" si="7"/>
        <v>20000</v>
      </c>
      <c r="AD17" s="58">
        <f t="shared" si="7"/>
        <v>20000</v>
      </c>
      <c r="AE17" s="58">
        <f t="shared" si="7"/>
        <v>20000</v>
      </c>
      <c r="AF17" s="58">
        <f t="shared" si="7"/>
        <v>20000</v>
      </c>
      <c r="AG17" s="58">
        <f t="shared" si="7"/>
        <v>20000</v>
      </c>
      <c r="AH17" s="58">
        <f t="shared" si="7"/>
        <v>20000</v>
      </c>
      <c r="AI17" s="58">
        <f t="shared" si="7"/>
        <v>20000</v>
      </c>
      <c r="AJ17" s="58">
        <f t="shared" si="7"/>
        <v>20000</v>
      </c>
      <c r="AK17" s="58">
        <f t="shared" si="7"/>
        <v>20000</v>
      </c>
      <c r="AL17" s="58">
        <f t="shared" si="7"/>
        <v>20000</v>
      </c>
      <c r="AM17" s="58">
        <f t="shared" si="7"/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8">I20</f>
        <v>0</v>
      </c>
      <c r="K20" s="16">
        <f t="shared" si="8"/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8"/>
        <v>0</v>
      </c>
      <c r="AA20" s="16">
        <f t="shared" si="8"/>
        <v>0</v>
      </c>
      <c r="AB20" s="16">
        <f t="shared" si="8"/>
        <v>0</v>
      </c>
      <c r="AC20" s="16">
        <f t="shared" si="8"/>
        <v>0</v>
      </c>
      <c r="AD20" s="16">
        <f t="shared" si="8"/>
        <v>0</v>
      </c>
      <c r="AE20" s="16">
        <f t="shared" si="8"/>
        <v>0</v>
      </c>
      <c r="AF20" s="16">
        <f t="shared" si="8"/>
        <v>0</v>
      </c>
      <c r="AG20" s="16">
        <f t="shared" si="8"/>
        <v>0</v>
      </c>
      <c r="AH20" s="16">
        <f t="shared" si="8"/>
        <v>0</v>
      </c>
      <c r="AI20" s="16">
        <f t="shared" si="8"/>
        <v>0</v>
      </c>
      <c r="AJ20" s="16">
        <f t="shared" si="8"/>
        <v>0</v>
      </c>
      <c r="AK20" s="16">
        <f t="shared" si="8"/>
        <v>0</v>
      </c>
      <c r="AL20" s="16">
        <f t="shared" si="8"/>
        <v>0</v>
      </c>
      <c r="AM20" s="16">
        <f t="shared" si="8"/>
        <v>0</v>
      </c>
      <c r="AO20" s="16">
        <f t="shared" ref="AO20:AO33" si="9">SUM(I20:AN20)</f>
        <v>0</v>
      </c>
      <c r="AP20" s="16">
        <f t="shared" ref="AP20:AP33" si="10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1">I21</f>
        <v>0</v>
      </c>
      <c r="K21" s="16">
        <f t="shared" si="11"/>
        <v>0</v>
      </c>
      <c r="L21" s="16">
        <f t="shared" si="11"/>
        <v>0</v>
      </c>
      <c r="M21" s="16">
        <f t="shared" si="11"/>
        <v>0</v>
      </c>
      <c r="N21" s="16">
        <f t="shared" si="11"/>
        <v>0</v>
      </c>
      <c r="O21" s="16">
        <f t="shared" si="11"/>
        <v>0</v>
      </c>
      <c r="P21" s="16">
        <f t="shared" si="11"/>
        <v>0</v>
      </c>
      <c r="Q21" s="16">
        <f t="shared" si="11"/>
        <v>0</v>
      </c>
      <c r="R21" s="16">
        <f t="shared" si="11"/>
        <v>0</v>
      </c>
      <c r="S21" s="16">
        <f t="shared" si="11"/>
        <v>0</v>
      </c>
      <c r="T21" s="16">
        <f t="shared" si="11"/>
        <v>0</v>
      </c>
      <c r="U21" s="16">
        <f t="shared" si="11"/>
        <v>0</v>
      </c>
      <c r="V21" s="16">
        <f t="shared" si="11"/>
        <v>0</v>
      </c>
      <c r="W21" s="16">
        <f t="shared" si="11"/>
        <v>0</v>
      </c>
      <c r="X21" s="16">
        <f t="shared" si="11"/>
        <v>0</v>
      </c>
      <c r="Y21" s="16">
        <f t="shared" si="11"/>
        <v>0</v>
      </c>
      <c r="Z21" s="16">
        <f t="shared" si="11"/>
        <v>0</v>
      </c>
      <c r="AA21" s="16">
        <f t="shared" si="11"/>
        <v>0</v>
      </c>
      <c r="AB21" s="16">
        <f t="shared" si="11"/>
        <v>0</v>
      </c>
      <c r="AC21" s="16">
        <f t="shared" si="11"/>
        <v>0</v>
      </c>
      <c r="AD21" s="16">
        <f t="shared" si="11"/>
        <v>0</v>
      </c>
      <c r="AE21" s="16">
        <f t="shared" si="11"/>
        <v>0</v>
      </c>
      <c r="AF21" s="16">
        <f t="shared" si="11"/>
        <v>0</v>
      </c>
      <c r="AG21" s="16">
        <f t="shared" si="11"/>
        <v>0</v>
      </c>
      <c r="AH21" s="16">
        <f t="shared" si="11"/>
        <v>0</v>
      </c>
      <c r="AI21" s="16">
        <f t="shared" si="11"/>
        <v>0</v>
      </c>
      <c r="AJ21" s="16">
        <f t="shared" si="11"/>
        <v>0</v>
      </c>
      <c r="AK21" s="16">
        <f t="shared" si="11"/>
        <v>0</v>
      </c>
      <c r="AL21" s="16">
        <f t="shared" si="11"/>
        <v>0</v>
      </c>
      <c r="AM21" s="16">
        <f t="shared" si="11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2">I22</f>
        <v>0</v>
      </c>
      <c r="K22" s="16">
        <f t="shared" si="12"/>
        <v>0</v>
      </c>
      <c r="L22" s="16">
        <f t="shared" si="12"/>
        <v>0</v>
      </c>
      <c r="M22" s="16">
        <f t="shared" si="12"/>
        <v>0</v>
      </c>
      <c r="N22" s="16">
        <f t="shared" si="12"/>
        <v>0</v>
      </c>
      <c r="O22" s="16">
        <f t="shared" si="12"/>
        <v>0</v>
      </c>
      <c r="P22" s="16">
        <f t="shared" si="12"/>
        <v>0</v>
      </c>
      <c r="Q22" s="16">
        <f t="shared" si="12"/>
        <v>0</v>
      </c>
      <c r="R22" s="16">
        <f t="shared" si="12"/>
        <v>0</v>
      </c>
      <c r="S22" s="16">
        <f t="shared" si="12"/>
        <v>0</v>
      </c>
      <c r="T22" s="16">
        <f t="shared" si="12"/>
        <v>0</v>
      </c>
      <c r="U22" s="16">
        <f t="shared" si="12"/>
        <v>0</v>
      </c>
      <c r="V22" s="16">
        <f t="shared" si="12"/>
        <v>0</v>
      </c>
      <c r="W22" s="16">
        <f t="shared" si="12"/>
        <v>0</v>
      </c>
      <c r="X22" s="16">
        <f t="shared" si="12"/>
        <v>0</v>
      </c>
      <c r="Y22" s="16">
        <f t="shared" si="12"/>
        <v>0</v>
      </c>
      <c r="Z22" s="16">
        <f t="shared" si="12"/>
        <v>0</v>
      </c>
      <c r="AA22" s="16">
        <f t="shared" si="12"/>
        <v>0</v>
      </c>
      <c r="AB22" s="16">
        <f t="shared" si="12"/>
        <v>0</v>
      </c>
      <c r="AC22" s="16">
        <f t="shared" si="12"/>
        <v>0</v>
      </c>
      <c r="AD22" s="16">
        <f t="shared" si="12"/>
        <v>0</v>
      </c>
      <c r="AE22" s="16">
        <f t="shared" si="12"/>
        <v>0</v>
      </c>
      <c r="AF22" s="16">
        <f t="shared" si="12"/>
        <v>0</v>
      </c>
      <c r="AG22" s="16">
        <f t="shared" si="12"/>
        <v>0</v>
      </c>
      <c r="AH22" s="16">
        <f t="shared" si="12"/>
        <v>0</v>
      </c>
      <c r="AI22" s="16">
        <f t="shared" si="12"/>
        <v>0</v>
      </c>
      <c r="AJ22" s="16">
        <f t="shared" si="12"/>
        <v>0</v>
      </c>
      <c r="AK22" s="16">
        <f t="shared" si="12"/>
        <v>0</v>
      </c>
      <c r="AL22" s="16">
        <f t="shared" si="12"/>
        <v>0</v>
      </c>
      <c r="AM22" s="16">
        <f t="shared" si="12"/>
        <v>0</v>
      </c>
      <c r="AO22" s="16">
        <f t="shared" si="9"/>
        <v>0</v>
      </c>
      <c r="AP22" s="16">
        <f t="shared" si="1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AM23" si="13">I23</f>
        <v>15000</v>
      </c>
      <c r="K23" s="16">
        <f t="shared" si="13"/>
        <v>15000</v>
      </c>
      <c r="L23" s="16">
        <f t="shared" si="13"/>
        <v>15000</v>
      </c>
      <c r="M23" s="16">
        <f t="shared" si="13"/>
        <v>15000</v>
      </c>
      <c r="N23" s="16">
        <f t="shared" si="13"/>
        <v>15000</v>
      </c>
      <c r="O23" s="16">
        <f t="shared" si="13"/>
        <v>15000</v>
      </c>
      <c r="P23" s="16">
        <f t="shared" si="13"/>
        <v>15000</v>
      </c>
      <c r="Q23" s="16">
        <f t="shared" si="13"/>
        <v>15000</v>
      </c>
      <c r="R23" s="16">
        <f t="shared" si="13"/>
        <v>15000</v>
      </c>
      <c r="S23" s="16">
        <f t="shared" si="13"/>
        <v>15000</v>
      </c>
      <c r="T23" s="16">
        <f t="shared" si="13"/>
        <v>15000</v>
      </c>
      <c r="U23" s="16">
        <f t="shared" si="13"/>
        <v>15000</v>
      </c>
      <c r="V23" s="16">
        <f t="shared" si="13"/>
        <v>15000</v>
      </c>
      <c r="W23" s="16">
        <f t="shared" si="13"/>
        <v>15000</v>
      </c>
      <c r="X23" s="16">
        <f t="shared" si="13"/>
        <v>15000</v>
      </c>
      <c r="Y23" s="16">
        <f t="shared" si="13"/>
        <v>15000</v>
      </c>
      <c r="Z23" s="16">
        <f t="shared" si="13"/>
        <v>15000</v>
      </c>
      <c r="AA23" s="16">
        <f t="shared" si="13"/>
        <v>15000</v>
      </c>
      <c r="AB23" s="16">
        <f t="shared" si="13"/>
        <v>15000</v>
      </c>
      <c r="AC23" s="16">
        <f t="shared" si="13"/>
        <v>15000</v>
      </c>
      <c r="AD23" s="16">
        <f t="shared" si="13"/>
        <v>15000</v>
      </c>
      <c r="AE23" s="16">
        <f t="shared" si="13"/>
        <v>15000</v>
      </c>
      <c r="AF23" s="16">
        <f t="shared" si="13"/>
        <v>15000</v>
      </c>
      <c r="AG23" s="16">
        <f t="shared" si="13"/>
        <v>15000</v>
      </c>
      <c r="AH23" s="16">
        <f t="shared" si="13"/>
        <v>15000</v>
      </c>
      <c r="AI23" s="16">
        <f t="shared" si="13"/>
        <v>15000</v>
      </c>
      <c r="AJ23" s="16">
        <f t="shared" si="13"/>
        <v>15000</v>
      </c>
      <c r="AK23" s="16">
        <f t="shared" si="13"/>
        <v>15000</v>
      </c>
      <c r="AL23" s="16">
        <v>0</v>
      </c>
      <c r="AM23" s="16">
        <f t="shared" si="13"/>
        <v>0</v>
      </c>
      <c r="AO23" s="16">
        <f t="shared" si="9"/>
        <v>435000</v>
      </c>
      <c r="AP23" s="16">
        <f t="shared" si="10"/>
        <v>1249972.5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9"/>
        <v>0</v>
      </c>
      <c r="AP26" s="16">
        <f t="shared" si="1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5000</v>
      </c>
      <c r="J28" s="11">
        <v>5000</v>
      </c>
      <c r="K28" s="11">
        <v>5000</v>
      </c>
      <c r="L28" s="11">
        <v>5000</v>
      </c>
      <c r="M28" s="11">
        <v>5000</v>
      </c>
      <c r="N28" s="11">
        <v>5000</v>
      </c>
      <c r="O28" s="11">
        <v>5000</v>
      </c>
      <c r="P28" s="11">
        <v>5000</v>
      </c>
      <c r="Q28" s="11">
        <v>5000</v>
      </c>
      <c r="R28" s="11">
        <v>5000</v>
      </c>
      <c r="S28" s="11">
        <v>5000</v>
      </c>
      <c r="T28" s="11">
        <v>5000</v>
      </c>
      <c r="U28" s="11">
        <v>5000</v>
      </c>
      <c r="V28" s="11">
        <v>5000</v>
      </c>
      <c r="W28" s="11">
        <v>5000</v>
      </c>
      <c r="X28" s="11">
        <v>5000</v>
      </c>
      <c r="Y28" s="11">
        <v>5000</v>
      </c>
      <c r="Z28" s="11">
        <v>5000</v>
      </c>
      <c r="AA28" s="11">
        <v>5000</v>
      </c>
      <c r="AB28" s="11">
        <v>5000</v>
      </c>
      <c r="AC28" s="11">
        <v>5000</v>
      </c>
      <c r="AD28" s="11">
        <v>5000</v>
      </c>
      <c r="AE28" s="11">
        <v>5000</v>
      </c>
      <c r="AF28" s="11">
        <v>5000</v>
      </c>
      <c r="AG28" s="11">
        <v>5000</v>
      </c>
      <c r="AH28" s="11">
        <v>5000</v>
      </c>
      <c r="AI28" s="11">
        <v>5000</v>
      </c>
      <c r="AJ28" s="11">
        <v>5000</v>
      </c>
      <c r="AK28" s="11">
        <v>5000</v>
      </c>
      <c r="AL28" s="11">
        <v>5000</v>
      </c>
      <c r="AM28" s="11">
        <v>5000</v>
      </c>
      <c r="AO28" s="16">
        <f t="shared" si="9"/>
        <v>155000</v>
      </c>
      <c r="AP28" s="16">
        <f t="shared" si="10"/>
        <v>445392.5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9"/>
        <v>0</v>
      </c>
      <c r="AP29" s="16">
        <f t="shared" si="10"/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O30" s="16">
        <f t="shared" si="9"/>
        <v>0</v>
      </c>
      <c r="AP30" s="16">
        <f t="shared" si="10"/>
        <v>0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ref="J31:AL31" si="14">I31</f>
        <v>5000</v>
      </c>
      <c r="K31" s="16">
        <f t="shared" si="14"/>
        <v>5000</v>
      </c>
      <c r="L31" s="16">
        <f t="shared" si="14"/>
        <v>5000</v>
      </c>
      <c r="M31" s="16">
        <f t="shared" si="14"/>
        <v>5000</v>
      </c>
      <c r="N31" s="16">
        <f t="shared" si="14"/>
        <v>5000</v>
      </c>
      <c r="O31" s="16">
        <f t="shared" si="14"/>
        <v>5000</v>
      </c>
      <c r="P31" s="16">
        <f t="shared" si="14"/>
        <v>5000</v>
      </c>
      <c r="Q31" s="16">
        <f t="shared" si="14"/>
        <v>5000</v>
      </c>
      <c r="R31" s="16">
        <f t="shared" si="14"/>
        <v>5000</v>
      </c>
      <c r="S31" s="16">
        <f t="shared" si="14"/>
        <v>5000</v>
      </c>
      <c r="T31" s="16">
        <f t="shared" si="14"/>
        <v>5000</v>
      </c>
      <c r="U31" s="16">
        <f t="shared" si="14"/>
        <v>5000</v>
      </c>
      <c r="V31" s="16">
        <f t="shared" si="14"/>
        <v>5000</v>
      </c>
      <c r="W31" s="16">
        <f t="shared" si="14"/>
        <v>5000</v>
      </c>
      <c r="X31" s="16">
        <f t="shared" si="14"/>
        <v>5000</v>
      </c>
      <c r="Y31" s="16">
        <f t="shared" si="14"/>
        <v>5000</v>
      </c>
      <c r="Z31" s="16">
        <f t="shared" si="14"/>
        <v>5000</v>
      </c>
      <c r="AA31" s="16">
        <f t="shared" si="14"/>
        <v>5000</v>
      </c>
      <c r="AB31" s="16">
        <f t="shared" si="14"/>
        <v>5000</v>
      </c>
      <c r="AC31" s="16">
        <f t="shared" si="14"/>
        <v>5000</v>
      </c>
      <c r="AD31" s="16">
        <f t="shared" si="14"/>
        <v>5000</v>
      </c>
      <c r="AE31" s="16">
        <f t="shared" si="14"/>
        <v>5000</v>
      </c>
      <c r="AF31" s="16">
        <f t="shared" si="14"/>
        <v>5000</v>
      </c>
      <c r="AG31" s="16">
        <f t="shared" si="14"/>
        <v>5000</v>
      </c>
      <c r="AH31" s="16">
        <f t="shared" si="14"/>
        <v>5000</v>
      </c>
      <c r="AI31" s="16">
        <f t="shared" si="14"/>
        <v>5000</v>
      </c>
      <c r="AJ31" s="16">
        <f t="shared" si="14"/>
        <v>5000</v>
      </c>
      <c r="AK31" s="16">
        <f t="shared" si="14"/>
        <v>5000</v>
      </c>
      <c r="AL31" s="16">
        <f t="shared" si="14"/>
        <v>5000</v>
      </c>
      <c r="AM31" s="16">
        <f>AL31</f>
        <v>5000</v>
      </c>
      <c r="AO31" s="16">
        <f t="shared" si="9"/>
        <v>155000</v>
      </c>
      <c r="AP31" s="16">
        <f t="shared" si="10"/>
        <v>445392.5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L32" si="15">I32</f>
        <v>0</v>
      </c>
      <c r="K32" s="16">
        <f t="shared" si="15"/>
        <v>0</v>
      </c>
      <c r="L32" s="16">
        <f t="shared" si="15"/>
        <v>0</v>
      </c>
      <c r="M32" s="16">
        <f t="shared" si="15"/>
        <v>0</v>
      </c>
      <c r="N32" s="16">
        <f t="shared" si="15"/>
        <v>0</v>
      </c>
      <c r="O32" s="16">
        <f t="shared" si="15"/>
        <v>0</v>
      </c>
      <c r="P32" s="16">
        <f t="shared" si="15"/>
        <v>0</v>
      </c>
      <c r="Q32" s="16">
        <f t="shared" si="15"/>
        <v>0</v>
      </c>
      <c r="R32" s="16">
        <f t="shared" si="15"/>
        <v>0</v>
      </c>
      <c r="S32" s="16">
        <f t="shared" si="15"/>
        <v>0</v>
      </c>
      <c r="T32" s="16">
        <f t="shared" si="15"/>
        <v>0</v>
      </c>
      <c r="U32" s="16">
        <f t="shared" si="15"/>
        <v>0</v>
      </c>
      <c r="V32" s="16">
        <f t="shared" si="15"/>
        <v>0</v>
      </c>
      <c r="W32" s="16">
        <f t="shared" si="15"/>
        <v>0</v>
      </c>
      <c r="X32" s="16">
        <f t="shared" si="15"/>
        <v>0</v>
      </c>
      <c r="Y32" s="16">
        <f t="shared" si="15"/>
        <v>0</v>
      </c>
      <c r="Z32" s="16">
        <f t="shared" si="15"/>
        <v>0</v>
      </c>
      <c r="AA32" s="16">
        <f t="shared" si="15"/>
        <v>0</v>
      </c>
      <c r="AB32" s="16">
        <f t="shared" si="15"/>
        <v>0</v>
      </c>
      <c r="AC32" s="16">
        <f t="shared" si="15"/>
        <v>0</v>
      </c>
      <c r="AD32" s="16">
        <f t="shared" si="15"/>
        <v>0</v>
      </c>
      <c r="AE32" s="16">
        <f t="shared" si="15"/>
        <v>0</v>
      </c>
      <c r="AF32" s="16">
        <f t="shared" si="15"/>
        <v>0</v>
      </c>
      <c r="AG32" s="16">
        <f t="shared" si="15"/>
        <v>0</v>
      </c>
      <c r="AH32" s="16">
        <f t="shared" si="15"/>
        <v>0</v>
      </c>
      <c r="AI32" s="16">
        <f t="shared" si="15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>AL32</f>
        <v>0</v>
      </c>
      <c r="AO32" s="16">
        <f t="shared" si="9"/>
        <v>0</v>
      </c>
      <c r="AP32" s="16">
        <f t="shared" si="10"/>
        <v>0</v>
      </c>
    </row>
    <row r="33" spans="1:43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L33" si="16">I33</f>
        <v>0</v>
      </c>
      <c r="K33" s="60">
        <f t="shared" si="16"/>
        <v>0</v>
      </c>
      <c r="L33" s="60">
        <f t="shared" si="16"/>
        <v>0</v>
      </c>
      <c r="M33" s="60">
        <f t="shared" si="16"/>
        <v>0</v>
      </c>
      <c r="N33" s="60">
        <f t="shared" si="16"/>
        <v>0</v>
      </c>
      <c r="O33" s="60">
        <f t="shared" si="16"/>
        <v>0</v>
      </c>
      <c r="P33" s="60">
        <f t="shared" si="16"/>
        <v>0</v>
      </c>
      <c r="Q33" s="60">
        <f t="shared" si="16"/>
        <v>0</v>
      </c>
      <c r="R33" s="60">
        <f t="shared" si="16"/>
        <v>0</v>
      </c>
      <c r="S33" s="60">
        <f t="shared" si="16"/>
        <v>0</v>
      </c>
      <c r="T33" s="60">
        <f t="shared" si="16"/>
        <v>0</v>
      </c>
      <c r="U33" s="60">
        <f t="shared" si="16"/>
        <v>0</v>
      </c>
      <c r="V33" s="60">
        <f t="shared" si="16"/>
        <v>0</v>
      </c>
      <c r="W33" s="60">
        <f t="shared" si="16"/>
        <v>0</v>
      </c>
      <c r="X33" s="60">
        <f t="shared" si="16"/>
        <v>0</v>
      </c>
      <c r="Y33" s="60">
        <f t="shared" si="16"/>
        <v>0</v>
      </c>
      <c r="Z33" s="60">
        <f t="shared" si="16"/>
        <v>0</v>
      </c>
      <c r="AA33" s="60">
        <f t="shared" si="16"/>
        <v>0</v>
      </c>
      <c r="AB33" s="60">
        <f t="shared" si="16"/>
        <v>0</v>
      </c>
      <c r="AC33" s="60">
        <f t="shared" si="16"/>
        <v>0</v>
      </c>
      <c r="AD33" s="60">
        <f t="shared" si="16"/>
        <v>0</v>
      </c>
      <c r="AE33" s="60">
        <f t="shared" si="16"/>
        <v>0</v>
      </c>
      <c r="AF33" s="60">
        <f t="shared" si="16"/>
        <v>0</v>
      </c>
      <c r="AG33" s="60">
        <f t="shared" si="16"/>
        <v>0</v>
      </c>
      <c r="AH33" s="60">
        <f t="shared" si="16"/>
        <v>0</v>
      </c>
      <c r="AI33" s="60">
        <f t="shared" si="16"/>
        <v>0</v>
      </c>
      <c r="AJ33" s="60">
        <f t="shared" si="16"/>
        <v>0</v>
      </c>
      <c r="AK33" s="60">
        <f t="shared" si="16"/>
        <v>0</v>
      </c>
      <c r="AL33" s="60">
        <f t="shared" si="16"/>
        <v>0</v>
      </c>
      <c r="AM33" s="60">
        <f>AL33</f>
        <v>0</v>
      </c>
      <c r="AO33" s="60">
        <f t="shared" si="9"/>
        <v>0</v>
      </c>
      <c r="AP33" s="60">
        <f t="shared" si="10"/>
        <v>0</v>
      </c>
    </row>
    <row r="34" spans="1:43" x14ac:dyDescent="0.2">
      <c r="I34" s="58">
        <f t="shared" ref="I34:AM34" si="17">SUM(I20:I33)</f>
        <v>25000</v>
      </c>
      <c r="J34" s="58">
        <f t="shared" si="17"/>
        <v>25000</v>
      </c>
      <c r="K34" s="58">
        <f t="shared" si="17"/>
        <v>25000</v>
      </c>
      <c r="L34" s="58">
        <f t="shared" si="17"/>
        <v>25000</v>
      </c>
      <c r="M34" s="58">
        <f t="shared" si="17"/>
        <v>25000</v>
      </c>
      <c r="N34" s="58">
        <f t="shared" si="17"/>
        <v>25000</v>
      </c>
      <c r="O34" s="58">
        <f t="shared" si="17"/>
        <v>25000</v>
      </c>
      <c r="P34" s="58">
        <f t="shared" si="17"/>
        <v>25000</v>
      </c>
      <c r="Q34" s="58">
        <f t="shared" si="17"/>
        <v>25000</v>
      </c>
      <c r="R34" s="58">
        <f t="shared" si="17"/>
        <v>25000</v>
      </c>
      <c r="S34" s="58">
        <f t="shared" si="17"/>
        <v>25000</v>
      </c>
      <c r="T34" s="58">
        <f t="shared" si="17"/>
        <v>25000</v>
      </c>
      <c r="U34" s="58">
        <f t="shared" si="17"/>
        <v>25000</v>
      </c>
      <c r="V34" s="58">
        <f t="shared" si="17"/>
        <v>25000</v>
      </c>
      <c r="W34" s="58">
        <f t="shared" si="17"/>
        <v>25000</v>
      </c>
      <c r="X34" s="58">
        <f t="shared" si="17"/>
        <v>25000</v>
      </c>
      <c r="Y34" s="58">
        <f t="shared" si="17"/>
        <v>25000</v>
      </c>
      <c r="Z34" s="58">
        <f t="shared" si="17"/>
        <v>25000</v>
      </c>
      <c r="AA34" s="58">
        <f t="shared" si="17"/>
        <v>25000</v>
      </c>
      <c r="AB34" s="58">
        <f t="shared" si="17"/>
        <v>25000</v>
      </c>
      <c r="AC34" s="58">
        <f t="shared" si="17"/>
        <v>25000</v>
      </c>
      <c r="AD34" s="58">
        <f t="shared" si="17"/>
        <v>25000</v>
      </c>
      <c r="AE34" s="58">
        <f t="shared" si="17"/>
        <v>25000</v>
      </c>
      <c r="AF34" s="58">
        <f t="shared" si="17"/>
        <v>25000</v>
      </c>
      <c r="AG34" s="58">
        <f t="shared" si="17"/>
        <v>25000</v>
      </c>
      <c r="AH34" s="58">
        <f t="shared" si="17"/>
        <v>25000</v>
      </c>
      <c r="AI34" s="58">
        <f t="shared" si="17"/>
        <v>25000</v>
      </c>
      <c r="AJ34" s="58">
        <f t="shared" si="17"/>
        <v>25000</v>
      </c>
      <c r="AK34" s="58">
        <f t="shared" si="17"/>
        <v>25000</v>
      </c>
      <c r="AL34" s="58">
        <f t="shared" si="17"/>
        <v>10000</v>
      </c>
      <c r="AM34" s="58">
        <f t="shared" si="17"/>
        <v>10000</v>
      </c>
      <c r="AO34" s="20">
        <f>SUM(AO20:AO33)</f>
        <v>745000</v>
      </c>
      <c r="AP34" s="20">
        <f>SUM(AP20:AP33)</f>
        <v>2140757.5</v>
      </c>
    </row>
    <row r="35" spans="1:43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1:43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1:43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1:43" x14ac:dyDescent="0.2">
      <c r="C41" s="1" t="s">
        <v>5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1:43" x14ac:dyDescent="0.2">
      <c r="C42" s="1" t="s">
        <v>93</v>
      </c>
      <c r="D42" s="1" t="s">
        <v>45</v>
      </c>
      <c r="I42" s="11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>
        <v>10000</v>
      </c>
      <c r="AF42" s="58">
        <v>10000</v>
      </c>
      <c r="AG42" s="58">
        <v>10000</v>
      </c>
      <c r="AH42" s="58"/>
      <c r="AI42" s="58"/>
      <c r="AJ42" s="58"/>
      <c r="AK42" s="58"/>
      <c r="AL42" s="58"/>
      <c r="AM42" s="58"/>
      <c r="AO42" s="16">
        <f>SUM(I42:AM42)</f>
        <v>30000</v>
      </c>
    </row>
    <row r="43" spans="1:43" x14ac:dyDescent="0.2">
      <c r="D43" s="1" t="s">
        <v>124</v>
      </c>
      <c r="I43" s="11"/>
      <c r="AE43" s="1" t="s">
        <v>93</v>
      </c>
      <c r="AO43" s="1" t="s">
        <v>125</v>
      </c>
    </row>
    <row r="44" spans="1:43" s="89" customFormat="1" x14ac:dyDescent="0.2">
      <c r="A44" s="88" t="s">
        <v>112</v>
      </c>
      <c r="E44" s="91" t="s">
        <v>83</v>
      </c>
      <c r="F44" s="91" t="s">
        <v>92</v>
      </c>
      <c r="I44" s="92"/>
      <c r="AO44" s="90" t="s">
        <v>115</v>
      </c>
      <c r="AP44" s="90" t="s">
        <v>102</v>
      </c>
      <c r="AQ44" s="90" t="s">
        <v>11</v>
      </c>
    </row>
    <row r="45" spans="1:43" s="102" customFormat="1" x14ac:dyDescent="0.2">
      <c r="A45" s="100"/>
      <c r="B45" s="101" t="s">
        <v>111</v>
      </c>
      <c r="I45" s="103"/>
    </row>
    <row r="46" spans="1:43" s="102" customFormat="1" x14ac:dyDescent="0.2">
      <c r="C46" s="102" t="s">
        <v>35</v>
      </c>
      <c r="D46" s="102" t="s">
        <v>16</v>
      </c>
      <c r="E46" s="104">
        <v>0.1</v>
      </c>
      <c r="F46" s="105">
        <v>0.01</v>
      </c>
      <c r="I46" s="103">
        <f t="shared" ref="I46:AJ46" si="18">I20-I82</f>
        <v>0</v>
      </c>
      <c r="J46" s="103">
        <f t="shared" si="18"/>
        <v>0</v>
      </c>
      <c r="K46" s="103">
        <f t="shared" si="18"/>
        <v>0</v>
      </c>
      <c r="L46" s="103">
        <f t="shared" si="18"/>
        <v>0</v>
      </c>
      <c r="M46" s="103">
        <f t="shared" si="18"/>
        <v>0</v>
      </c>
      <c r="N46" s="103">
        <f t="shared" si="18"/>
        <v>0</v>
      </c>
      <c r="O46" s="103">
        <f t="shared" si="18"/>
        <v>0</v>
      </c>
      <c r="P46" s="103">
        <f t="shared" si="18"/>
        <v>0</v>
      </c>
      <c r="Q46" s="103">
        <f t="shared" si="18"/>
        <v>0</v>
      </c>
      <c r="R46" s="103">
        <f t="shared" si="18"/>
        <v>0</v>
      </c>
      <c r="S46" s="103">
        <f t="shared" si="18"/>
        <v>0</v>
      </c>
      <c r="T46" s="103">
        <f t="shared" si="18"/>
        <v>0</v>
      </c>
      <c r="U46" s="103">
        <f t="shared" si="18"/>
        <v>0</v>
      </c>
      <c r="V46" s="103">
        <f t="shared" si="18"/>
        <v>0</v>
      </c>
      <c r="W46" s="103">
        <f t="shared" si="18"/>
        <v>0</v>
      </c>
      <c r="X46" s="103">
        <f t="shared" si="18"/>
        <v>0</v>
      </c>
      <c r="Y46" s="103">
        <f t="shared" si="18"/>
        <v>0</v>
      </c>
      <c r="Z46" s="103">
        <f t="shared" si="18"/>
        <v>0</v>
      </c>
      <c r="AA46" s="103">
        <f t="shared" si="18"/>
        <v>0</v>
      </c>
      <c r="AB46" s="103">
        <f t="shared" si="18"/>
        <v>0</v>
      </c>
      <c r="AC46" s="103">
        <f t="shared" si="18"/>
        <v>0</v>
      </c>
      <c r="AD46" s="103">
        <f t="shared" si="18"/>
        <v>0</v>
      </c>
      <c r="AE46" s="103">
        <f t="shared" si="18"/>
        <v>0</v>
      </c>
      <c r="AF46" s="103">
        <f t="shared" si="18"/>
        <v>0</v>
      </c>
      <c r="AG46" s="103">
        <f t="shared" si="18"/>
        <v>0</v>
      </c>
      <c r="AH46" s="103">
        <f t="shared" si="18"/>
        <v>0</v>
      </c>
      <c r="AI46" s="103">
        <f t="shared" si="18"/>
        <v>0</v>
      </c>
      <c r="AJ46" s="103">
        <f t="shared" si="18"/>
        <v>0</v>
      </c>
      <c r="AK46" s="103">
        <v>0</v>
      </c>
      <c r="AL46" s="103">
        <v>0</v>
      </c>
      <c r="AM46" s="103">
        <v>0</v>
      </c>
      <c r="AO46" s="106">
        <f t="shared" ref="AO46:AO61" si="19">SUM(I46:AN46)-AQ46</f>
        <v>0</v>
      </c>
      <c r="AP46" s="107">
        <f t="shared" ref="AP46:AP61" si="20">AO46*E46</f>
        <v>0</v>
      </c>
      <c r="AQ46" s="106">
        <f t="shared" ref="AQ46:AQ61" si="21">SUM(I46:AM46)*F46</f>
        <v>0</v>
      </c>
    </row>
    <row r="47" spans="1:43" s="102" customFormat="1" x14ac:dyDescent="0.2">
      <c r="C47" s="102" t="s">
        <v>48</v>
      </c>
      <c r="D47" s="102" t="s">
        <v>49</v>
      </c>
      <c r="E47" s="104">
        <v>0.1</v>
      </c>
      <c r="F47" s="105">
        <v>0.01</v>
      </c>
      <c r="I47" s="103">
        <f t="shared" ref="I47:AJ47" si="22">I21-I83</f>
        <v>0</v>
      </c>
      <c r="J47" s="103">
        <f t="shared" si="22"/>
        <v>0</v>
      </c>
      <c r="K47" s="103">
        <f t="shared" si="22"/>
        <v>0</v>
      </c>
      <c r="L47" s="103">
        <f t="shared" si="22"/>
        <v>0</v>
      </c>
      <c r="M47" s="103">
        <f t="shared" si="22"/>
        <v>0</v>
      </c>
      <c r="N47" s="103">
        <f t="shared" si="22"/>
        <v>0</v>
      </c>
      <c r="O47" s="103">
        <f t="shared" si="22"/>
        <v>0</v>
      </c>
      <c r="P47" s="103">
        <f t="shared" si="22"/>
        <v>0</v>
      </c>
      <c r="Q47" s="103">
        <f t="shared" si="22"/>
        <v>0</v>
      </c>
      <c r="R47" s="103">
        <f t="shared" si="22"/>
        <v>0</v>
      </c>
      <c r="S47" s="103">
        <f t="shared" si="22"/>
        <v>0</v>
      </c>
      <c r="T47" s="103">
        <f t="shared" si="22"/>
        <v>0</v>
      </c>
      <c r="U47" s="103">
        <f t="shared" si="22"/>
        <v>0</v>
      </c>
      <c r="V47" s="103">
        <f t="shared" si="22"/>
        <v>0</v>
      </c>
      <c r="W47" s="103">
        <f t="shared" si="22"/>
        <v>0</v>
      </c>
      <c r="X47" s="103">
        <f t="shared" si="22"/>
        <v>0</v>
      </c>
      <c r="Y47" s="103">
        <f t="shared" si="22"/>
        <v>0</v>
      </c>
      <c r="Z47" s="103">
        <f t="shared" si="22"/>
        <v>0</v>
      </c>
      <c r="AA47" s="103">
        <f t="shared" si="22"/>
        <v>0</v>
      </c>
      <c r="AB47" s="103">
        <f t="shared" si="22"/>
        <v>0</v>
      </c>
      <c r="AC47" s="103">
        <f t="shared" si="22"/>
        <v>0</v>
      </c>
      <c r="AD47" s="103">
        <f t="shared" si="22"/>
        <v>0</v>
      </c>
      <c r="AE47" s="103">
        <f t="shared" si="22"/>
        <v>0</v>
      </c>
      <c r="AF47" s="103">
        <f t="shared" si="22"/>
        <v>0</v>
      </c>
      <c r="AG47" s="103">
        <f t="shared" si="22"/>
        <v>0</v>
      </c>
      <c r="AH47" s="103">
        <f t="shared" si="22"/>
        <v>0</v>
      </c>
      <c r="AI47" s="103">
        <f t="shared" si="22"/>
        <v>0</v>
      </c>
      <c r="AJ47" s="103">
        <f t="shared" si="22"/>
        <v>0</v>
      </c>
      <c r="AK47" s="103">
        <v>0</v>
      </c>
      <c r="AL47" s="103">
        <v>0</v>
      </c>
      <c r="AM47" s="103">
        <v>0</v>
      </c>
      <c r="AO47" s="106">
        <f t="shared" si="19"/>
        <v>0</v>
      </c>
      <c r="AP47" s="107">
        <f t="shared" si="20"/>
        <v>0</v>
      </c>
      <c r="AQ47" s="106">
        <f t="shared" si="21"/>
        <v>0</v>
      </c>
    </row>
    <row r="48" spans="1:43" s="102" customFormat="1" x14ac:dyDescent="0.2">
      <c r="C48" s="102" t="s">
        <v>121</v>
      </c>
      <c r="D48" s="102" t="s">
        <v>122</v>
      </c>
      <c r="E48" s="104">
        <v>0.1</v>
      </c>
      <c r="F48" s="105">
        <v>0.01</v>
      </c>
      <c r="I48" s="103">
        <f>I11+I28-I84</f>
        <v>5000</v>
      </c>
      <c r="J48" s="103">
        <f t="shared" ref="J48:AM48" si="23">J11+J28-J84</f>
        <v>10703</v>
      </c>
      <c r="K48" s="103">
        <f t="shared" si="23"/>
        <v>10934</v>
      </c>
      <c r="L48" s="103">
        <f t="shared" si="23"/>
        <v>9933</v>
      </c>
      <c r="M48" s="103">
        <f t="shared" si="23"/>
        <v>10349</v>
      </c>
      <c r="N48" s="103">
        <f t="shared" si="23"/>
        <v>0</v>
      </c>
      <c r="O48" s="103">
        <f t="shared" si="23"/>
        <v>0</v>
      </c>
      <c r="P48" s="103">
        <f t="shared" si="23"/>
        <v>0</v>
      </c>
      <c r="Q48" s="103">
        <f t="shared" si="23"/>
        <v>0</v>
      </c>
      <c r="R48" s="103">
        <f t="shared" si="23"/>
        <v>0</v>
      </c>
      <c r="S48" s="103">
        <f t="shared" si="23"/>
        <v>0</v>
      </c>
      <c r="T48" s="103">
        <f t="shared" si="23"/>
        <v>0</v>
      </c>
      <c r="U48" s="103">
        <f t="shared" si="23"/>
        <v>0</v>
      </c>
      <c r="V48" s="103">
        <f t="shared" si="23"/>
        <v>3985</v>
      </c>
      <c r="W48" s="103">
        <f t="shared" si="23"/>
        <v>5082</v>
      </c>
      <c r="X48" s="103">
        <f t="shared" si="23"/>
        <v>5000</v>
      </c>
      <c r="Y48" s="103">
        <f t="shared" si="23"/>
        <v>7193</v>
      </c>
      <c r="Z48" s="103">
        <f t="shared" si="23"/>
        <v>6461</v>
      </c>
      <c r="AA48" s="103">
        <f t="shared" si="23"/>
        <v>5000</v>
      </c>
      <c r="AB48" s="103">
        <f t="shared" si="23"/>
        <v>5000</v>
      </c>
      <c r="AC48" s="103">
        <f t="shared" si="23"/>
        <v>5000</v>
      </c>
      <c r="AD48" s="103">
        <f t="shared" si="23"/>
        <v>5000</v>
      </c>
      <c r="AE48" s="103">
        <f t="shared" si="23"/>
        <v>5000</v>
      </c>
      <c r="AF48" s="103">
        <f t="shared" si="23"/>
        <v>10018</v>
      </c>
      <c r="AG48" s="103">
        <f t="shared" si="23"/>
        <v>7600</v>
      </c>
      <c r="AH48" s="103">
        <f t="shared" si="23"/>
        <v>8024</v>
      </c>
      <c r="AI48" s="103">
        <f t="shared" si="23"/>
        <v>10511</v>
      </c>
      <c r="AJ48" s="103">
        <f t="shared" si="23"/>
        <v>10157</v>
      </c>
      <c r="AK48" s="103">
        <f t="shared" si="23"/>
        <v>10919</v>
      </c>
      <c r="AL48" s="103">
        <f t="shared" si="23"/>
        <v>15000</v>
      </c>
      <c r="AM48" s="103">
        <f t="shared" si="23"/>
        <v>15000</v>
      </c>
      <c r="AO48" s="106">
        <f t="shared" si="19"/>
        <v>185000.31</v>
      </c>
      <c r="AP48" s="107">
        <f t="shared" si="20"/>
        <v>18500.030999999999</v>
      </c>
      <c r="AQ48" s="106">
        <f t="shared" si="21"/>
        <v>1868.69</v>
      </c>
    </row>
    <row r="49" spans="2:43" s="102" customFormat="1" x14ac:dyDescent="0.2">
      <c r="C49" s="102" t="s">
        <v>34</v>
      </c>
      <c r="D49" s="102" t="s">
        <v>17</v>
      </c>
      <c r="E49" s="104">
        <v>0.1</v>
      </c>
      <c r="F49" s="105">
        <v>0.01</v>
      </c>
      <c r="I49" s="103">
        <f t="shared" ref="I49:AM49" si="24">I23-I85</f>
        <v>15000</v>
      </c>
      <c r="J49" s="103">
        <f t="shared" si="24"/>
        <v>15000</v>
      </c>
      <c r="K49" s="103">
        <f t="shared" si="24"/>
        <v>15000</v>
      </c>
      <c r="L49" s="103">
        <f t="shared" si="24"/>
        <v>15000</v>
      </c>
      <c r="M49" s="103">
        <f t="shared" si="24"/>
        <v>15000</v>
      </c>
      <c r="N49" s="103">
        <f t="shared" si="24"/>
        <v>5974</v>
      </c>
      <c r="O49" s="103">
        <f t="shared" si="24"/>
        <v>0</v>
      </c>
      <c r="P49" s="103">
        <f t="shared" si="24"/>
        <v>0</v>
      </c>
      <c r="Q49" s="103">
        <f t="shared" si="24"/>
        <v>0</v>
      </c>
      <c r="R49" s="103">
        <f t="shared" si="24"/>
        <v>0</v>
      </c>
      <c r="S49" s="103">
        <f t="shared" si="24"/>
        <v>0</v>
      </c>
      <c r="T49" s="103">
        <f t="shared" si="24"/>
        <v>0</v>
      </c>
      <c r="U49" s="103">
        <f t="shared" si="24"/>
        <v>0</v>
      </c>
      <c r="V49" s="103">
        <f t="shared" si="24"/>
        <v>15000</v>
      </c>
      <c r="W49" s="103">
        <f t="shared" si="24"/>
        <v>15000</v>
      </c>
      <c r="X49" s="103">
        <f t="shared" si="24"/>
        <v>15000</v>
      </c>
      <c r="Y49" s="103">
        <f t="shared" si="24"/>
        <v>15000</v>
      </c>
      <c r="Z49" s="103">
        <f t="shared" si="24"/>
        <v>15000</v>
      </c>
      <c r="AA49" s="103">
        <f t="shared" si="24"/>
        <v>15000</v>
      </c>
      <c r="AB49" s="103">
        <f t="shared" si="24"/>
        <v>15000</v>
      </c>
      <c r="AC49" s="103">
        <f t="shared" si="24"/>
        <v>15000</v>
      </c>
      <c r="AD49" s="103">
        <f t="shared" si="24"/>
        <v>15000</v>
      </c>
      <c r="AE49" s="103">
        <f t="shared" si="24"/>
        <v>15000</v>
      </c>
      <c r="AF49" s="103">
        <f t="shared" si="24"/>
        <v>15000</v>
      </c>
      <c r="AG49" s="103">
        <f t="shared" si="24"/>
        <v>15000</v>
      </c>
      <c r="AH49" s="103">
        <f t="shared" si="24"/>
        <v>15000</v>
      </c>
      <c r="AI49" s="103">
        <f t="shared" si="24"/>
        <v>15000</v>
      </c>
      <c r="AJ49" s="103">
        <f t="shared" si="24"/>
        <v>15000</v>
      </c>
      <c r="AK49" s="103">
        <f t="shared" si="24"/>
        <v>15000</v>
      </c>
      <c r="AL49" s="103">
        <f t="shared" si="24"/>
        <v>0</v>
      </c>
      <c r="AM49" s="103">
        <f t="shared" si="24"/>
        <v>0</v>
      </c>
      <c r="AO49" s="106">
        <f t="shared" si="19"/>
        <v>317764.26</v>
      </c>
      <c r="AP49" s="107">
        <f t="shared" si="20"/>
        <v>31776.426000000003</v>
      </c>
      <c r="AQ49" s="106">
        <f t="shared" si="21"/>
        <v>3209.7400000000002</v>
      </c>
    </row>
    <row r="50" spans="2:43" s="102" customFormat="1" x14ac:dyDescent="0.2">
      <c r="C50" s="102" t="s">
        <v>33</v>
      </c>
      <c r="D50" s="102" t="s">
        <v>14</v>
      </c>
      <c r="E50" s="104">
        <v>0.08</v>
      </c>
      <c r="F50" s="108">
        <v>5.0000000000000001E-3</v>
      </c>
      <c r="I50" s="103">
        <f t="shared" ref="I50:AM50" si="25">I10-I86</f>
        <v>0</v>
      </c>
      <c r="J50" s="103">
        <f t="shared" si="25"/>
        <v>0</v>
      </c>
      <c r="K50" s="103">
        <f t="shared" si="25"/>
        <v>0</v>
      </c>
      <c r="L50" s="103">
        <f t="shared" si="25"/>
        <v>0</v>
      </c>
      <c r="M50" s="103">
        <f t="shared" si="25"/>
        <v>0</v>
      </c>
      <c r="N50" s="103">
        <f t="shared" si="25"/>
        <v>0</v>
      </c>
      <c r="O50" s="103">
        <f t="shared" si="25"/>
        <v>0</v>
      </c>
      <c r="P50" s="103">
        <f t="shared" si="25"/>
        <v>0</v>
      </c>
      <c r="Q50" s="103">
        <f t="shared" si="25"/>
        <v>0</v>
      </c>
      <c r="R50" s="103">
        <f t="shared" si="25"/>
        <v>0</v>
      </c>
      <c r="S50" s="103">
        <f t="shared" si="25"/>
        <v>0</v>
      </c>
      <c r="T50" s="103">
        <f t="shared" si="25"/>
        <v>0</v>
      </c>
      <c r="U50" s="103">
        <f t="shared" si="25"/>
        <v>0</v>
      </c>
      <c r="V50" s="103">
        <f t="shared" si="25"/>
        <v>0</v>
      </c>
      <c r="W50" s="103">
        <f t="shared" si="25"/>
        <v>0</v>
      </c>
      <c r="X50" s="103">
        <f t="shared" si="25"/>
        <v>0</v>
      </c>
      <c r="Y50" s="103">
        <f t="shared" si="25"/>
        <v>0</v>
      </c>
      <c r="Z50" s="103">
        <f t="shared" si="25"/>
        <v>0</v>
      </c>
      <c r="AA50" s="103">
        <f t="shared" si="25"/>
        <v>0</v>
      </c>
      <c r="AB50" s="103">
        <f t="shared" si="25"/>
        <v>0</v>
      </c>
      <c r="AC50" s="103">
        <f t="shared" si="25"/>
        <v>0</v>
      </c>
      <c r="AD50" s="103">
        <f t="shared" si="25"/>
        <v>0</v>
      </c>
      <c r="AE50" s="103">
        <f t="shared" si="25"/>
        <v>0</v>
      </c>
      <c r="AF50" s="103">
        <f t="shared" si="25"/>
        <v>0</v>
      </c>
      <c r="AG50" s="103">
        <f t="shared" si="25"/>
        <v>0</v>
      </c>
      <c r="AH50" s="103">
        <f t="shared" si="25"/>
        <v>0</v>
      </c>
      <c r="AI50" s="103">
        <f t="shared" si="25"/>
        <v>0</v>
      </c>
      <c r="AJ50" s="103">
        <f t="shared" si="25"/>
        <v>0</v>
      </c>
      <c r="AK50" s="103">
        <f t="shared" si="25"/>
        <v>0</v>
      </c>
      <c r="AL50" s="103">
        <f t="shared" si="25"/>
        <v>0</v>
      </c>
      <c r="AM50" s="103">
        <f t="shared" si="25"/>
        <v>0</v>
      </c>
      <c r="AO50" s="106">
        <f t="shared" si="19"/>
        <v>0</v>
      </c>
      <c r="AP50" s="107">
        <f t="shared" si="20"/>
        <v>0</v>
      </c>
      <c r="AQ50" s="106">
        <f t="shared" si="21"/>
        <v>0</v>
      </c>
    </row>
    <row r="51" spans="2:43" s="102" customFormat="1" x14ac:dyDescent="0.2">
      <c r="C51" s="102" t="s">
        <v>108</v>
      </c>
      <c r="D51" s="102" t="s">
        <v>109</v>
      </c>
      <c r="E51" s="104">
        <v>0.08</v>
      </c>
      <c r="F51" s="108">
        <v>5.0000000000000001E-3</v>
      </c>
      <c r="I51" s="103">
        <v>0</v>
      </c>
      <c r="J51" s="103">
        <v>0</v>
      </c>
      <c r="K51" s="103">
        <v>0</v>
      </c>
      <c r="L51" s="103">
        <v>0</v>
      </c>
      <c r="M51" s="103">
        <v>0</v>
      </c>
      <c r="N51" s="103">
        <v>0</v>
      </c>
      <c r="O51" s="103">
        <v>0</v>
      </c>
      <c r="P51" s="103">
        <v>0</v>
      </c>
      <c r="Q51" s="103">
        <v>0</v>
      </c>
      <c r="R51" s="103">
        <v>0</v>
      </c>
      <c r="S51" s="103">
        <v>0</v>
      </c>
      <c r="T51" s="103">
        <v>0</v>
      </c>
      <c r="U51" s="103">
        <v>0</v>
      </c>
      <c r="V51" s="103">
        <v>0</v>
      </c>
      <c r="W51" s="103">
        <v>0</v>
      </c>
      <c r="X51" s="103">
        <v>0</v>
      </c>
      <c r="Y51" s="103">
        <v>0</v>
      </c>
      <c r="Z51" s="103">
        <v>0</v>
      </c>
      <c r="AA51" s="103">
        <v>0</v>
      </c>
      <c r="AB51" s="103">
        <v>0</v>
      </c>
      <c r="AC51" s="103">
        <v>0</v>
      </c>
      <c r="AD51" s="103">
        <v>0</v>
      </c>
      <c r="AE51" s="103">
        <v>0</v>
      </c>
      <c r="AF51" s="103">
        <v>0</v>
      </c>
      <c r="AG51" s="103">
        <v>0</v>
      </c>
      <c r="AH51" s="103">
        <v>0</v>
      </c>
      <c r="AI51" s="103">
        <v>0</v>
      </c>
      <c r="AJ51" s="103">
        <v>0</v>
      </c>
      <c r="AK51" s="103">
        <v>0</v>
      </c>
      <c r="AL51" s="103">
        <v>0</v>
      </c>
      <c r="AM51" s="103">
        <v>0</v>
      </c>
      <c r="AO51" s="106">
        <f t="shared" si="19"/>
        <v>0</v>
      </c>
      <c r="AP51" s="107">
        <f t="shared" si="20"/>
        <v>0</v>
      </c>
      <c r="AQ51" s="106">
        <f t="shared" si="21"/>
        <v>0</v>
      </c>
    </row>
    <row r="52" spans="2:43" s="102" customFormat="1" x14ac:dyDescent="0.2">
      <c r="C52" s="102" t="s">
        <v>36</v>
      </c>
      <c r="D52" s="102" t="s">
        <v>26</v>
      </c>
      <c r="E52" s="104">
        <v>0.1</v>
      </c>
      <c r="F52" s="105">
        <v>0.01</v>
      </c>
      <c r="I52" s="103">
        <f t="shared" ref="I52:AM52" si="26">I12+I24-I88</f>
        <v>0</v>
      </c>
      <c r="J52" s="103">
        <f t="shared" si="26"/>
        <v>0</v>
      </c>
      <c r="K52" s="103">
        <f t="shared" si="26"/>
        <v>0</v>
      </c>
      <c r="L52" s="103">
        <f t="shared" si="26"/>
        <v>0</v>
      </c>
      <c r="M52" s="103">
        <f t="shared" si="26"/>
        <v>0</v>
      </c>
      <c r="N52" s="103">
        <f t="shared" si="26"/>
        <v>0</v>
      </c>
      <c r="O52" s="103">
        <f t="shared" si="26"/>
        <v>0</v>
      </c>
      <c r="P52" s="103">
        <f t="shared" si="26"/>
        <v>0</v>
      </c>
      <c r="Q52" s="103">
        <f t="shared" si="26"/>
        <v>0</v>
      </c>
      <c r="R52" s="103">
        <f t="shared" si="26"/>
        <v>0</v>
      </c>
      <c r="S52" s="103">
        <f t="shared" si="26"/>
        <v>0</v>
      </c>
      <c r="T52" s="103">
        <f t="shared" si="26"/>
        <v>0</v>
      </c>
      <c r="U52" s="103">
        <f t="shared" si="26"/>
        <v>0</v>
      </c>
      <c r="V52" s="103">
        <f t="shared" si="26"/>
        <v>0</v>
      </c>
      <c r="W52" s="103">
        <f t="shared" si="26"/>
        <v>0</v>
      </c>
      <c r="X52" s="103">
        <f t="shared" si="26"/>
        <v>0</v>
      </c>
      <c r="Y52" s="103">
        <f t="shared" si="26"/>
        <v>0</v>
      </c>
      <c r="Z52" s="103">
        <f t="shared" si="26"/>
        <v>0</v>
      </c>
      <c r="AA52" s="103">
        <f t="shared" si="26"/>
        <v>0</v>
      </c>
      <c r="AB52" s="103">
        <f t="shared" si="26"/>
        <v>0</v>
      </c>
      <c r="AC52" s="103">
        <f t="shared" si="26"/>
        <v>0</v>
      </c>
      <c r="AD52" s="103">
        <f t="shared" si="26"/>
        <v>0</v>
      </c>
      <c r="AE52" s="103">
        <f t="shared" si="26"/>
        <v>0</v>
      </c>
      <c r="AF52" s="103">
        <f t="shared" si="26"/>
        <v>0</v>
      </c>
      <c r="AG52" s="103">
        <f t="shared" si="26"/>
        <v>0</v>
      </c>
      <c r="AH52" s="103">
        <f t="shared" si="26"/>
        <v>0</v>
      </c>
      <c r="AI52" s="103">
        <f t="shared" si="26"/>
        <v>0</v>
      </c>
      <c r="AJ52" s="103">
        <f t="shared" si="26"/>
        <v>0</v>
      </c>
      <c r="AK52" s="103">
        <f t="shared" si="26"/>
        <v>0</v>
      </c>
      <c r="AL52" s="103">
        <f t="shared" si="26"/>
        <v>0</v>
      </c>
      <c r="AM52" s="103">
        <f t="shared" si="26"/>
        <v>0</v>
      </c>
      <c r="AO52" s="106">
        <f t="shared" si="19"/>
        <v>0</v>
      </c>
      <c r="AP52" s="107">
        <f t="shared" si="20"/>
        <v>0</v>
      </c>
      <c r="AQ52" s="106">
        <f t="shared" si="21"/>
        <v>0</v>
      </c>
    </row>
    <row r="53" spans="2:43" s="102" customFormat="1" x14ac:dyDescent="0.2">
      <c r="C53" s="102" t="s">
        <v>82</v>
      </c>
      <c r="D53" s="102" t="s">
        <v>41</v>
      </c>
      <c r="E53" s="104">
        <v>0.1</v>
      </c>
      <c r="F53" s="105">
        <v>0.01</v>
      </c>
      <c r="I53" s="103">
        <f t="shared" ref="I53:AM53" si="27">I13+I25-I89</f>
        <v>10000</v>
      </c>
      <c r="J53" s="103">
        <f t="shared" si="27"/>
        <v>10000</v>
      </c>
      <c r="K53" s="103">
        <f t="shared" si="27"/>
        <v>10000</v>
      </c>
      <c r="L53" s="103">
        <f t="shared" si="27"/>
        <v>10000</v>
      </c>
      <c r="M53" s="103">
        <f t="shared" si="27"/>
        <v>10000</v>
      </c>
      <c r="N53" s="103">
        <f t="shared" si="27"/>
        <v>0</v>
      </c>
      <c r="O53" s="103">
        <f t="shared" si="27"/>
        <v>0</v>
      </c>
      <c r="P53" s="103">
        <f t="shared" si="27"/>
        <v>0</v>
      </c>
      <c r="Q53" s="103">
        <f t="shared" si="27"/>
        <v>0</v>
      </c>
      <c r="R53" s="103">
        <f t="shared" si="27"/>
        <v>0</v>
      </c>
      <c r="S53" s="103">
        <f t="shared" si="27"/>
        <v>0</v>
      </c>
      <c r="T53" s="103">
        <f t="shared" si="27"/>
        <v>0</v>
      </c>
      <c r="U53" s="103">
        <f t="shared" si="27"/>
        <v>0</v>
      </c>
      <c r="V53" s="103">
        <f t="shared" si="27"/>
        <v>0</v>
      </c>
      <c r="W53" s="103">
        <f t="shared" si="27"/>
        <v>10000</v>
      </c>
      <c r="X53" s="103">
        <f t="shared" si="27"/>
        <v>8288</v>
      </c>
      <c r="Y53" s="103">
        <f t="shared" si="27"/>
        <v>10000</v>
      </c>
      <c r="Z53" s="103">
        <f t="shared" si="27"/>
        <v>10000</v>
      </c>
      <c r="AA53" s="103">
        <f t="shared" si="27"/>
        <v>4993</v>
      </c>
      <c r="AB53" s="103">
        <f t="shared" si="27"/>
        <v>6187</v>
      </c>
      <c r="AC53" s="103">
        <f t="shared" si="27"/>
        <v>5478</v>
      </c>
      <c r="AD53" s="103">
        <f t="shared" si="27"/>
        <v>7033</v>
      </c>
      <c r="AE53" s="103">
        <f t="shared" si="27"/>
        <v>9051</v>
      </c>
      <c r="AF53" s="103">
        <f t="shared" si="27"/>
        <v>10000</v>
      </c>
      <c r="AG53" s="103">
        <f t="shared" si="27"/>
        <v>10000</v>
      </c>
      <c r="AH53" s="103">
        <f t="shared" si="27"/>
        <v>10000</v>
      </c>
      <c r="AI53" s="103">
        <f t="shared" si="27"/>
        <v>10000</v>
      </c>
      <c r="AJ53" s="103">
        <f t="shared" si="27"/>
        <v>10000</v>
      </c>
      <c r="AK53" s="103">
        <f t="shared" si="27"/>
        <v>10000</v>
      </c>
      <c r="AL53" s="103">
        <f t="shared" si="27"/>
        <v>10000</v>
      </c>
      <c r="AM53" s="103">
        <f t="shared" si="27"/>
        <v>10000</v>
      </c>
      <c r="AO53" s="106">
        <f t="shared" si="19"/>
        <v>199019.7</v>
      </c>
      <c r="AP53" s="107">
        <f t="shared" si="20"/>
        <v>19901.97</v>
      </c>
      <c r="AQ53" s="106">
        <f t="shared" si="21"/>
        <v>2010.3</v>
      </c>
    </row>
    <row r="54" spans="2:43" s="102" customFormat="1" x14ac:dyDescent="0.2">
      <c r="C54" s="102" t="s">
        <v>123</v>
      </c>
      <c r="D54" s="102" t="s">
        <v>43</v>
      </c>
      <c r="E54" s="104">
        <v>0.1</v>
      </c>
      <c r="F54" s="105">
        <v>0.01</v>
      </c>
      <c r="I54" s="103">
        <f t="shared" ref="I54:AM54" si="28">I14+I26-I90</f>
        <v>0</v>
      </c>
      <c r="J54" s="103">
        <f t="shared" si="28"/>
        <v>0</v>
      </c>
      <c r="K54" s="103">
        <f t="shared" si="28"/>
        <v>0</v>
      </c>
      <c r="L54" s="103">
        <f t="shared" si="28"/>
        <v>0</v>
      </c>
      <c r="M54" s="103">
        <f t="shared" si="28"/>
        <v>0</v>
      </c>
      <c r="N54" s="103">
        <f t="shared" si="28"/>
        <v>0</v>
      </c>
      <c r="O54" s="103">
        <f t="shared" si="28"/>
        <v>0</v>
      </c>
      <c r="P54" s="103">
        <f t="shared" si="28"/>
        <v>0</v>
      </c>
      <c r="Q54" s="103">
        <f t="shared" si="28"/>
        <v>0</v>
      </c>
      <c r="R54" s="103">
        <f t="shared" si="28"/>
        <v>0</v>
      </c>
      <c r="S54" s="103">
        <f t="shared" si="28"/>
        <v>0</v>
      </c>
      <c r="T54" s="103">
        <f t="shared" si="28"/>
        <v>0</v>
      </c>
      <c r="U54" s="103">
        <f t="shared" si="28"/>
        <v>0</v>
      </c>
      <c r="V54" s="103">
        <f t="shared" si="28"/>
        <v>0</v>
      </c>
      <c r="W54" s="103">
        <f t="shared" si="28"/>
        <v>0</v>
      </c>
      <c r="X54" s="103">
        <f t="shared" si="28"/>
        <v>0</v>
      </c>
      <c r="Y54" s="103">
        <f t="shared" si="28"/>
        <v>0</v>
      </c>
      <c r="Z54" s="103">
        <f t="shared" si="28"/>
        <v>0</v>
      </c>
      <c r="AA54" s="103">
        <f t="shared" si="28"/>
        <v>0</v>
      </c>
      <c r="AB54" s="103">
        <f t="shared" si="28"/>
        <v>0</v>
      </c>
      <c r="AC54" s="103">
        <f t="shared" si="28"/>
        <v>0</v>
      </c>
      <c r="AD54" s="103">
        <f t="shared" si="28"/>
        <v>0</v>
      </c>
      <c r="AE54" s="103">
        <f t="shared" si="28"/>
        <v>0</v>
      </c>
      <c r="AF54" s="103">
        <f t="shared" si="28"/>
        <v>0</v>
      </c>
      <c r="AG54" s="103">
        <f t="shared" si="28"/>
        <v>0</v>
      </c>
      <c r="AH54" s="103">
        <f t="shared" si="28"/>
        <v>0</v>
      </c>
      <c r="AI54" s="103">
        <f t="shared" si="28"/>
        <v>0</v>
      </c>
      <c r="AJ54" s="103">
        <f t="shared" si="28"/>
        <v>0</v>
      </c>
      <c r="AK54" s="103">
        <f t="shared" si="28"/>
        <v>0</v>
      </c>
      <c r="AL54" s="103">
        <f t="shared" si="28"/>
        <v>0</v>
      </c>
      <c r="AM54" s="103">
        <f t="shared" si="28"/>
        <v>0</v>
      </c>
      <c r="AO54" s="106">
        <f t="shared" si="19"/>
        <v>0</v>
      </c>
      <c r="AP54" s="107">
        <f t="shared" si="20"/>
        <v>0</v>
      </c>
      <c r="AQ54" s="106">
        <f t="shared" si="21"/>
        <v>0</v>
      </c>
    </row>
    <row r="55" spans="2:43" s="102" customFormat="1" x14ac:dyDescent="0.2">
      <c r="C55" s="102" t="s">
        <v>37</v>
      </c>
      <c r="D55" s="102" t="s">
        <v>27</v>
      </c>
      <c r="E55" s="104">
        <v>0.1</v>
      </c>
      <c r="F55" s="105">
        <v>0.01</v>
      </c>
      <c r="I55" s="103">
        <f t="shared" ref="I55:AM55" si="29">I27-I91</f>
        <v>0</v>
      </c>
      <c r="J55" s="103">
        <f t="shared" si="29"/>
        <v>0</v>
      </c>
      <c r="K55" s="103">
        <f t="shared" si="29"/>
        <v>0</v>
      </c>
      <c r="L55" s="103">
        <f t="shared" si="29"/>
        <v>0</v>
      </c>
      <c r="M55" s="103">
        <f t="shared" si="29"/>
        <v>0</v>
      </c>
      <c r="N55" s="103">
        <f t="shared" si="29"/>
        <v>0</v>
      </c>
      <c r="O55" s="103">
        <f t="shared" si="29"/>
        <v>0</v>
      </c>
      <c r="P55" s="103">
        <f t="shared" si="29"/>
        <v>0</v>
      </c>
      <c r="Q55" s="103">
        <f t="shared" si="29"/>
        <v>0</v>
      </c>
      <c r="R55" s="103">
        <f t="shared" si="29"/>
        <v>0</v>
      </c>
      <c r="S55" s="103">
        <f t="shared" si="29"/>
        <v>0</v>
      </c>
      <c r="T55" s="103">
        <f t="shared" si="29"/>
        <v>0</v>
      </c>
      <c r="U55" s="103">
        <f t="shared" si="29"/>
        <v>0</v>
      </c>
      <c r="V55" s="103">
        <f t="shared" si="29"/>
        <v>0</v>
      </c>
      <c r="W55" s="103">
        <f t="shared" si="29"/>
        <v>0</v>
      </c>
      <c r="X55" s="103">
        <f t="shared" si="29"/>
        <v>0</v>
      </c>
      <c r="Y55" s="103">
        <f t="shared" si="29"/>
        <v>0</v>
      </c>
      <c r="Z55" s="103">
        <f t="shared" si="29"/>
        <v>0</v>
      </c>
      <c r="AA55" s="103">
        <f t="shared" si="29"/>
        <v>0</v>
      </c>
      <c r="AB55" s="103">
        <f t="shared" si="29"/>
        <v>0</v>
      </c>
      <c r="AC55" s="103">
        <f t="shared" si="29"/>
        <v>0</v>
      </c>
      <c r="AD55" s="103">
        <f t="shared" si="29"/>
        <v>0</v>
      </c>
      <c r="AE55" s="103">
        <f t="shared" si="29"/>
        <v>0</v>
      </c>
      <c r="AF55" s="103">
        <f t="shared" si="29"/>
        <v>0</v>
      </c>
      <c r="AG55" s="103">
        <f t="shared" si="29"/>
        <v>0</v>
      </c>
      <c r="AH55" s="103">
        <f t="shared" si="29"/>
        <v>0</v>
      </c>
      <c r="AI55" s="103">
        <f t="shared" si="29"/>
        <v>0</v>
      </c>
      <c r="AJ55" s="103">
        <f t="shared" si="29"/>
        <v>0</v>
      </c>
      <c r="AK55" s="103">
        <f t="shared" si="29"/>
        <v>0</v>
      </c>
      <c r="AL55" s="103">
        <f t="shared" si="29"/>
        <v>0</v>
      </c>
      <c r="AM55" s="103">
        <f t="shared" si="29"/>
        <v>0</v>
      </c>
      <c r="AO55" s="106">
        <f t="shared" si="19"/>
        <v>0</v>
      </c>
      <c r="AP55" s="107">
        <f t="shared" si="20"/>
        <v>0</v>
      </c>
      <c r="AQ55" s="106">
        <f t="shared" si="21"/>
        <v>0</v>
      </c>
    </row>
    <row r="56" spans="2:43" s="102" customFormat="1" x14ac:dyDescent="0.2">
      <c r="C56" s="102" t="s">
        <v>86</v>
      </c>
      <c r="D56" s="102" t="s">
        <v>53</v>
      </c>
      <c r="E56" s="104">
        <v>0.1</v>
      </c>
      <c r="F56" s="105">
        <v>0.01</v>
      </c>
      <c r="I56" s="103">
        <f t="shared" ref="I56:AM56" si="30">I29-I92</f>
        <v>0</v>
      </c>
      <c r="J56" s="103">
        <f t="shared" si="30"/>
        <v>0</v>
      </c>
      <c r="K56" s="103">
        <f t="shared" si="30"/>
        <v>0</v>
      </c>
      <c r="L56" s="103">
        <f t="shared" si="30"/>
        <v>0</v>
      </c>
      <c r="M56" s="103">
        <f t="shared" si="30"/>
        <v>0</v>
      </c>
      <c r="N56" s="103">
        <f t="shared" si="30"/>
        <v>0</v>
      </c>
      <c r="O56" s="103">
        <f t="shared" si="30"/>
        <v>0</v>
      </c>
      <c r="P56" s="103">
        <f t="shared" si="30"/>
        <v>0</v>
      </c>
      <c r="Q56" s="103">
        <f t="shared" si="30"/>
        <v>0</v>
      </c>
      <c r="R56" s="103">
        <f t="shared" si="30"/>
        <v>0</v>
      </c>
      <c r="S56" s="103">
        <f t="shared" si="30"/>
        <v>0</v>
      </c>
      <c r="T56" s="103">
        <f t="shared" si="30"/>
        <v>0</v>
      </c>
      <c r="U56" s="103">
        <f t="shared" si="30"/>
        <v>0</v>
      </c>
      <c r="V56" s="103">
        <f t="shared" si="30"/>
        <v>0</v>
      </c>
      <c r="W56" s="103">
        <f t="shared" si="30"/>
        <v>0</v>
      </c>
      <c r="X56" s="103">
        <f t="shared" si="30"/>
        <v>0</v>
      </c>
      <c r="Y56" s="103">
        <f t="shared" si="30"/>
        <v>0</v>
      </c>
      <c r="Z56" s="103">
        <f t="shared" si="30"/>
        <v>0</v>
      </c>
      <c r="AA56" s="103">
        <f t="shared" si="30"/>
        <v>0</v>
      </c>
      <c r="AB56" s="103">
        <f t="shared" si="30"/>
        <v>0</v>
      </c>
      <c r="AC56" s="103">
        <f t="shared" si="30"/>
        <v>0</v>
      </c>
      <c r="AD56" s="103">
        <f t="shared" si="30"/>
        <v>0</v>
      </c>
      <c r="AE56" s="103">
        <f t="shared" si="30"/>
        <v>0</v>
      </c>
      <c r="AF56" s="103">
        <f t="shared" si="30"/>
        <v>0</v>
      </c>
      <c r="AG56" s="103">
        <f t="shared" si="30"/>
        <v>0</v>
      </c>
      <c r="AH56" s="103">
        <f t="shared" si="30"/>
        <v>0</v>
      </c>
      <c r="AI56" s="103">
        <f t="shared" si="30"/>
        <v>0</v>
      </c>
      <c r="AJ56" s="103">
        <f t="shared" si="30"/>
        <v>0</v>
      </c>
      <c r="AK56" s="103">
        <f t="shared" si="30"/>
        <v>0</v>
      </c>
      <c r="AL56" s="103">
        <f t="shared" si="30"/>
        <v>0</v>
      </c>
      <c r="AM56" s="103">
        <f t="shared" si="30"/>
        <v>0</v>
      </c>
      <c r="AO56" s="106">
        <f t="shared" si="19"/>
        <v>0</v>
      </c>
      <c r="AP56" s="107">
        <f t="shared" si="20"/>
        <v>0</v>
      </c>
      <c r="AQ56" s="106">
        <f t="shared" si="21"/>
        <v>0</v>
      </c>
    </row>
    <row r="57" spans="2:43" s="102" customFormat="1" x14ac:dyDescent="0.2">
      <c r="C57" s="102" t="s">
        <v>54</v>
      </c>
      <c r="D57" s="102" t="s">
        <v>55</v>
      </c>
      <c r="E57" s="104">
        <v>0.1</v>
      </c>
      <c r="F57" s="105">
        <v>0.01</v>
      </c>
      <c r="I57" s="103">
        <f t="shared" ref="I57:AM57" si="31">I30-I93</f>
        <v>0</v>
      </c>
      <c r="J57" s="103">
        <f t="shared" si="31"/>
        <v>0</v>
      </c>
      <c r="K57" s="103">
        <f t="shared" si="31"/>
        <v>0</v>
      </c>
      <c r="L57" s="103">
        <f t="shared" si="31"/>
        <v>0</v>
      </c>
      <c r="M57" s="103">
        <f t="shared" si="31"/>
        <v>0</v>
      </c>
      <c r="N57" s="103">
        <f t="shared" si="31"/>
        <v>0</v>
      </c>
      <c r="O57" s="103">
        <f t="shared" si="31"/>
        <v>0</v>
      </c>
      <c r="P57" s="103">
        <f t="shared" si="31"/>
        <v>0</v>
      </c>
      <c r="Q57" s="103">
        <f t="shared" si="31"/>
        <v>0</v>
      </c>
      <c r="R57" s="103">
        <f t="shared" si="31"/>
        <v>0</v>
      </c>
      <c r="S57" s="103">
        <f t="shared" si="31"/>
        <v>0</v>
      </c>
      <c r="T57" s="103">
        <f t="shared" si="31"/>
        <v>0</v>
      </c>
      <c r="U57" s="103">
        <f t="shared" si="31"/>
        <v>0</v>
      </c>
      <c r="V57" s="103">
        <f t="shared" si="31"/>
        <v>0</v>
      </c>
      <c r="W57" s="103">
        <f t="shared" si="31"/>
        <v>0</v>
      </c>
      <c r="X57" s="103">
        <f t="shared" si="31"/>
        <v>0</v>
      </c>
      <c r="Y57" s="103">
        <f t="shared" si="31"/>
        <v>0</v>
      </c>
      <c r="Z57" s="103">
        <f t="shared" si="31"/>
        <v>0</v>
      </c>
      <c r="AA57" s="103">
        <f t="shared" si="31"/>
        <v>0</v>
      </c>
      <c r="AB57" s="103">
        <f t="shared" si="31"/>
        <v>0</v>
      </c>
      <c r="AC57" s="103">
        <f t="shared" si="31"/>
        <v>0</v>
      </c>
      <c r="AD57" s="103">
        <f t="shared" si="31"/>
        <v>0</v>
      </c>
      <c r="AE57" s="103">
        <f t="shared" si="31"/>
        <v>0</v>
      </c>
      <c r="AF57" s="103">
        <f t="shared" si="31"/>
        <v>0</v>
      </c>
      <c r="AG57" s="103">
        <f t="shared" si="31"/>
        <v>0</v>
      </c>
      <c r="AH57" s="103">
        <f t="shared" si="31"/>
        <v>0</v>
      </c>
      <c r="AI57" s="103">
        <f t="shared" si="31"/>
        <v>0</v>
      </c>
      <c r="AJ57" s="103">
        <f t="shared" si="31"/>
        <v>0</v>
      </c>
      <c r="AK57" s="103">
        <f t="shared" si="31"/>
        <v>0</v>
      </c>
      <c r="AL57" s="103">
        <f t="shared" si="31"/>
        <v>0</v>
      </c>
      <c r="AM57" s="103">
        <f t="shared" si="31"/>
        <v>0</v>
      </c>
      <c r="AO57" s="106">
        <f t="shared" si="19"/>
        <v>0</v>
      </c>
      <c r="AP57" s="107">
        <f t="shared" si="20"/>
        <v>0</v>
      </c>
      <c r="AQ57" s="106">
        <f t="shared" si="21"/>
        <v>0</v>
      </c>
    </row>
    <row r="58" spans="2:43" s="102" customFormat="1" x14ac:dyDescent="0.2">
      <c r="C58" s="102" t="s">
        <v>44</v>
      </c>
      <c r="D58" s="102" t="s">
        <v>45</v>
      </c>
      <c r="E58" s="104">
        <v>0.1</v>
      </c>
      <c r="F58" s="105">
        <v>0.01</v>
      </c>
      <c r="I58" s="103">
        <f t="shared" ref="I58:AM58" si="32">I15+I31-I94</f>
        <v>5000</v>
      </c>
      <c r="J58" s="103">
        <f t="shared" si="32"/>
        <v>5000</v>
      </c>
      <c r="K58" s="103">
        <f t="shared" si="32"/>
        <v>5000</v>
      </c>
      <c r="L58" s="103">
        <f t="shared" si="32"/>
        <v>5000</v>
      </c>
      <c r="M58" s="103">
        <f t="shared" si="32"/>
        <v>5000</v>
      </c>
      <c r="N58" s="103">
        <f t="shared" si="32"/>
        <v>0</v>
      </c>
      <c r="O58" s="103">
        <f t="shared" si="32"/>
        <v>0</v>
      </c>
      <c r="P58" s="103">
        <f t="shared" si="32"/>
        <v>0</v>
      </c>
      <c r="Q58" s="103">
        <f t="shared" si="32"/>
        <v>0</v>
      </c>
      <c r="R58" s="103">
        <f t="shared" si="32"/>
        <v>0</v>
      </c>
      <c r="S58" s="103">
        <f t="shared" si="32"/>
        <v>0</v>
      </c>
      <c r="T58" s="103">
        <f t="shared" si="32"/>
        <v>0</v>
      </c>
      <c r="U58" s="103">
        <f t="shared" si="32"/>
        <v>0</v>
      </c>
      <c r="V58" s="103">
        <f t="shared" si="32"/>
        <v>0</v>
      </c>
      <c r="W58" s="103">
        <f t="shared" si="32"/>
        <v>5000</v>
      </c>
      <c r="X58" s="103">
        <f t="shared" si="32"/>
        <v>5000</v>
      </c>
      <c r="Y58" s="103">
        <f t="shared" si="32"/>
        <v>5000</v>
      </c>
      <c r="Z58" s="103">
        <f t="shared" si="32"/>
        <v>5000</v>
      </c>
      <c r="AA58" s="103">
        <f t="shared" si="32"/>
        <v>5000</v>
      </c>
      <c r="AB58" s="103">
        <f t="shared" si="32"/>
        <v>5000</v>
      </c>
      <c r="AC58" s="103">
        <f t="shared" si="32"/>
        <v>5000</v>
      </c>
      <c r="AD58" s="103">
        <f t="shared" si="32"/>
        <v>5000</v>
      </c>
      <c r="AE58" s="103">
        <f t="shared" si="32"/>
        <v>5000</v>
      </c>
      <c r="AF58" s="103">
        <f t="shared" si="32"/>
        <v>5000</v>
      </c>
      <c r="AG58" s="103">
        <f t="shared" si="32"/>
        <v>5000</v>
      </c>
      <c r="AH58" s="103">
        <f t="shared" si="32"/>
        <v>5000</v>
      </c>
      <c r="AI58" s="103">
        <f t="shared" si="32"/>
        <v>5000</v>
      </c>
      <c r="AJ58" s="103">
        <f t="shared" si="32"/>
        <v>5000</v>
      </c>
      <c r="AK58" s="103">
        <f t="shared" si="32"/>
        <v>5000</v>
      </c>
      <c r="AL58" s="103">
        <f t="shared" si="32"/>
        <v>5000</v>
      </c>
      <c r="AM58" s="103">
        <f t="shared" si="32"/>
        <v>5000</v>
      </c>
      <c r="AO58" s="106">
        <f t="shared" si="19"/>
        <v>108900</v>
      </c>
      <c r="AP58" s="107">
        <f t="shared" si="20"/>
        <v>10890</v>
      </c>
      <c r="AQ58" s="106">
        <f t="shared" si="21"/>
        <v>1100</v>
      </c>
    </row>
    <row r="59" spans="2:43" s="102" customFormat="1" x14ac:dyDescent="0.2">
      <c r="C59" s="102" t="s">
        <v>38</v>
      </c>
      <c r="D59" s="102" t="s">
        <v>18</v>
      </c>
      <c r="E59" s="104">
        <v>0.1</v>
      </c>
      <c r="F59" s="105">
        <v>0.01</v>
      </c>
      <c r="I59" s="103">
        <f t="shared" ref="I59:AM59" si="33">I16+I32-I95</f>
        <v>5988</v>
      </c>
      <c r="J59" s="103">
        <f t="shared" si="33"/>
        <v>0</v>
      </c>
      <c r="K59" s="103">
        <f t="shared" si="33"/>
        <v>0</v>
      </c>
      <c r="L59" s="103">
        <f t="shared" si="33"/>
        <v>0</v>
      </c>
      <c r="M59" s="103">
        <f t="shared" si="33"/>
        <v>0</v>
      </c>
      <c r="N59" s="103">
        <f t="shared" si="33"/>
        <v>0</v>
      </c>
      <c r="O59" s="103">
        <f t="shared" si="33"/>
        <v>0</v>
      </c>
      <c r="P59" s="103">
        <f t="shared" si="33"/>
        <v>0</v>
      </c>
      <c r="Q59" s="103">
        <f t="shared" si="33"/>
        <v>0</v>
      </c>
      <c r="R59" s="103">
        <f t="shared" si="33"/>
        <v>0</v>
      </c>
      <c r="S59" s="103">
        <f t="shared" si="33"/>
        <v>0</v>
      </c>
      <c r="T59" s="103">
        <f t="shared" si="33"/>
        <v>0</v>
      </c>
      <c r="U59" s="103">
        <f t="shared" si="33"/>
        <v>0</v>
      </c>
      <c r="V59" s="103">
        <f t="shared" si="33"/>
        <v>0</v>
      </c>
      <c r="W59" s="103">
        <f t="shared" si="33"/>
        <v>0</v>
      </c>
      <c r="X59" s="103">
        <f t="shared" si="33"/>
        <v>0</v>
      </c>
      <c r="Y59" s="103">
        <f t="shared" si="33"/>
        <v>0</v>
      </c>
      <c r="Z59" s="103">
        <f t="shared" si="33"/>
        <v>0</v>
      </c>
      <c r="AA59" s="103">
        <f t="shared" si="33"/>
        <v>0</v>
      </c>
      <c r="AB59" s="103">
        <f t="shared" si="33"/>
        <v>0</v>
      </c>
      <c r="AC59" s="103">
        <f t="shared" si="33"/>
        <v>0</v>
      </c>
      <c r="AD59" s="103">
        <f t="shared" si="33"/>
        <v>0</v>
      </c>
      <c r="AE59" s="103">
        <f t="shared" si="33"/>
        <v>0</v>
      </c>
      <c r="AF59" s="103">
        <f t="shared" si="33"/>
        <v>0</v>
      </c>
      <c r="AG59" s="103">
        <f t="shared" si="33"/>
        <v>0</v>
      </c>
      <c r="AH59" s="103">
        <f t="shared" si="33"/>
        <v>0</v>
      </c>
      <c r="AI59" s="103">
        <f t="shared" si="33"/>
        <v>0</v>
      </c>
      <c r="AJ59" s="103">
        <f t="shared" si="33"/>
        <v>0</v>
      </c>
      <c r="AK59" s="103">
        <f t="shared" si="33"/>
        <v>0</v>
      </c>
      <c r="AL59" s="103">
        <f t="shared" si="33"/>
        <v>0</v>
      </c>
      <c r="AM59" s="103">
        <f t="shared" si="33"/>
        <v>0</v>
      </c>
      <c r="AO59" s="106">
        <f t="shared" si="19"/>
        <v>5928.12</v>
      </c>
      <c r="AP59" s="107">
        <f t="shared" si="20"/>
        <v>592.81200000000001</v>
      </c>
      <c r="AQ59" s="106">
        <f t="shared" si="21"/>
        <v>59.88</v>
      </c>
    </row>
    <row r="60" spans="2:43" s="102" customFormat="1" x14ac:dyDescent="0.2">
      <c r="C60" s="102" t="s">
        <v>57</v>
      </c>
      <c r="D60" s="102" t="s">
        <v>56</v>
      </c>
      <c r="E60" s="104">
        <v>0.1</v>
      </c>
      <c r="F60" s="105">
        <v>0.01</v>
      </c>
      <c r="I60" s="109">
        <f t="shared" ref="I60:AM60" si="34">I33-I96</f>
        <v>0</v>
      </c>
      <c r="J60" s="109">
        <f t="shared" si="34"/>
        <v>0</v>
      </c>
      <c r="K60" s="109">
        <f t="shared" si="34"/>
        <v>0</v>
      </c>
      <c r="L60" s="109">
        <f t="shared" si="34"/>
        <v>0</v>
      </c>
      <c r="M60" s="109">
        <f t="shared" si="34"/>
        <v>0</v>
      </c>
      <c r="N60" s="109">
        <f t="shared" si="34"/>
        <v>0</v>
      </c>
      <c r="O60" s="109">
        <f t="shared" si="34"/>
        <v>0</v>
      </c>
      <c r="P60" s="109">
        <f t="shared" si="34"/>
        <v>0</v>
      </c>
      <c r="Q60" s="109">
        <f t="shared" si="34"/>
        <v>0</v>
      </c>
      <c r="R60" s="109">
        <f t="shared" si="34"/>
        <v>0</v>
      </c>
      <c r="S60" s="109">
        <f t="shared" si="34"/>
        <v>0</v>
      </c>
      <c r="T60" s="109">
        <f t="shared" si="34"/>
        <v>0</v>
      </c>
      <c r="U60" s="109">
        <f t="shared" si="34"/>
        <v>0</v>
      </c>
      <c r="V60" s="109">
        <f t="shared" si="34"/>
        <v>0</v>
      </c>
      <c r="W60" s="109">
        <f t="shared" si="34"/>
        <v>0</v>
      </c>
      <c r="X60" s="109">
        <f t="shared" si="34"/>
        <v>0</v>
      </c>
      <c r="Y60" s="109">
        <f t="shared" si="34"/>
        <v>0</v>
      </c>
      <c r="Z60" s="109">
        <f t="shared" si="34"/>
        <v>0</v>
      </c>
      <c r="AA60" s="109">
        <f t="shared" si="34"/>
        <v>0</v>
      </c>
      <c r="AB60" s="109">
        <f t="shared" si="34"/>
        <v>0</v>
      </c>
      <c r="AC60" s="109">
        <f t="shared" si="34"/>
        <v>0</v>
      </c>
      <c r="AD60" s="109">
        <f t="shared" si="34"/>
        <v>0</v>
      </c>
      <c r="AE60" s="109">
        <f t="shared" si="34"/>
        <v>0</v>
      </c>
      <c r="AF60" s="109">
        <f t="shared" si="34"/>
        <v>0</v>
      </c>
      <c r="AG60" s="109">
        <f t="shared" si="34"/>
        <v>0</v>
      </c>
      <c r="AH60" s="109">
        <f t="shared" si="34"/>
        <v>0</v>
      </c>
      <c r="AI60" s="109">
        <f t="shared" si="34"/>
        <v>0</v>
      </c>
      <c r="AJ60" s="109">
        <f t="shared" si="34"/>
        <v>0</v>
      </c>
      <c r="AK60" s="109">
        <f t="shared" si="34"/>
        <v>0</v>
      </c>
      <c r="AL60" s="109">
        <f t="shared" si="34"/>
        <v>0</v>
      </c>
      <c r="AM60" s="109">
        <f t="shared" si="34"/>
        <v>0</v>
      </c>
      <c r="AO60" s="106">
        <f t="shared" si="19"/>
        <v>0</v>
      </c>
      <c r="AP60" s="107">
        <f t="shared" si="20"/>
        <v>0</v>
      </c>
      <c r="AQ60" s="106">
        <f t="shared" si="21"/>
        <v>0</v>
      </c>
    </row>
    <row r="61" spans="2:43" s="102" customFormat="1" x14ac:dyDescent="0.2">
      <c r="C61" s="102" t="s">
        <v>93</v>
      </c>
      <c r="D61" s="102" t="s">
        <v>94</v>
      </c>
      <c r="E61" s="104"/>
      <c r="F61" s="105">
        <v>0.01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0">
        <v>0</v>
      </c>
      <c r="U61" s="110">
        <v>0</v>
      </c>
      <c r="V61" s="110">
        <v>0</v>
      </c>
      <c r="W61" s="110">
        <v>0</v>
      </c>
      <c r="X61" s="110">
        <v>0</v>
      </c>
      <c r="Y61" s="110">
        <v>0</v>
      </c>
      <c r="Z61" s="110">
        <v>0</v>
      </c>
      <c r="AA61" s="110">
        <v>0</v>
      </c>
      <c r="AB61" s="110">
        <v>0</v>
      </c>
      <c r="AC61" s="110">
        <v>0</v>
      </c>
      <c r="AD61" s="110">
        <v>0</v>
      </c>
      <c r="AE61" s="110">
        <v>0</v>
      </c>
      <c r="AF61" s="110">
        <v>0</v>
      </c>
      <c r="AG61" s="110">
        <v>0</v>
      </c>
      <c r="AH61" s="110">
        <v>0</v>
      </c>
      <c r="AI61" s="110">
        <v>0</v>
      </c>
      <c r="AJ61" s="110">
        <v>0</v>
      </c>
      <c r="AK61" s="110">
        <v>0</v>
      </c>
      <c r="AL61" s="110">
        <v>0</v>
      </c>
      <c r="AM61" s="110">
        <v>0</v>
      </c>
      <c r="AO61" s="110">
        <f t="shared" si="19"/>
        <v>0</v>
      </c>
      <c r="AP61" s="111">
        <f t="shared" si="20"/>
        <v>0</v>
      </c>
      <c r="AQ61" s="110">
        <f t="shared" si="21"/>
        <v>0</v>
      </c>
    </row>
    <row r="62" spans="2:43" s="102" customFormat="1" x14ac:dyDescent="0.2">
      <c r="I62" s="112">
        <f t="shared" ref="I62:AM62" si="35">SUM(I46:I61)</f>
        <v>40988</v>
      </c>
      <c r="J62" s="112">
        <f t="shared" si="35"/>
        <v>40703</v>
      </c>
      <c r="K62" s="112">
        <f t="shared" si="35"/>
        <v>40934</v>
      </c>
      <c r="L62" s="112">
        <f t="shared" si="35"/>
        <v>39933</v>
      </c>
      <c r="M62" s="112">
        <f t="shared" si="35"/>
        <v>40349</v>
      </c>
      <c r="N62" s="112">
        <f t="shared" si="35"/>
        <v>5974</v>
      </c>
      <c r="O62" s="112">
        <f t="shared" si="35"/>
        <v>0</v>
      </c>
      <c r="P62" s="112">
        <f t="shared" si="35"/>
        <v>0</v>
      </c>
      <c r="Q62" s="112">
        <f t="shared" si="35"/>
        <v>0</v>
      </c>
      <c r="R62" s="112">
        <f t="shared" si="35"/>
        <v>0</v>
      </c>
      <c r="S62" s="112">
        <f t="shared" si="35"/>
        <v>0</v>
      </c>
      <c r="T62" s="112">
        <f t="shared" si="35"/>
        <v>0</v>
      </c>
      <c r="U62" s="112">
        <f t="shared" si="35"/>
        <v>0</v>
      </c>
      <c r="V62" s="112">
        <f t="shared" si="35"/>
        <v>18985</v>
      </c>
      <c r="W62" s="112">
        <f t="shared" si="35"/>
        <v>35082</v>
      </c>
      <c r="X62" s="112">
        <f t="shared" si="35"/>
        <v>33288</v>
      </c>
      <c r="Y62" s="112">
        <f t="shared" si="35"/>
        <v>37193</v>
      </c>
      <c r="Z62" s="112">
        <f t="shared" si="35"/>
        <v>36461</v>
      </c>
      <c r="AA62" s="112">
        <f t="shared" si="35"/>
        <v>29993</v>
      </c>
      <c r="AB62" s="112">
        <f t="shared" si="35"/>
        <v>31187</v>
      </c>
      <c r="AC62" s="112">
        <f t="shared" si="35"/>
        <v>30478</v>
      </c>
      <c r="AD62" s="112">
        <f t="shared" si="35"/>
        <v>32033</v>
      </c>
      <c r="AE62" s="112">
        <f t="shared" si="35"/>
        <v>34051</v>
      </c>
      <c r="AF62" s="112">
        <f t="shared" si="35"/>
        <v>40018</v>
      </c>
      <c r="AG62" s="112">
        <f t="shared" si="35"/>
        <v>37600</v>
      </c>
      <c r="AH62" s="112">
        <f t="shared" si="35"/>
        <v>38024</v>
      </c>
      <c r="AI62" s="112">
        <f t="shared" si="35"/>
        <v>40511</v>
      </c>
      <c r="AJ62" s="112">
        <f t="shared" si="35"/>
        <v>40157</v>
      </c>
      <c r="AK62" s="112">
        <f t="shared" si="35"/>
        <v>40919</v>
      </c>
      <c r="AL62" s="112">
        <f t="shared" si="35"/>
        <v>30000</v>
      </c>
      <c r="AM62" s="112">
        <f t="shared" si="35"/>
        <v>30000</v>
      </c>
      <c r="AO62" s="112">
        <f>SUM(AO46:AO61)</f>
        <v>816612.39</v>
      </c>
      <c r="AP62" s="113">
        <f>SUM(AP46:AP61)</f>
        <v>81661.239000000001</v>
      </c>
      <c r="AQ62" s="112">
        <f>SUM(AQ46:AQ61)</f>
        <v>8248.61</v>
      </c>
    </row>
    <row r="63" spans="2:43" s="102" customFormat="1" x14ac:dyDescent="0.2"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</row>
    <row r="64" spans="2:43" s="102" customFormat="1" hidden="1" x14ac:dyDescent="0.2">
      <c r="B64" s="114" t="s">
        <v>99</v>
      </c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</row>
    <row r="65" spans="1:42" s="102" customFormat="1" hidden="1" x14ac:dyDescent="0.2">
      <c r="C65" s="102" t="s">
        <v>96</v>
      </c>
      <c r="D65" s="102" t="s">
        <v>97</v>
      </c>
      <c r="I65" s="106">
        <v>0</v>
      </c>
      <c r="J65" s="106">
        <v>0</v>
      </c>
      <c r="K65" s="106">
        <v>0</v>
      </c>
      <c r="L65" s="106">
        <v>0</v>
      </c>
      <c r="M65" s="106">
        <v>0</v>
      </c>
      <c r="N65" s="106">
        <v>0</v>
      </c>
      <c r="O65" s="106">
        <v>0</v>
      </c>
      <c r="P65" s="106">
        <v>0</v>
      </c>
      <c r="Q65" s="106">
        <v>0</v>
      </c>
      <c r="R65" s="106">
        <v>0</v>
      </c>
      <c r="S65" s="106">
        <v>0</v>
      </c>
      <c r="T65" s="106">
        <v>0</v>
      </c>
      <c r="U65" s="106">
        <v>0</v>
      </c>
      <c r="V65" s="106">
        <v>0</v>
      </c>
      <c r="W65" s="106">
        <v>0</v>
      </c>
      <c r="X65" s="106">
        <v>0</v>
      </c>
      <c r="Y65" s="106">
        <v>0</v>
      </c>
      <c r="Z65" s="106">
        <v>0</v>
      </c>
      <c r="AA65" s="106">
        <v>0</v>
      </c>
      <c r="AB65" s="106">
        <v>0</v>
      </c>
      <c r="AC65" s="106">
        <v>0</v>
      </c>
      <c r="AD65" s="106">
        <v>0</v>
      </c>
      <c r="AE65" s="106">
        <v>0</v>
      </c>
      <c r="AF65" s="106">
        <v>0</v>
      </c>
      <c r="AG65" s="106">
        <v>0</v>
      </c>
      <c r="AH65" s="106">
        <v>0</v>
      </c>
      <c r="AI65" s="106">
        <v>0</v>
      </c>
      <c r="AJ65" s="106">
        <v>0</v>
      </c>
      <c r="AK65" s="106">
        <v>0</v>
      </c>
      <c r="AL65" s="106">
        <v>0</v>
      </c>
      <c r="AM65" s="106">
        <v>0</v>
      </c>
      <c r="AO65" s="106">
        <f>SUM(I65:AN65)</f>
        <v>0</v>
      </c>
      <c r="AP65" s="107">
        <f>SUM(I65:AM65)*E65</f>
        <v>0</v>
      </c>
    </row>
    <row r="66" spans="1:42" s="102" customFormat="1" hidden="1" x14ac:dyDescent="0.2"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</row>
    <row r="67" spans="1:42" s="102" customFormat="1" hidden="1" x14ac:dyDescent="0.2">
      <c r="B67" s="114" t="s">
        <v>99</v>
      </c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</row>
    <row r="68" spans="1:42" s="102" customFormat="1" hidden="1" x14ac:dyDescent="0.2">
      <c r="C68" s="102" t="s">
        <v>96</v>
      </c>
      <c r="D68" s="102" t="s">
        <v>97</v>
      </c>
      <c r="I68" s="106">
        <v>0</v>
      </c>
      <c r="J68" s="106">
        <v>0</v>
      </c>
      <c r="K68" s="106">
        <v>0</v>
      </c>
      <c r="L68" s="106">
        <v>0</v>
      </c>
      <c r="M68" s="106">
        <v>0</v>
      </c>
      <c r="N68" s="106">
        <v>0</v>
      </c>
      <c r="O68" s="106">
        <v>0</v>
      </c>
      <c r="P68" s="106">
        <v>0</v>
      </c>
      <c r="Q68" s="106">
        <v>0</v>
      </c>
      <c r="R68" s="106">
        <v>0</v>
      </c>
      <c r="S68" s="106">
        <v>0</v>
      </c>
      <c r="T68" s="106">
        <v>0</v>
      </c>
      <c r="U68" s="106">
        <v>0</v>
      </c>
      <c r="V68" s="106">
        <v>0</v>
      </c>
      <c r="W68" s="106">
        <v>0</v>
      </c>
      <c r="X68" s="106">
        <v>0</v>
      </c>
      <c r="Y68" s="106">
        <v>0</v>
      </c>
      <c r="Z68" s="106">
        <v>0</v>
      </c>
      <c r="AA68" s="106">
        <v>0</v>
      </c>
      <c r="AB68" s="106">
        <v>0</v>
      </c>
      <c r="AC68" s="106">
        <v>0</v>
      </c>
      <c r="AD68" s="106">
        <v>0</v>
      </c>
      <c r="AE68" s="106">
        <v>0</v>
      </c>
      <c r="AF68" s="106">
        <v>0</v>
      </c>
      <c r="AG68" s="106">
        <v>0</v>
      </c>
      <c r="AH68" s="106">
        <v>0</v>
      </c>
      <c r="AI68" s="106">
        <v>0</v>
      </c>
      <c r="AJ68" s="106">
        <v>0</v>
      </c>
      <c r="AK68" s="106">
        <v>0</v>
      </c>
      <c r="AL68" s="106">
        <v>0</v>
      </c>
      <c r="AM68" s="106">
        <v>0</v>
      </c>
      <c r="AO68" s="106">
        <f>SUM(I68:AN68)</f>
        <v>0</v>
      </c>
      <c r="AP68" s="107">
        <f>SUM(I68:AM68)*E68</f>
        <v>0</v>
      </c>
    </row>
    <row r="69" spans="1:42" s="102" customFormat="1" x14ac:dyDescent="0.2">
      <c r="I69" s="106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2" s="102" customFormat="1" x14ac:dyDescent="0.2">
      <c r="I70" s="106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2" s="102" customFormat="1" x14ac:dyDescent="0.2"/>
    <row r="72" spans="1:42" s="89" customFormat="1" x14ac:dyDescent="0.2">
      <c r="A72" s="88" t="s">
        <v>8</v>
      </c>
      <c r="B72" s="88"/>
      <c r="E72" s="89" t="s">
        <v>83</v>
      </c>
      <c r="G72" s="89" t="s">
        <v>101</v>
      </c>
      <c r="AO72" s="90" t="s">
        <v>104</v>
      </c>
      <c r="AP72" s="90" t="s">
        <v>102</v>
      </c>
    </row>
    <row r="73" spans="1:42" x14ac:dyDescent="0.2">
      <c r="A73" s="5"/>
      <c r="B73" s="95" t="s">
        <v>113</v>
      </c>
    </row>
    <row r="74" spans="1:42" s="102" customFormat="1" x14ac:dyDescent="0.2">
      <c r="C74" s="102" t="s">
        <v>90</v>
      </c>
      <c r="D74" s="102" t="s">
        <v>91</v>
      </c>
      <c r="G74" s="102">
        <v>0.04</v>
      </c>
      <c r="I74" s="106">
        <f t="shared" ref="I74:AM74" si="36">I62-(I46*$F46+I47*$F47+I48*$F48+I49*$F49+I50*$F50+I52*$F52+I53*$F53+I54*$F54+I55*$F55+I56*$F56+I57*$F57+I58*$F58+I59*$F59+I60*$F60+I51*$F51)-I61*$F61-I97-I100-I103-I106-I109+I97</f>
        <v>40578.120000000003</v>
      </c>
      <c r="J74" s="106">
        <f t="shared" si="36"/>
        <v>40295.97</v>
      </c>
      <c r="K74" s="106">
        <f t="shared" si="36"/>
        <v>40524.660000000003</v>
      </c>
      <c r="L74" s="106">
        <f t="shared" si="36"/>
        <v>39533.67</v>
      </c>
      <c r="M74" s="106">
        <f t="shared" si="36"/>
        <v>39945.51</v>
      </c>
      <c r="N74" s="106">
        <v>5974</v>
      </c>
      <c r="O74" s="106">
        <f t="shared" si="36"/>
        <v>0</v>
      </c>
      <c r="P74" s="106">
        <f t="shared" si="36"/>
        <v>0</v>
      </c>
      <c r="Q74" s="106">
        <f t="shared" si="36"/>
        <v>0</v>
      </c>
      <c r="R74" s="106">
        <f t="shared" si="36"/>
        <v>0</v>
      </c>
      <c r="S74" s="106">
        <f t="shared" si="36"/>
        <v>0</v>
      </c>
      <c r="T74" s="106">
        <f t="shared" si="36"/>
        <v>0</v>
      </c>
      <c r="U74" s="106">
        <f t="shared" si="36"/>
        <v>0</v>
      </c>
      <c r="V74" s="106">
        <f t="shared" si="36"/>
        <v>18795.150000000001</v>
      </c>
      <c r="W74" s="106">
        <f t="shared" si="36"/>
        <v>34731.18</v>
      </c>
      <c r="X74" s="106">
        <f t="shared" si="36"/>
        <v>32955.120000000003</v>
      </c>
      <c r="Y74" s="106">
        <f t="shared" si="36"/>
        <v>36821.07</v>
      </c>
      <c r="Z74" s="106">
        <f t="shared" si="36"/>
        <v>36096.39</v>
      </c>
      <c r="AA74" s="106">
        <f t="shared" si="36"/>
        <v>29693.07</v>
      </c>
      <c r="AB74" s="106">
        <f t="shared" si="36"/>
        <v>30875.13</v>
      </c>
      <c r="AC74" s="106">
        <f t="shared" si="36"/>
        <v>30173.22</v>
      </c>
      <c r="AD74" s="106">
        <f t="shared" si="36"/>
        <v>31712.67</v>
      </c>
      <c r="AE74" s="106">
        <f t="shared" si="36"/>
        <v>33710.49</v>
      </c>
      <c r="AF74" s="106">
        <f t="shared" si="36"/>
        <v>39617.82</v>
      </c>
      <c r="AG74" s="106">
        <f t="shared" si="36"/>
        <v>37224</v>
      </c>
      <c r="AH74" s="106">
        <f t="shared" si="36"/>
        <v>37643.760000000002</v>
      </c>
      <c r="AI74" s="106">
        <f t="shared" si="36"/>
        <v>40105.89</v>
      </c>
      <c r="AJ74" s="106">
        <f t="shared" si="36"/>
        <v>39755.43</v>
      </c>
      <c r="AK74" s="106">
        <f t="shared" si="36"/>
        <v>40509.81</v>
      </c>
      <c r="AL74" s="106">
        <f t="shared" si="36"/>
        <v>29700</v>
      </c>
      <c r="AM74" s="106">
        <f t="shared" si="36"/>
        <v>29700</v>
      </c>
      <c r="AO74" s="106">
        <f>SUM(I74:AN74)</f>
        <v>816672.13000000012</v>
      </c>
      <c r="AP74" s="107">
        <f>AP17+AP34+AP37+AP40+AP62+AP65+AP68-AP97-AP100-AP103-AP106-AP109</f>
        <v>2003539.9179999998</v>
      </c>
    </row>
    <row r="75" spans="1:42" s="3" customFormat="1" x14ac:dyDescent="0.2">
      <c r="B75" s="132" t="s">
        <v>145</v>
      </c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  <c r="AA75" s="126"/>
      <c r="AB75" s="126"/>
      <c r="AC75" s="126"/>
      <c r="AD75" s="126"/>
      <c r="AE75" s="126"/>
      <c r="AF75" s="126"/>
      <c r="AG75" s="126"/>
      <c r="AH75" s="126"/>
      <c r="AI75" s="126"/>
      <c r="AJ75" s="126"/>
      <c r="AK75" s="126"/>
      <c r="AL75" s="126"/>
      <c r="AM75" s="126"/>
      <c r="AO75" s="126"/>
      <c r="AP75" s="131"/>
    </row>
    <row r="76" spans="1:42" s="3" customFormat="1" x14ac:dyDescent="0.2">
      <c r="C76" s="3" t="s">
        <v>146</v>
      </c>
      <c r="D76" s="1" t="s">
        <v>16</v>
      </c>
      <c r="E76" s="3">
        <v>3.54</v>
      </c>
      <c r="I76" s="126">
        <v>0</v>
      </c>
      <c r="J76" s="126">
        <v>0</v>
      </c>
      <c r="K76" s="126">
        <v>0</v>
      </c>
      <c r="L76" s="126">
        <v>0</v>
      </c>
      <c r="M76" s="126">
        <v>0</v>
      </c>
      <c r="N76" s="126">
        <v>0</v>
      </c>
      <c r="O76" s="126">
        <v>0</v>
      </c>
      <c r="P76" s="126">
        <v>0</v>
      </c>
      <c r="Q76" s="126">
        <v>0</v>
      </c>
      <c r="R76" s="126">
        <v>0</v>
      </c>
      <c r="S76" s="126">
        <v>0</v>
      </c>
      <c r="T76" s="126">
        <v>0</v>
      </c>
      <c r="U76" s="126">
        <v>0</v>
      </c>
      <c r="V76" s="126">
        <v>0</v>
      </c>
      <c r="W76" s="126">
        <v>0</v>
      </c>
      <c r="X76" s="126">
        <v>0</v>
      </c>
      <c r="Y76" s="126">
        <v>0</v>
      </c>
      <c r="Z76" s="126">
        <v>0</v>
      </c>
      <c r="AA76" s="126">
        <v>0</v>
      </c>
      <c r="AB76" s="126">
        <v>0</v>
      </c>
      <c r="AC76" s="126">
        <v>0</v>
      </c>
      <c r="AD76" s="126">
        <v>0</v>
      </c>
      <c r="AE76" s="126">
        <v>0</v>
      </c>
      <c r="AF76" s="126">
        <v>0</v>
      </c>
      <c r="AG76" s="126">
        <v>0</v>
      </c>
      <c r="AH76" s="126">
        <v>0</v>
      </c>
      <c r="AI76" s="126">
        <v>0</v>
      </c>
      <c r="AJ76" s="126">
        <v>0</v>
      </c>
      <c r="AK76" s="126">
        <v>0</v>
      </c>
      <c r="AL76" s="126">
        <v>0</v>
      </c>
      <c r="AM76" s="126">
        <v>15000</v>
      </c>
      <c r="AO76" s="126">
        <v>15000</v>
      </c>
      <c r="AP76" s="16">
        <f>SUM(I76:AM76)*E76</f>
        <v>53100</v>
      </c>
    </row>
    <row r="77" spans="1:42" s="3" customFormat="1" x14ac:dyDescent="0.2">
      <c r="D77" s="1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126"/>
      <c r="AH77" s="126"/>
      <c r="AI77" s="126"/>
      <c r="AJ77" s="126"/>
      <c r="AK77" s="126"/>
      <c r="AL77" s="126"/>
      <c r="AM77" s="126"/>
      <c r="AO77" s="126"/>
      <c r="AP77" s="16"/>
    </row>
    <row r="78" spans="1:42" s="3" customFormat="1" x14ac:dyDescent="0.2">
      <c r="B78" s="132" t="s">
        <v>149</v>
      </c>
      <c r="D78" s="1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  <c r="AI78" s="126"/>
      <c r="AJ78" s="126"/>
      <c r="AK78" s="126"/>
      <c r="AL78" s="126"/>
      <c r="AM78" s="126"/>
      <c r="AO78" s="126"/>
      <c r="AP78" s="16"/>
    </row>
    <row r="79" spans="1:42" s="3" customFormat="1" x14ac:dyDescent="0.2">
      <c r="C79" s="3" t="s">
        <v>151</v>
      </c>
      <c r="D79" s="3" t="s">
        <v>150</v>
      </c>
      <c r="E79" s="3">
        <v>3.92</v>
      </c>
      <c r="I79" s="126">
        <v>0</v>
      </c>
      <c r="J79" s="126">
        <v>0</v>
      </c>
      <c r="K79" s="126">
        <v>0</v>
      </c>
      <c r="L79" s="126">
        <v>0</v>
      </c>
      <c r="M79" s="126">
        <v>0</v>
      </c>
      <c r="N79" s="126">
        <v>0</v>
      </c>
      <c r="O79" s="126">
        <v>0</v>
      </c>
      <c r="P79" s="126">
        <v>0</v>
      </c>
      <c r="Q79" s="126">
        <v>0</v>
      </c>
      <c r="R79" s="126">
        <v>0</v>
      </c>
      <c r="S79" s="126">
        <v>0</v>
      </c>
      <c r="T79" s="126">
        <v>0</v>
      </c>
      <c r="U79" s="126">
        <v>0</v>
      </c>
      <c r="V79" s="126">
        <v>0</v>
      </c>
      <c r="W79" s="126">
        <v>0</v>
      </c>
      <c r="X79" s="126">
        <v>0</v>
      </c>
      <c r="Y79" s="126">
        <v>0</v>
      </c>
      <c r="Z79" s="126">
        <v>0</v>
      </c>
      <c r="AA79" s="126">
        <v>0</v>
      </c>
      <c r="AB79" s="126">
        <v>0</v>
      </c>
      <c r="AC79" s="126">
        <v>0</v>
      </c>
      <c r="AD79" s="126">
        <v>0</v>
      </c>
      <c r="AE79" s="126">
        <v>3295</v>
      </c>
      <c r="AF79" s="126">
        <v>0</v>
      </c>
      <c r="AG79" s="126">
        <v>0</v>
      </c>
      <c r="AH79" s="126">
        <v>0</v>
      </c>
      <c r="AI79" s="126">
        <v>0</v>
      </c>
      <c r="AJ79" s="126">
        <v>0</v>
      </c>
      <c r="AK79" s="126">
        <v>0</v>
      </c>
      <c r="AL79" s="126">
        <v>0</v>
      </c>
      <c r="AM79" s="126">
        <v>0</v>
      </c>
      <c r="AO79" s="126">
        <v>3295</v>
      </c>
      <c r="AP79" s="16">
        <f>SUM(I79:AM79)*E79</f>
        <v>12916.4</v>
      </c>
    </row>
    <row r="80" spans="1:42" x14ac:dyDescent="0.2">
      <c r="K80" s="16"/>
      <c r="AP80" s="16"/>
    </row>
    <row r="81" spans="2:44" x14ac:dyDescent="0.2">
      <c r="B81" s="95" t="s">
        <v>110</v>
      </c>
      <c r="K81" s="16"/>
      <c r="AP81" s="16"/>
      <c r="AR81" s="17"/>
    </row>
    <row r="82" spans="2:44" x14ac:dyDescent="0.2">
      <c r="B82" s="56"/>
      <c r="C82" s="1" t="s">
        <v>35</v>
      </c>
      <c r="D82" s="1" t="s">
        <v>16</v>
      </c>
      <c r="E82" s="1">
        <v>3.0390000000000001</v>
      </c>
      <c r="I82" s="11">
        <v>0</v>
      </c>
      <c r="J82" s="11">
        <f>I82</f>
        <v>0</v>
      </c>
      <c r="K82" s="11">
        <f t="shared" ref="K82:AM91" si="37">J82</f>
        <v>0</v>
      </c>
      <c r="L82" s="11">
        <f t="shared" si="37"/>
        <v>0</v>
      </c>
      <c r="M82" s="11">
        <f t="shared" si="37"/>
        <v>0</v>
      </c>
      <c r="N82" s="11">
        <f t="shared" si="37"/>
        <v>0</v>
      </c>
      <c r="O82" s="11">
        <f t="shared" si="37"/>
        <v>0</v>
      </c>
      <c r="P82" s="11">
        <f t="shared" si="37"/>
        <v>0</v>
      </c>
      <c r="Q82" s="11">
        <f t="shared" si="37"/>
        <v>0</v>
      </c>
      <c r="R82" s="11">
        <f t="shared" si="37"/>
        <v>0</v>
      </c>
      <c r="S82" s="11">
        <f t="shared" si="37"/>
        <v>0</v>
      </c>
      <c r="T82" s="11">
        <f t="shared" si="37"/>
        <v>0</v>
      </c>
      <c r="U82" s="11">
        <f t="shared" si="37"/>
        <v>0</v>
      </c>
      <c r="V82" s="11">
        <f t="shared" si="37"/>
        <v>0</v>
      </c>
      <c r="W82" s="11">
        <f t="shared" si="37"/>
        <v>0</v>
      </c>
      <c r="X82" s="11">
        <f t="shared" si="37"/>
        <v>0</v>
      </c>
      <c r="Y82" s="11">
        <f t="shared" si="37"/>
        <v>0</v>
      </c>
      <c r="Z82" s="11">
        <f t="shared" si="37"/>
        <v>0</v>
      </c>
      <c r="AA82" s="11">
        <f t="shared" si="37"/>
        <v>0</v>
      </c>
      <c r="AB82" s="11">
        <f t="shared" si="37"/>
        <v>0</v>
      </c>
      <c r="AC82" s="11">
        <f t="shared" si="37"/>
        <v>0</v>
      </c>
      <c r="AD82" s="11">
        <f t="shared" si="37"/>
        <v>0</v>
      </c>
      <c r="AE82" s="11">
        <f t="shared" si="37"/>
        <v>0</v>
      </c>
      <c r="AF82" s="11">
        <f t="shared" si="37"/>
        <v>0</v>
      </c>
      <c r="AG82" s="11">
        <f t="shared" si="37"/>
        <v>0</v>
      </c>
      <c r="AH82" s="11">
        <f t="shared" si="37"/>
        <v>0</v>
      </c>
      <c r="AI82" s="11">
        <f t="shared" si="37"/>
        <v>0</v>
      </c>
      <c r="AJ82" s="11">
        <f t="shared" si="37"/>
        <v>0</v>
      </c>
      <c r="AK82" s="11">
        <f t="shared" si="37"/>
        <v>0</v>
      </c>
      <c r="AL82" s="11">
        <f t="shared" si="37"/>
        <v>0</v>
      </c>
      <c r="AM82" s="11">
        <f t="shared" si="37"/>
        <v>0</v>
      </c>
      <c r="AO82" s="16">
        <f t="shared" ref="AO82:AO96" si="38">SUM(I82:AN82)</f>
        <v>0</v>
      </c>
      <c r="AP82" s="16">
        <f t="shared" ref="AP82:AP96" si="39">SUM(I82:AM82)*E82</f>
        <v>0</v>
      </c>
      <c r="AR82" s="17"/>
    </row>
    <row r="83" spans="2:44" x14ac:dyDescent="0.2">
      <c r="B83" s="56"/>
      <c r="C83" s="1" t="s">
        <v>48</v>
      </c>
      <c r="D83" s="1" t="s">
        <v>49</v>
      </c>
      <c r="E83" s="1">
        <v>3.0390000000000001</v>
      </c>
      <c r="I83" s="11">
        <v>0</v>
      </c>
      <c r="J83" s="11">
        <f>I83</f>
        <v>0</v>
      </c>
      <c r="K83" s="11">
        <f t="shared" ref="K83:Y83" si="40">J83</f>
        <v>0</v>
      </c>
      <c r="L83" s="11">
        <f t="shared" si="40"/>
        <v>0</v>
      </c>
      <c r="M83" s="11">
        <f t="shared" si="40"/>
        <v>0</v>
      </c>
      <c r="N83" s="11">
        <f t="shared" si="40"/>
        <v>0</v>
      </c>
      <c r="O83" s="11">
        <f t="shared" si="40"/>
        <v>0</v>
      </c>
      <c r="P83" s="11">
        <f t="shared" si="40"/>
        <v>0</v>
      </c>
      <c r="Q83" s="11">
        <f t="shared" si="40"/>
        <v>0</v>
      </c>
      <c r="R83" s="11">
        <f t="shared" si="40"/>
        <v>0</v>
      </c>
      <c r="S83" s="11">
        <f t="shared" si="40"/>
        <v>0</v>
      </c>
      <c r="T83" s="11">
        <f t="shared" si="40"/>
        <v>0</v>
      </c>
      <c r="U83" s="11">
        <f t="shared" si="40"/>
        <v>0</v>
      </c>
      <c r="V83" s="11">
        <f t="shared" si="40"/>
        <v>0</v>
      </c>
      <c r="W83" s="11">
        <f t="shared" si="40"/>
        <v>0</v>
      </c>
      <c r="X83" s="11">
        <f t="shared" si="40"/>
        <v>0</v>
      </c>
      <c r="Y83" s="11">
        <f t="shared" si="40"/>
        <v>0</v>
      </c>
      <c r="Z83" s="11">
        <f t="shared" si="37"/>
        <v>0</v>
      </c>
      <c r="AA83" s="11">
        <f t="shared" si="37"/>
        <v>0</v>
      </c>
      <c r="AB83" s="11">
        <f t="shared" si="37"/>
        <v>0</v>
      </c>
      <c r="AC83" s="11">
        <f t="shared" si="37"/>
        <v>0</v>
      </c>
      <c r="AD83" s="11">
        <f t="shared" si="37"/>
        <v>0</v>
      </c>
      <c r="AE83" s="11">
        <f t="shared" si="37"/>
        <v>0</v>
      </c>
      <c r="AF83" s="11">
        <f t="shared" si="37"/>
        <v>0</v>
      </c>
      <c r="AG83" s="11">
        <f t="shared" si="37"/>
        <v>0</v>
      </c>
      <c r="AH83" s="11">
        <f t="shared" si="37"/>
        <v>0</v>
      </c>
      <c r="AI83" s="11">
        <f t="shared" si="37"/>
        <v>0</v>
      </c>
      <c r="AJ83" s="11">
        <f t="shared" si="37"/>
        <v>0</v>
      </c>
      <c r="AK83" s="11">
        <f t="shared" si="37"/>
        <v>0</v>
      </c>
      <c r="AL83" s="11">
        <f t="shared" si="37"/>
        <v>0</v>
      </c>
      <c r="AM83" s="11">
        <f t="shared" si="37"/>
        <v>0</v>
      </c>
      <c r="AO83" s="16">
        <f t="shared" si="38"/>
        <v>0</v>
      </c>
      <c r="AP83" s="16">
        <f t="shared" si="39"/>
        <v>0</v>
      </c>
      <c r="AR83" s="17"/>
    </row>
    <row r="84" spans="2:44" x14ac:dyDescent="0.2">
      <c r="B84" s="56"/>
      <c r="C84" s="1" t="s">
        <v>121</v>
      </c>
      <c r="D84" s="1" t="s">
        <v>122</v>
      </c>
      <c r="E84" s="1">
        <v>3.0390000000000001</v>
      </c>
      <c r="I84" s="11">
        <v>0</v>
      </c>
      <c r="J84" s="11">
        <v>4297</v>
      </c>
      <c r="K84" s="11">
        <v>4066</v>
      </c>
      <c r="L84" s="11">
        <v>5067</v>
      </c>
      <c r="M84" s="11">
        <v>4651</v>
      </c>
      <c r="N84" s="11">
        <v>15000</v>
      </c>
      <c r="O84" s="11">
        <f t="shared" si="37"/>
        <v>15000</v>
      </c>
      <c r="P84" s="11">
        <f t="shared" si="37"/>
        <v>15000</v>
      </c>
      <c r="Q84" s="11">
        <f t="shared" si="37"/>
        <v>15000</v>
      </c>
      <c r="R84" s="11">
        <f t="shared" si="37"/>
        <v>15000</v>
      </c>
      <c r="S84" s="11">
        <f t="shared" si="37"/>
        <v>15000</v>
      </c>
      <c r="T84" s="11">
        <f t="shared" si="37"/>
        <v>15000</v>
      </c>
      <c r="U84" s="11">
        <f t="shared" si="37"/>
        <v>15000</v>
      </c>
      <c r="V84" s="11">
        <v>11015</v>
      </c>
      <c r="W84" s="11">
        <v>9918</v>
      </c>
      <c r="X84" s="11">
        <v>10000</v>
      </c>
      <c r="Y84" s="11">
        <v>7807</v>
      </c>
      <c r="Z84" s="11">
        <v>8539</v>
      </c>
      <c r="AA84" s="11">
        <v>10000</v>
      </c>
      <c r="AB84" s="11">
        <v>10000</v>
      </c>
      <c r="AC84" s="11">
        <v>10000</v>
      </c>
      <c r="AD84" s="11">
        <f t="shared" si="37"/>
        <v>10000</v>
      </c>
      <c r="AE84" s="11">
        <v>10000</v>
      </c>
      <c r="AF84" s="11">
        <v>4982</v>
      </c>
      <c r="AG84" s="11">
        <v>7400</v>
      </c>
      <c r="AH84" s="11">
        <v>6976</v>
      </c>
      <c r="AI84" s="11">
        <v>4489</v>
      </c>
      <c r="AJ84" s="11">
        <v>4843</v>
      </c>
      <c r="AK84" s="11">
        <v>4081</v>
      </c>
      <c r="AL84" s="11">
        <v>0</v>
      </c>
      <c r="AM84" s="11">
        <f t="shared" si="37"/>
        <v>0</v>
      </c>
      <c r="AO84" s="16">
        <f t="shared" si="38"/>
        <v>268131</v>
      </c>
      <c r="AP84" s="16">
        <f t="shared" si="39"/>
        <v>814850.10900000005</v>
      </c>
      <c r="AR84" s="17"/>
    </row>
    <row r="85" spans="2:44" x14ac:dyDescent="0.2">
      <c r="B85" s="56"/>
      <c r="C85" s="1" t="s">
        <v>34</v>
      </c>
      <c r="D85" s="1" t="s">
        <v>17</v>
      </c>
      <c r="E85" s="1">
        <v>3.0390000000000001</v>
      </c>
      <c r="I85" s="11">
        <v>0</v>
      </c>
      <c r="J85" s="11">
        <v>0</v>
      </c>
      <c r="K85" s="11">
        <f t="shared" si="37"/>
        <v>0</v>
      </c>
      <c r="L85" s="11">
        <f t="shared" si="37"/>
        <v>0</v>
      </c>
      <c r="M85" s="11">
        <f t="shared" si="37"/>
        <v>0</v>
      </c>
      <c r="N85" s="11">
        <v>9026</v>
      </c>
      <c r="O85" s="11">
        <v>15000</v>
      </c>
      <c r="P85" s="11">
        <f t="shared" si="37"/>
        <v>15000</v>
      </c>
      <c r="Q85" s="11">
        <f t="shared" si="37"/>
        <v>15000</v>
      </c>
      <c r="R85" s="11">
        <f t="shared" si="37"/>
        <v>15000</v>
      </c>
      <c r="S85" s="11">
        <f t="shared" si="37"/>
        <v>15000</v>
      </c>
      <c r="T85" s="11">
        <f t="shared" si="37"/>
        <v>15000</v>
      </c>
      <c r="U85" s="11">
        <f t="shared" si="37"/>
        <v>15000</v>
      </c>
      <c r="V85" s="11">
        <v>0</v>
      </c>
      <c r="W85" s="11">
        <v>0</v>
      </c>
      <c r="X85" s="11">
        <v>0</v>
      </c>
      <c r="Y85" s="11">
        <v>0</v>
      </c>
      <c r="Z85" s="11">
        <f t="shared" si="37"/>
        <v>0</v>
      </c>
      <c r="AA85" s="11">
        <f t="shared" si="37"/>
        <v>0</v>
      </c>
      <c r="AB85" s="11">
        <f t="shared" si="37"/>
        <v>0</v>
      </c>
      <c r="AC85" s="11">
        <f t="shared" si="37"/>
        <v>0</v>
      </c>
      <c r="AD85" s="11">
        <f t="shared" si="37"/>
        <v>0</v>
      </c>
      <c r="AE85" s="11">
        <f t="shared" si="37"/>
        <v>0</v>
      </c>
      <c r="AF85" s="11">
        <f t="shared" si="37"/>
        <v>0</v>
      </c>
      <c r="AG85" s="11">
        <f t="shared" si="37"/>
        <v>0</v>
      </c>
      <c r="AH85" s="11">
        <f t="shared" si="37"/>
        <v>0</v>
      </c>
      <c r="AI85" s="11">
        <f t="shared" si="37"/>
        <v>0</v>
      </c>
      <c r="AJ85" s="11">
        <f t="shared" si="37"/>
        <v>0</v>
      </c>
      <c r="AK85" s="11">
        <f t="shared" si="37"/>
        <v>0</v>
      </c>
      <c r="AL85" s="11">
        <f t="shared" si="37"/>
        <v>0</v>
      </c>
      <c r="AM85" s="11">
        <f t="shared" si="37"/>
        <v>0</v>
      </c>
      <c r="AO85" s="16">
        <f t="shared" si="38"/>
        <v>114026</v>
      </c>
      <c r="AP85" s="16">
        <f t="shared" si="39"/>
        <v>346525.01400000002</v>
      </c>
      <c r="AR85" s="17"/>
    </row>
    <row r="86" spans="2:44" x14ac:dyDescent="0.2">
      <c r="B86" s="56"/>
      <c r="C86" s="1" t="s">
        <v>33</v>
      </c>
      <c r="D86" s="1" t="s">
        <v>14</v>
      </c>
      <c r="E86" s="1">
        <v>3.0390000000000001</v>
      </c>
      <c r="I86" s="11">
        <v>0</v>
      </c>
      <c r="J86" s="11">
        <f t="shared" ref="J86:J94" si="41">I86</f>
        <v>0</v>
      </c>
      <c r="K86" s="11">
        <f t="shared" si="37"/>
        <v>0</v>
      </c>
      <c r="L86" s="11">
        <f t="shared" si="37"/>
        <v>0</v>
      </c>
      <c r="M86" s="11">
        <f t="shared" si="37"/>
        <v>0</v>
      </c>
      <c r="N86" s="11">
        <f t="shared" si="37"/>
        <v>0</v>
      </c>
      <c r="O86" s="11">
        <f t="shared" si="37"/>
        <v>0</v>
      </c>
      <c r="P86" s="11">
        <f t="shared" si="37"/>
        <v>0</v>
      </c>
      <c r="Q86" s="11">
        <f t="shared" si="37"/>
        <v>0</v>
      </c>
      <c r="R86" s="11">
        <f t="shared" si="37"/>
        <v>0</v>
      </c>
      <c r="S86" s="11">
        <f t="shared" si="37"/>
        <v>0</v>
      </c>
      <c r="T86" s="11">
        <f t="shared" si="37"/>
        <v>0</v>
      </c>
      <c r="U86" s="11">
        <f t="shared" si="37"/>
        <v>0</v>
      </c>
      <c r="V86" s="11">
        <f t="shared" si="37"/>
        <v>0</v>
      </c>
      <c r="W86" s="11">
        <f t="shared" si="37"/>
        <v>0</v>
      </c>
      <c r="X86" s="11">
        <f t="shared" si="37"/>
        <v>0</v>
      </c>
      <c r="Y86" s="11">
        <f t="shared" si="37"/>
        <v>0</v>
      </c>
      <c r="Z86" s="11">
        <f t="shared" si="37"/>
        <v>0</v>
      </c>
      <c r="AA86" s="11">
        <f t="shared" si="37"/>
        <v>0</v>
      </c>
      <c r="AB86" s="11">
        <f t="shared" si="37"/>
        <v>0</v>
      </c>
      <c r="AC86" s="11">
        <f t="shared" si="37"/>
        <v>0</v>
      </c>
      <c r="AD86" s="11">
        <f t="shared" si="37"/>
        <v>0</v>
      </c>
      <c r="AE86" s="11">
        <f t="shared" si="37"/>
        <v>0</v>
      </c>
      <c r="AF86" s="11">
        <f t="shared" si="37"/>
        <v>0</v>
      </c>
      <c r="AG86" s="11">
        <f t="shared" si="37"/>
        <v>0</v>
      </c>
      <c r="AH86" s="11">
        <f t="shared" si="37"/>
        <v>0</v>
      </c>
      <c r="AI86" s="11">
        <f t="shared" si="37"/>
        <v>0</v>
      </c>
      <c r="AJ86" s="11">
        <f t="shared" si="37"/>
        <v>0</v>
      </c>
      <c r="AK86" s="11">
        <f t="shared" si="37"/>
        <v>0</v>
      </c>
      <c r="AL86" s="11">
        <f t="shared" si="37"/>
        <v>0</v>
      </c>
      <c r="AM86" s="11">
        <f t="shared" si="37"/>
        <v>0</v>
      </c>
      <c r="AO86" s="16">
        <f t="shared" si="38"/>
        <v>0</v>
      </c>
      <c r="AP86" s="16">
        <f t="shared" si="39"/>
        <v>0</v>
      </c>
      <c r="AR86" s="17"/>
    </row>
    <row r="87" spans="2:44" x14ac:dyDescent="0.2">
      <c r="B87" s="56"/>
      <c r="C87" s="1" t="s">
        <v>108</v>
      </c>
      <c r="D87" s="1" t="s">
        <v>109</v>
      </c>
      <c r="E87" s="1">
        <v>3.0390000000000001</v>
      </c>
      <c r="I87" s="11">
        <v>0</v>
      </c>
      <c r="J87" s="11">
        <f t="shared" si="41"/>
        <v>0</v>
      </c>
      <c r="K87" s="11">
        <f t="shared" si="37"/>
        <v>0</v>
      </c>
      <c r="L87" s="11">
        <f t="shared" si="37"/>
        <v>0</v>
      </c>
      <c r="M87" s="11">
        <f t="shared" si="37"/>
        <v>0</v>
      </c>
      <c r="N87" s="11">
        <f t="shared" si="37"/>
        <v>0</v>
      </c>
      <c r="O87" s="11">
        <f t="shared" si="37"/>
        <v>0</v>
      </c>
      <c r="P87" s="11">
        <f t="shared" si="37"/>
        <v>0</v>
      </c>
      <c r="Q87" s="11">
        <f t="shared" si="37"/>
        <v>0</v>
      </c>
      <c r="R87" s="11">
        <f t="shared" si="37"/>
        <v>0</v>
      </c>
      <c r="S87" s="11">
        <f t="shared" si="37"/>
        <v>0</v>
      </c>
      <c r="T87" s="11">
        <f t="shared" si="37"/>
        <v>0</v>
      </c>
      <c r="U87" s="11">
        <f t="shared" si="37"/>
        <v>0</v>
      </c>
      <c r="V87" s="11">
        <f t="shared" si="37"/>
        <v>0</v>
      </c>
      <c r="W87" s="11">
        <f t="shared" si="37"/>
        <v>0</v>
      </c>
      <c r="X87" s="11">
        <f t="shared" si="37"/>
        <v>0</v>
      </c>
      <c r="Y87" s="11">
        <f t="shared" si="37"/>
        <v>0</v>
      </c>
      <c r="Z87" s="11">
        <f t="shared" si="37"/>
        <v>0</v>
      </c>
      <c r="AA87" s="11">
        <f t="shared" si="37"/>
        <v>0</v>
      </c>
      <c r="AB87" s="11">
        <f t="shared" si="37"/>
        <v>0</v>
      </c>
      <c r="AC87" s="11">
        <f t="shared" si="37"/>
        <v>0</v>
      </c>
      <c r="AD87" s="11">
        <f t="shared" si="37"/>
        <v>0</v>
      </c>
      <c r="AE87" s="11">
        <f t="shared" si="37"/>
        <v>0</v>
      </c>
      <c r="AF87" s="11">
        <f t="shared" si="37"/>
        <v>0</v>
      </c>
      <c r="AG87" s="11">
        <f t="shared" si="37"/>
        <v>0</v>
      </c>
      <c r="AH87" s="11">
        <f t="shared" si="37"/>
        <v>0</v>
      </c>
      <c r="AI87" s="11">
        <f t="shared" si="37"/>
        <v>0</v>
      </c>
      <c r="AJ87" s="11">
        <f t="shared" si="37"/>
        <v>0</v>
      </c>
      <c r="AK87" s="11">
        <f t="shared" si="37"/>
        <v>0</v>
      </c>
      <c r="AL87" s="11">
        <f t="shared" si="37"/>
        <v>0</v>
      </c>
      <c r="AM87" s="11">
        <f t="shared" si="37"/>
        <v>0</v>
      </c>
      <c r="AO87" s="16">
        <f t="shared" si="38"/>
        <v>0</v>
      </c>
      <c r="AP87" s="16">
        <f t="shared" si="39"/>
        <v>0</v>
      </c>
      <c r="AR87" s="17"/>
    </row>
    <row r="88" spans="2:44" x14ac:dyDescent="0.2">
      <c r="B88" s="56"/>
      <c r="C88" s="1" t="s">
        <v>36</v>
      </c>
      <c r="D88" s="1" t="s">
        <v>26</v>
      </c>
      <c r="E88" s="1">
        <v>3.0390000000000001</v>
      </c>
      <c r="I88" s="11">
        <v>0</v>
      </c>
      <c r="J88" s="11">
        <f t="shared" si="41"/>
        <v>0</v>
      </c>
      <c r="K88" s="11">
        <f t="shared" si="37"/>
        <v>0</v>
      </c>
      <c r="L88" s="11">
        <f t="shared" si="37"/>
        <v>0</v>
      </c>
      <c r="M88" s="11">
        <f t="shared" si="37"/>
        <v>0</v>
      </c>
      <c r="N88" s="11">
        <f t="shared" si="37"/>
        <v>0</v>
      </c>
      <c r="O88" s="11">
        <f t="shared" si="37"/>
        <v>0</v>
      </c>
      <c r="P88" s="11">
        <f t="shared" si="37"/>
        <v>0</v>
      </c>
      <c r="Q88" s="11">
        <f t="shared" si="37"/>
        <v>0</v>
      </c>
      <c r="R88" s="11">
        <f t="shared" si="37"/>
        <v>0</v>
      </c>
      <c r="S88" s="11">
        <f t="shared" si="37"/>
        <v>0</v>
      </c>
      <c r="T88" s="11">
        <f t="shared" si="37"/>
        <v>0</v>
      </c>
      <c r="U88" s="11">
        <f t="shared" si="37"/>
        <v>0</v>
      </c>
      <c r="V88" s="11">
        <f t="shared" si="37"/>
        <v>0</v>
      </c>
      <c r="W88" s="11">
        <f t="shared" si="37"/>
        <v>0</v>
      </c>
      <c r="X88" s="11">
        <f t="shared" si="37"/>
        <v>0</v>
      </c>
      <c r="Y88" s="11">
        <f t="shared" si="37"/>
        <v>0</v>
      </c>
      <c r="Z88" s="11">
        <f t="shared" si="37"/>
        <v>0</v>
      </c>
      <c r="AA88" s="11">
        <f t="shared" si="37"/>
        <v>0</v>
      </c>
      <c r="AB88" s="11">
        <f t="shared" si="37"/>
        <v>0</v>
      </c>
      <c r="AC88" s="11">
        <f t="shared" si="37"/>
        <v>0</v>
      </c>
      <c r="AD88" s="11">
        <f t="shared" si="37"/>
        <v>0</v>
      </c>
      <c r="AE88" s="11">
        <f t="shared" si="37"/>
        <v>0</v>
      </c>
      <c r="AF88" s="11">
        <f t="shared" si="37"/>
        <v>0</v>
      </c>
      <c r="AG88" s="11">
        <f t="shared" si="37"/>
        <v>0</v>
      </c>
      <c r="AH88" s="11">
        <f t="shared" si="37"/>
        <v>0</v>
      </c>
      <c r="AI88" s="11">
        <f t="shared" si="37"/>
        <v>0</v>
      </c>
      <c r="AJ88" s="11">
        <f t="shared" si="37"/>
        <v>0</v>
      </c>
      <c r="AK88" s="11">
        <f t="shared" si="37"/>
        <v>0</v>
      </c>
      <c r="AL88" s="11">
        <f t="shared" si="37"/>
        <v>0</v>
      </c>
      <c r="AM88" s="11">
        <f t="shared" si="37"/>
        <v>0</v>
      </c>
      <c r="AO88" s="16">
        <f t="shared" si="38"/>
        <v>0</v>
      </c>
      <c r="AP88" s="16">
        <f t="shared" si="39"/>
        <v>0</v>
      </c>
      <c r="AR88" s="17"/>
    </row>
    <row r="89" spans="2:44" x14ac:dyDescent="0.2">
      <c r="B89" s="56"/>
      <c r="C89" s="1" t="s">
        <v>82</v>
      </c>
      <c r="D89" s="1" t="s">
        <v>41</v>
      </c>
      <c r="E89" s="1">
        <v>3.0390000000000001</v>
      </c>
      <c r="I89" s="11">
        <v>0</v>
      </c>
      <c r="J89" s="11">
        <f t="shared" si="41"/>
        <v>0</v>
      </c>
      <c r="K89" s="11">
        <f t="shared" si="37"/>
        <v>0</v>
      </c>
      <c r="L89" s="11">
        <f t="shared" si="37"/>
        <v>0</v>
      </c>
      <c r="M89" s="11">
        <f t="shared" si="37"/>
        <v>0</v>
      </c>
      <c r="N89" s="11">
        <v>10000</v>
      </c>
      <c r="O89" s="11">
        <f t="shared" si="37"/>
        <v>10000</v>
      </c>
      <c r="P89" s="11">
        <f t="shared" si="37"/>
        <v>10000</v>
      </c>
      <c r="Q89" s="11">
        <f t="shared" si="37"/>
        <v>10000</v>
      </c>
      <c r="R89" s="11">
        <f t="shared" si="37"/>
        <v>10000</v>
      </c>
      <c r="S89" s="11">
        <f t="shared" si="37"/>
        <v>10000</v>
      </c>
      <c r="T89" s="11">
        <f t="shared" si="37"/>
        <v>10000</v>
      </c>
      <c r="U89" s="11">
        <f t="shared" si="37"/>
        <v>10000</v>
      </c>
      <c r="V89" s="11">
        <f t="shared" si="37"/>
        <v>10000</v>
      </c>
      <c r="W89" s="11">
        <v>0</v>
      </c>
      <c r="X89" s="11">
        <v>1712</v>
      </c>
      <c r="Y89" s="11">
        <v>0</v>
      </c>
      <c r="Z89" s="11">
        <f t="shared" si="37"/>
        <v>0</v>
      </c>
      <c r="AA89" s="11">
        <v>5007</v>
      </c>
      <c r="AB89" s="11">
        <v>3813</v>
      </c>
      <c r="AC89" s="11">
        <v>4522</v>
      </c>
      <c r="AD89" s="11">
        <v>2967</v>
      </c>
      <c r="AE89" s="11">
        <v>949</v>
      </c>
      <c r="AF89" s="11">
        <v>0</v>
      </c>
      <c r="AG89" s="11">
        <f t="shared" si="37"/>
        <v>0</v>
      </c>
      <c r="AH89" s="11">
        <f t="shared" si="37"/>
        <v>0</v>
      </c>
      <c r="AI89" s="11">
        <f t="shared" si="37"/>
        <v>0</v>
      </c>
      <c r="AJ89" s="11">
        <f t="shared" si="37"/>
        <v>0</v>
      </c>
      <c r="AK89" s="11">
        <f t="shared" si="37"/>
        <v>0</v>
      </c>
      <c r="AL89" s="11">
        <f t="shared" si="37"/>
        <v>0</v>
      </c>
      <c r="AM89" s="11">
        <f t="shared" si="37"/>
        <v>0</v>
      </c>
      <c r="AO89" s="16">
        <f t="shared" si="38"/>
        <v>108970</v>
      </c>
      <c r="AP89" s="16">
        <f t="shared" si="39"/>
        <v>331159.83</v>
      </c>
      <c r="AR89" s="17"/>
    </row>
    <row r="90" spans="2:44" x14ac:dyDescent="0.2">
      <c r="B90" s="56"/>
      <c r="C90" s="1" t="s">
        <v>123</v>
      </c>
      <c r="D90" s="1" t="s">
        <v>43</v>
      </c>
      <c r="E90" s="1">
        <v>3.0390000000000001</v>
      </c>
      <c r="I90" s="11">
        <v>0</v>
      </c>
      <c r="J90" s="11">
        <f t="shared" si="41"/>
        <v>0</v>
      </c>
      <c r="K90" s="11">
        <f t="shared" si="37"/>
        <v>0</v>
      </c>
      <c r="L90" s="11">
        <f t="shared" si="37"/>
        <v>0</v>
      </c>
      <c r="M90" s="11">
        <f t="shared" si="37"/>
        <v>0</v>
      </c>
      <c r="N90" s="11">
        <f t="shared" si="37"/>
        <v>0</v>
      </c>
      <c r="O90" s="11">
        <f t="shared" si="37"/>
        <v>0</v>
      </c>
      <c r="P90" s="11">
        <f t="shared" si="37"/>
        <v>0</v>
      </c>
      <c r="Q90" s="11">
        <f t="shared" si="37"/>
        <v>0</v>
      </c>
      <c r="R90" s="11">
        <f t="shared" si="37"/>
        <v>0</v>
      </c>
      <c r="S90" s="11">
        <f t="shared" si="37"/>
        <v>0</v>
      </c>
      <c r="T90" s="11">
        <f t="shared" si="37"/>
        <v>0</v>
      </c>
      <c r="U90" s="11">
        <f t="shared" si="37"/>
        <v>0</v>
      </c>
      <c r="V90" s="11">
        <f t="shared" si="37"/>
        <v>0</v>
      </c>
      <c r="W90" s="11">
        <f t="shared" si="37"/>
        <v>0</v>
      </c>
      <c r="X90" s="11">
        <f t="shared" si="37"/>
        <v>0</v>
      </c>
      <c r="Y90" s="11">
        <f t="shared" si="37"/>
        <v>0</v>
      </c>
      <c r="Z90" s="11">
        <f t="shared" si="37"/>
        <v>0</v>
      </c>
      <c r="AA90" s="11">
        <f t="shared" si="37"/>
        <v>0</v>
      </c>
      <c r="AB90" s="11">
        <f t="shared" si="37"/>
        <v>0</v>
      </c>
      <c r="AC90" s="11">
        <f t="shared" si="37"/>
        <v>0</v>
      </c>
      <c r="AD90" s="11">
        <f t="shared" si="37"/>
        <v>0</v>
      </c>
      <c r="AE90" s="11">
        <f t="shared" si="37"/>
        <v>0</v>
      </c>
      <c r="AF90" s="11">
        <f t="shared" si="37"/>
        <v>0</v>
      </c>
      <c r="AG90" s="11">
        <f t="shared" si="37"/>
        <v>0</v>
      </c>
      <c r="AH90" s="11">
        <f t="shared" si="37"/>
        <v>0</v>
      </c>
      <c r="AI90" s="11">
        <f t="shared" si="37"/>
        <v>0</v>
      </c>
      <c r="AJ90" s="11">
        <f t="shared" si="37"/>
        <v>0</v>
      </c>
      <c r="AK90" s="11">
        <f t="shared" si="37"/>
        <v>0</v>
      </c>
      <c r="AL90" s="11">
        <f t="shared" si="37"/>
        <v>0</v>
      </c>
      <c r="AM90" s="11">
        <f t="shared" si="37"/>
        <v>0</v>
      </c>
      <c r="AO90" s="16">
        <f t="shared" si="38"/>
        <v>0</v>
      </c>
      <c r="AP90" s="16">
        <f t="shared" si="39"/>
        <v>0</v>
      </c>
      <c r="AR90" s="17"/>
    </row>
    <row r="91" spans="2:44" x14ac:dyDescent="0.2">
      <c r="B91" s="56"/>
      <c r="C91" s="1" t="s">
        <v>37</v>
      </c>
      <c r="D91" s="1" t="s">
        <v>27</v>
      </c>
      <c r="E91" s="1">
        <v>3.0390000000000001</v>
      </c>
      <c r="I91" s="11">
        <v>0</v>
      </c>
      <c r="J91" s="11">
        <f t="shared" si="41"/>
        <v>0</v>
      </c>
      <c r="K91" s="11">
        <f t="shared" si="37"/>
        <v>0</v>
      </c>
      <c r="L91" s="11">
        <f t="shared" si="37"/>
        <v>0</v>
      </c>
      <c r="M91" s="11">
        <f t="shared" si="37"/>
        <v>0</v>
      </c>
      <c r="N91" s="11">
        <f t="shared" si="37"/>
        <v>0</v>
      </c>
      <c r="O91" s="11">
        <f t="shared" si="37"/>
        <v>0</v>
      </c>
      <c r="P91" s="11">
        <f t="shared" si="37"/>
        <v>0</v>
      </c>
      <c r="Q91" s="11">
        <f t="shared" si="37"/>
        <v>0</v>
      </c>
      <c r="R91" s="11">
        <f t="shared" si="37"/>
        <v>0</v>
      </c>
      <c r="S91" s="11">
        <f t="shared" si="37"/>
        <v>0</v>
      </c>
      <c r="T91" s="11">
        <f t="shared" ref="K91:AM94" si="42">S91</f>
        <v>0</v>
      </c>
      <c r="U91" s="11">
        <f t="shared" si="42"/>
        <v>0</v>
      </c>
      <c r="V91" s="11">
        <f t="shared" si="42"/>
        <v>0</v>
      </c>
      <c r="W91" s="11">
        <f t="shared" si="42"/>
        <v>0</v>
      </c>
      <c r="X91" s="11">
        <f t="shared" si="42"/>
        <v>0</v>
      </c>
      <c r="Y91" s="11">
        <f t="shared" si="42"/>
        <v>0</v>
      </c>
      <c r="Z91" s="11">
        <f t="shared" si="42"/>
        <v>0</v>
      </c>
      <c r="AA91" s="11">
        <f t="shared" si="42"/>
        <v>0</v>
      </c>
      <c r="AB91" s="11">
        <f t="shared" si="42"/>
        <v>0</v>
      </c>
      <c r="AC91" s="11">
        <f t="shared" si="42"/>
        <v>0</v>
      </c>
      <c r="AD91" s="11">
        <f t="shared" si="42"/>
        <v>0</v>
      </c>
      <c r="AE91" s="11">
        <f t="shared" si="42"/>
        <v>0</v>
      </c>
      <c r="AF91" s="11">
        <f t="shared" si="42"/>
        <v>0</v>
      </c>
      <c r="AG91" s="11">
        <f t="shared" si="42"/>
        <v>0</v>
      </c>
      <c r="AH91" s="11">
        <f t="shared" si="42"/>
        <v>0</v>
      </c>
      <c r="AI91" s="11">
        <f t="shared" si="42"/>
        <v>0</v>
      </c>
      <c r="AJ91" s="11">
        <f t="shared" si="42"/>
        <v>0</v>
      </c>
      <c r="AK91" s="11">
        <f t="shared" si="42"/>
        <v>0</v>
      </c>
      <c r="AL91" s="11">
        <f t="shared" si="42"/>
        <v>0</v>
      </c>
      <c r="AM91" s="11">
        <f t="shared" si="42"/>
        <v>0</v>
      </c>
      <c r="AO91" s="16">
        <f t="shared" si="38"/>
        <v>0</v>
      </c>
      <c r="AP91" s="16">
        <f t="shared" si="39"/>
        <v>0</v>
      </c>
      <c r="AR91" s="17"/>
    </row>
    <row r="92" spans="2:44" x14ac:dyDescent="0.2">
      <c r="B92" s="56"/>
      <c r="C92" s="1" t="s">
        <v>86</v>
      </c>
      <c r="D92" s="1" t="s">
        <v>53</v>
      </c>
      <c r="E92" s="1">
        <v>3.0390000000000001</v>
      </c>
      <c r="I92" s="11">
        <v>0</v>
      </c>
      <c r="J92" s="11">
        <f t="shared" si="41"/>
        <v>0</v>
      </c>
      <c r="K92" s="11">
        <f t="shared" si="42"/>
        <v>0</v>
      </c>
      <c r="L92" s="11">
        <f t="shared" si="42"/>
        <v>0</v>
      </c>
      <c r="M92" s="11">
        <f t="shared" si="42"/>
        <v>0</v>
      </c>
      <c r="N92" s="11">
        <f t="shared" si="42"/>
        <v>0</v>
      </c>
      <c r="O92" s="11">
        <f t="shared" si="42"/>
        <v>0</v>
      </c>
      <c r="P92" s="11">
        <f t="shared" si="42"/>
        <v>0</v>
      </c>
      <c r="Q92" s="11">
        <f t="shared" si="42"/>
        <v>0</v>
      </c>
      <c r="R92" s="11">
        <f t="shared" si="42"/>
        <v>0</v>
      </c>
      <c r="S92" s="11">
        <f t="shared" si="42"/>
        <v>0</v>
      </c>
      <c r="T92" s="11">
        <f t="shared" si="42"/>
        <v>0</v>
      </c>
      <c r="U92" s="11">
        <f t="shared" si="42"/>
        <v>0</v>
      </c>
      <c r="V92" s="11">
        <f t="shared" si="42"/>
        <v>0</v>
      </c>
      <c r="W92" s="11">
        <f t="shared" si="42"/>
        <v>0</v>
      </c>
      <c r="X92" s="11">
        <f t="shared" si="42"/>
        <v>0</v>
      </c>
      <c r="Y92" s="11">
        <f t="shared" si="42"/>
        <v>0</v>
      </c>
      <c r="Z92" s="11">
        <f t="shared" si="42"/>
        <v>0</v>
      </c>
      <c r="AA92" s="11">
        <f t="shared" si="42"/>
        <v>0</v>
      </c>
      <c r="AB92" s="11">
        <f t="shared" si="42"/>
        <v>0</v>
      </c>
      <c r="AC92" s="11">
        <f t="shared" si="42"/>
        <v>0</v>
      </c>
      <c r="AD92" s="11">
        <f t="shared" si="42"/>
        <v>0</v>
      </c>
      <c r="AE92" s="11">
        <f t="shared" si="42"/>
        <v>0</v>
      </c>
      <c r="AF92" s="11">
        <f t="shared" si="42"/>
        <v>0</v>
      </c>
      <c r="AG92" s="11">
        <f t="shared" si="42"/>
        <v>0</v>
      </c>
      <c r="AH92" s="11">
        <f t="shared" si="42"/>
        <v>0</v>
      </c>
      <c r="AI92" s="11">
        <f t="shared" si="42"/>
        <v>0</v>
      </c>
      <c r="AJ92" s="11">
        <f t="shared" si="42"/>
        <v>0</v>
      </c>
      <c r="AK92" s="11">
        <f t="shared" si="42"/>
        <v>0</v>
      </c>
      <c r="AL92" s="11">
        <f t="shared" si="42"/>
        <v>0</v>
      </c>
      <c r="AM92" s="11">
        <f t="shared" si="42"/>
        <v>0</v>
      </c>
      <c r="AO92" s="16">
        <f t="shared" si="38"/>
        <v>0</v>
      </c>
      <c r="AP92" s="16">
        <f t="shared" si="39"/>
        <v>0</v>
      </c>
      <c r="AR92" s="17"/>
    </row>
    <row r="93" spans="2:44" x14ac:dyDescent="0.2">
      <c r="B93" s="56"/>
      <c r="C93" s="1" t="s">
        <v>54</v>
      </c>
      <c r="D93" s="1" t="s">
        <v>55</v>
      </c>
      <c r="E93" s="1">
        <v>3.0390000000000001</v>
      </c>
      <c r="I93" s="11">
        <v>0</v>
      </c>
      <c r="J93" s="11">
        <f t="shared" si="41"/>
        <v>0</v>
      </c>
      <c r="K93" s="11">
        <f t="shared" si="42"/>
        <v>0</v>
      </c>
      <c r="L93" s="11">
        <f t="shared" si="42"/>
        <v>0</v>
      </c>
      <c r="M93" s="11">
        <f t="shared" si="42"/>
        <v>0</v>
      </c>
      <c r="N93" s="11">
        <f t="shared" si="42"/>
        <v>0</v>
      </c>
      <c r="O93" s="11">
        <f t="shared" si="42"/>
        <v>0</v>
      </c>
      <c r="P93" s="11">
        <f t="shared" si="42"/>
        <v>0</v>
      </c>
      <c r="Q93" s="11">
        <f t="shared" si="42"/>
        <v>0</v>
      </c>
      <c r="R93" s="11">
        <f t="shared" si="42"/>
        <v>0</v>
      </c>
      <c r="S93" s="11">
        <f t="shared" si="42"/>
        <v>0</v>
      </c>
      <c r="T93" s="11">
        <f t="shared" si="42"/>
        <v>0</v>
      </c>
      <c r="U93" s="11">
        <f t="shared" si="42"/>
        <v>0</v>
      </c>
      <c r="V93" s="11">
        <f t="shared" si="42"/>
        <v>0</v>
      </c>
      <c r="W93" s="11">
        <f t="shared" si="42"/>
        <v>0</v>
      </c>
      <c r="X93" s="11">
        <f t="shared" si="42"/>
        <v>0</v>
      </c>
      <c r="Y93" s="11">
        <f t="shared" si="42"/>
        <v>0</v>
      </c>
      <c r="Z93" s="11">
        <f t="shared" si="42"/>
        <v>0</v>
      </c>
      <c r="AA93" s="11">
        <f t="shared" si="42"/>
        <v>0</v>
      </c>
      <c r="AB93" s="11">
        <f t="shared" si="42"/>
        <v>0</v>
      </c>
      <c r="AC93" s="11">
        <f t="shared" si="42"/>
        <v>0</v>
      </c>
      <c r="AD93" s="11">
        <f t="shared" si="42"/>
        <v>0</v>
      </c>
      <c r="AE93" s="11">
        <f t="shared" si="42"/>
        <v>0</v>
      </c>
      <c r="AF93" s="11">
        <f t="shared" si="42"/>
        <v>0</v>
      </c>
      <c r="AG93" s="11">
        <f t="shared" si="42"/>
        <v>0</v>
      </c>
      <c r="AH93" s="11">
        <f t="shared" si="42"/>
        <v>0</v>
      </c>
      <c r="AI93" s="11">
        <f t="shared" si="42"/>
        <v>0</v>
      </c>
      <c r="AJ93" s="11">
        <f t="shared" si="42"/>
        <v>0</v>
      </c>
      <c r="AK93" s="11">
        <f t="shared" si="42"/>
        <v>0</v>
      </c>
      <c r="AL93" s="11">
        <f t="shared" si="42"/>
        <v>0</v>
      </c>
      <c r="AM93" s="11">
        <f t="shared" si="42"/>
        <v>0</v>
      </c>
      <c r="AO93" s="16">
        <f t="shared" si="38"/>
        <v>0</v>
      </c>
      <c r="AP93" s="16">
        <f t="shared" si="39"/>
        <v>0</v>
      </c>
      <c r="AR93" s="17"/>
    </row>
    <row r="94" spans="2:44" x14ac:dyDescent="0.2">
      <c r="B94" s="56"/>
      <c r="C94" s="1" t="s">
        <v>44</v>
      </c>
      <c r="D94" s="1" t="s">
        <v>45</v>
      </c>
      <c r="E94" s="1">
        <v>3.0390000000000001</v>
      </c>
      <c r="I94" s="11">
        <v>0</v>
      </c>
      <c r="J94" s="11">
        <f t="shared" si="41"/>
        <v>0</v>
      </c>
      <c r="K94" s="11">
        <f t="shared" si="42"/>
        <v>0</v>
      </c>
      <c r="L94" s="11">
        <f t="shared" si="42"/>
        <v>0</v>
      </c>
      <c r="M94" s="11">
        <f t="shared" si="42"/>
        <v>0</v>
      </c>
      <c r="N94" s="11">
        <v>5000</v>
      </c>
      <c r="O94" s="11">
        <f t="shared" si="42"/>
        <v>5000</v>
      </c>
      <c r="P94" s="11">
        <f t="shared" si="42"/>
        <v>5000</v>
      </c>
      <c r="Q94" s="11">
        <f t="shared" si="42"/>
        <v>5000</v>
      </c>
      <c r="R94" s="11">
        <f t="shared" si="42"/>
        <v>5000</v>
      </c>
      <c r="S94" s="11">
        <f t="shared" si="42"/>
        <v>5000</v>
      </c>
      <c r="T94" s="11">
        <f t="shared" si="42"/>
        <v>5000</v>
      </c>
      <c r="U94" s="11">
        <f t="shared" si="42"/>
        <v>5000</v>
      </c>
      <c r="V94" s="11">
        <f t="shared" si="42"/>
        <v>5000</v>
      </c>
      <c r="W94" s="11">
        <v>0</v>
      </c>
      <c r="X94" s="11">
        <f t="shared" si="42"/>
        <v>0</v>
      </c>
      <c r="Y94" s="11">
        <f t="shared" si="42"/>
        <v>0</v>
      </c>
      <c r="Z94" s="11">
        <f t="shared" si="42"/>
        <v>0</v>
      </c>
      <c r="AA94" s="11">
        <f t="shared" si="42"/>
        <v>0</v>
      </c>
      <c r="AB94" s="11">
        <f t="shared" si="42"/>
        <v>0</v>
      </c>
      <c r="AC94" s="11">
        <f t="shared" si="42"/>
        <v>0</v>
      </c>
      <c r="AD94" s="11">
        <f t="shared" si="42"/>
        <v>0</v>
      </c>
      <c r="AE94" s="11">
        <f t="shared" si="42"/>
        <v>0</v>
      </c>
      <c r="AF94" s="11">
        <f t="shared" si="42"/>
        <v>0</v>
      </c>
      <c r="AG94" s="11">
        <f t="shared" si="42"/>
        <v>0</v>
      </c>
      <c r="AH94" s="11">
        <f t="shared" si="42"/>
        <v>0</v>
      </c>
      <c r="AI94" s="11">
        <f t="shared" si="42"/>
        <v>0</v>
      </c>
      <c r="AJ94" s="11">
        <f t="shared" si="42"/>
        <v>0</v>
      </c>
      <c r="AK94" s="11">
        <f t="shared" si="42"/>
        <v>0</v>
      </c>
      <c r="AL94" s="11">
        <f t="shared" si="42"/>
        <v>0</v>
      </c>
      <c r="AM94" s="11">
        <f t="shared" si="42"/>
        <v>0</v>
      </c>
      <c r="AO94" s="16">
        <f t="shared" si="38"/>
        <v>45000</v>
      </c>
      <c r="AP94" s="16">
        <f t="shared" si="39"/>
        <v>136755</v>
      </c>
      <c r="AR94" s="17"/>
    </row>
    <row r="95" spans="2:44" x14ac:dyDescent="0.2">
      <c r="B95" s="56"/>
      <c r="C95" s="1" t="s">
        <v>38</v>
      </c>
      <c r="D95" s="1" t="s">
        <v>18</v>
      </c>
      <c r="E95" s="1">
        <v>3.0390000000000001</v>
      </c>
      <c r="I95" s="11">
        <v>4012</v>
      </c>
      <c r="J95" s="11">
        <v>0</v>
      </c>
      <c r="K95" s="11">
        <v>0</v>
      </c>
      <c r="L95" s="11">
        <v>0</v>
      </c>
      <c r="M95" s="11">
        <f t="shared" ref="M95:AM95" si="43">L95</f>
        <v>0</v>
      </c>
      <c r="N95" s="11">
        <f t="shared" si="43"/>
        <v>0</v>
      </c>
      <c r="O95" s="11">
        <f t="shared" si="43"/>
        <v>0</v>
      </c>
      <c r="P95" s="11">
        <f t="shared" si="43"/>
        <v>0</v>
      </c>
      <c r="Q95" s="11">
        <f t="shared" si="43"/>
        <v>0</v>
      </c>
      <c r="R95" s="11">
        <f t="shared" si="43"/>
        <v>0</v>
      </c>
      <c r="S95" s="11">
        <f t="shared" si="43"/>
        <v>0</v>
      </c>
      <c r="T95" s="11">
        <f t="shared" si="43"/>
        <v>0</v>
      </c>
      <c r="U95" s="11">
        <f t="shared" si="43"/>
        <v>0</v>
      </c>
      <c r="V95" s="11">
        <f t="shared" si="43"/>
        <v>0</v>
      </c>
      <c r="W95" s="11">
        <f t="shared" si="43"/>
        <v>0</v>
      </c>
      <c r="X95" s="11">
        <f t="shared" si="43"/>
        <v>0</v>
      </c>
      <c r="Y95" s="11">
        <f t="shared" si="43"/>
        <v>0</v>
      </c>
      <c r="Z95" s="11">
        <f t="shared" si="43"/>
        <v>0</v>
      </c>
      <c r="AA95" s="11">
        <f t="shared" si="43"/>
        <v>0</v>
      </c>
      <c r="AB95" s="11">
        <f t="shared" si="43"/>
        <v>0</v>
      </c>
      <c r="AC95" s="11">
        <f t="shared" si="43"/>
        <v>0</v>
      </c>
      <c r="AD95" s="11">
        <f t="shared" si="43"/>
        <v>0</v>
      </c>
      <c r="AE95" s="11">
        <f t="shared" si="43"/>
        <v>0</v>
      </c>
      <c r="AF95" s="11">
        <f t="shared" si="43"/>
        <v>0</v>
      </c>
      <c r="AG95" s="11">
        <f t="shared" si="43"/>
        <v>0</v>
      </c>
      <c r="AH95" s="11">
        <f t="shared" si="43"/>
        <v>0</v>
      </c>
      <c r="AI95" s="11">
        <f t="shared" si="43"/>
        <v>0</v>
      </c>
      <c r="AJ95" s="11">
        <f t="shared" si="43"/>
        <v>0</v>
      </c>
      <c r="AK95" s="11">
        <f t="shared" si="43"/>
        <v>0</v>
      </c>
      <c r="AL95" s="11">
        <f t="shared" si="43"/>
        <v>0</v>
      </c>
      <c r="AM95" s="11">
        <f t="shared" si="43"/>
        <v>0</v>
      </c>
      <c r="AO95" s="64">
        <f t="shared" si="38"/>
        <v>4012</v>
      </c>
      <c r="AP95" s="64">
        <f t="shared" si="39"/>
        <v>12192.468000000001</v>
      </c>
      <c r="AR95" s="17"/>
    </row>
    <row r="96" spans="2:44" x14ac:dyDescent="0.2">
      <c r="B96" s="56"/>
      <c r="C96" s="1" t="s">
        <v>57</v>
      </c>
      <c r="D96" s="1" t="s">
        <v>56</v>
      </c>
      <c r="E96" s="1">
        <v>3.0390000000000001</v>
      </c>
      <c r="I96" s="59">
        <v>0</v>
      </c>
      <c r="J96" s="59">
        <f t="shared" ref="J96:R96" si="44">I96</f>
        <v>0</v>
      </c>
      <c r="K96" s="59">
        <f t="shared" si="44"/>
        <v>0</v>
      </c>
      <c r="L96" s="59">
        <f t="shared" si="44"/>
        <v>0</v>
      </c>
      <c r="M96" s="59">
        <f t="shared" si="44"/>
        <v>0</v>
      </c>
      <c r="N96" s="59">
        <f t="shared" si="44"/>
        <v>0</v>
      </c>
      <c r="O96" s="59">
        <f t="shared" si="44"/>
        <v>0</v>
      </c>
      <c r="P96" s="59">
        <f t="shared" si="44"/>
        <v>0</v>
      </c>
      <c r="Q96" s="59">
        <f t="shared" si="44"/>
        <v>0</v>
      </c>
      <c r="R96" s="59">
        <f t="shared" si="44"/>
        <v>0</v>
      </c>
      <c r="S96" s="59">
        <f t="shared" ref="S96:AE96" si="45">R96</f>
        <v>0</v>
      </c>
      <c r="T96" s="59">
        <f t="shared" si="45"/>
        <v>0</v>
      </c>
      <c r="U96" s="59">
        <f t="shared" si="45"/>
        <v>0</v>
      </c>
      <c r="V96" s="59">
        <f t="shared" si="45"/>
        <v>0</v>
      </c>
      <c r="W96" s="59">
        <f t="shared" si="45"/>
        <v>0</v>
      </c>
      <c r="X96" s="59">
        <f t="shared" si="45"/>
        <v>0</v>
      </c>
      <c r="Y96" s="59">
        <f t="shared" si="45"/>
        <v>0</v>
      </c>
      <c r="Z96" s="59">
        <f t="shared" si="45"/>
        <v>0</v>
      </c>
      <c r="AA96" s="59">
        <f t="shared" si="45"/>
        <v>0</v>
      </c>
      <c r="AB96" s="59">
        <f t="shared" si="45"/>
        <v>0</v>
      </c>
      <c r="AC96" s="59">
        <f t="shared" si="45"/>
        <v>0</v>
      </c>
      <c r="AD96" s="59">
        <f t="shared" si="45"/>
        <v>0</v>
      </c>
      <c r="AE96" s="59">
        <f t="shared" si="45"/>
        <v>0</v>
      </c>
      <c r="AF96" s="59">
        <f t="shared" ref="AF96:AM96" si="46">AE96</f>
        <v>0</v>
      </c>
      <c r="AG96" s="59">
        <f t="shared" si="46"/>
        <v>0</v>
      </c>
      <c r="AH96" s="59">
        <f t="shared" si="46"/>
        <v>0</v>
      </c>
      <c r="AI96" s="59">
        <f t="shared" si="46"/>
        <v>0</v>
      </c>
      <c r="AJ96" s="59">
        <f t="shared" si="46"/>
        <v>0</v>
      </c>
      <c r="AK96" s="59">
        <f t="shared" si="46"/>
        <v>0</v>
      </c>
      <c r="AL96" s="59">
        <f t="shared" si="46"/>
        <v>0</v>
      </c>
      <c r="AM96" s="59">
        <f t="shared" si="46"/>
        <v>0</v>
      </c>
      <c r="AO96" s="60">
        <f t="shared" si="38"/>
        <v>0</v>
      </c>
      <c r="AP96" s="60">
        <f t="shared" si="39"/>
        <v>0</v>
      </c>
      <c r="AR96" s="17"/>
    </row>
    <row r="97" spans="2:42" x14ac:dyDescent="0.2">
      <c r="I97" s="58">
        <f>SUM(I82:I96)</f>
        <v>4012</v>
      </c>
      <c r="J97" s="58">
        <f t="shared" ref="J97:Q97" si="47">SUM(J82:J96)</f>
        <v>4297</v>
      </c>
      <c r="K97" s="58">
        <f t="shared" si="47"/>
        <v>4066</v>
      </c>
      <c r="L97" s="58">
        <f t="shared" si="47"/>
        <v>5067</v>
      </c>
      <c r="M97" s="58">
        <f t="shared" si="47"/>
        <v>4651</v>
      </c>
      <c r="N97" s="58">
        <f t="shared" si="47"/>
        <v>39026</v>
      </c>
      <c r="O97" s="58">
        <f t="shared" si="47"/>
        <v>45000</v>
      </c>
      <c r="P97" s="58">
        <f t="shared" si="47"/>
        <v>45000</v>
      </c>
      <c r="Q97" s="58">
        <f t="shared" si="47"/>
        <v>45000</v>
      </c>
      <c r="R97" s="58">
        <f>SUM(R82:R96)</f>
        <v>45000</v>
      </c>
      <c r="S97" s="58">
        <f t="shared" ref="S97:AA97" si="48">SUM(S82:S96)</f>
        <v>45000</v>
      </c>
      <c r="T97" s="58">
        <f t="shared" si="48"/>
        <v>45000</v>
      </c>
      <c r="U97" s="58">
        <f t="shared" si="48"/>
        <v>45000</v>
      </c>
      <c r="V97" s="58">
        <f t="shared" si="48"/>
        <v>26015</v>
      </c>
      <c r="W97" s="58">
        <f t="shared" si="48"/>
        <v>9918</v>
      </c>
      <c r="X97" s="58">
        <f t="shared" si="48"/>
        <v>11712</v>
      </c>
      <c r="Y97" s="58">
        <f t="shared" si="48"/>
        <v>7807</v>
      </c>
      <c r="Z97" s="58">
        <f t="shared" si="48"/>
        <v>8539</v>
      </c>
      <c r="AA97" s="58">
        <f t="shared" si="48"/>
        <v>15007</v>
      </c>
      <c r="AB97" s="58">
        <f t="shared" ref="AB97:AM97" si="49">SUM(AB82:AB96)</f>
        <v>13813</v>
      </c>
      <c r="AC97" s="58">
        <f t="shared" si="49"/>
        <v>14522</v>
      </c>
      <c r="AD97" s="58">
        <f t="shared" si="49"/>
        <v>12967</v>
      </c>
      <c r="AE97" s="58">
        <f t="shared" si="49"/>
        <v>10949</v>
      </c>
      <c r="AF97" s="58">
        <f t="shared" si="49"/>
        <v>4982</v>
      </c>
      <c r="AG97" s="58">
        <f t="shared" si="49"/>
        <v>7400</v>
      </c>
      <c r="AH97" s="58">
        <f t="shared" si="49"/>
        <v>6976</v>
      </c>
      <c r="AI97" s="58">
        <f t="shared" si="49"/>
        <v>4489</v>
      </c>
      <c r="AJ97" s="58">
        <f t="shared" si="49"/>
        <v>4843</v>
      </c>
      <c r="AK97" s="58">
        <f t="shared" si="49"/>
        <v>4081</v>
      </c>
      <c r="AL97" s="58">
        <f t="shared" si="49"/>
        <v>0</v>
      </c>
      <c r="AM97" s="58">
        <f t="shared" si="49"/>
        <v>0</v>
      </c>
      <c r="AO97" s="20">
        <f>SUM(AO76:AO95)</f>
        <v>558434</v>
      </c>
      <c r="AP97" s="20">
        <f>SUM(AP76:AP95)</f>
        <v>1707498.8210000002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4" spans="2:42" hidden="1" x14ac:dyDescent="0.2"/>
    <row r="105" spans="2:42" hidden="1" x14ac:dyDescent="0.2">
      <c r="B105" s="61" t="s">
        <v>95</v>
      </c>
    </row>
    <row r="106" spans="2:42" hidden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6">
        <v>0</v>
      </c>
      <c r="AL106" s="16">
        <v>0</v>
      </c>
      <c r="AM106" s="16">
        <v>0</v>
      </c>
      <c r="AO106" s="16">
        <f>SUM(I106:AN106)</f>
        <v>0</v>
      </c>
      <c r="AP106" s="16">
        <f>SUM(I106:AM106)*E106</f>
        <v>0</v>
      </c>
    </row>
    <row r="107" spans="2:42" hidden="1" x14ac:dyDescent="0.2"/>
    <row r="108" spans="2:42" hidden="1" x14ac:dyDescent="0.2">
      <c r="B108" s="61" t="s">
        <v>95</v>
      </c>
    </row>
    <row r="109" spans="2:42" hidden="1" x14ac:dyDescent="0.2">
      <c r="C109" s="1" t="s">
        <v>96</v>
      </c>
      <c r="D109" s="1" t="s">
        <v>97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  <c r="AK109" s="16">
        <v>0</v>
      </c>
      <c r="AL109" s="16">
        <v>0</v>
      </c>
      <c r="AM109" s="16">
        <v>0</v>
      </c>
      <c r="AO109" s="16">
        <f>SUM(I109:AN109)</f>
        <v>0</v>
      </c>
      <c r="AP109" s="16">
        <f>SUM(I109:AM109)*E109</f>
        <v>0</v>
      </c>
    </row>
    <row r="111" spans="2:42" x14ac:dyDescent="0.2">
      <c r="AK111" s="154" t="s">
        <v>79</v>
      </c>
      <c r="AL111" s="155"/>
      <c r="AM111" s="155"/>
      <c r="AN111" s="155"/>
      <c r="AO111" s="155"/>
      <c r="AP111" s="156"/>
    </row>
    <row r="112" spans="2:42" x14ac:dyDescent="0.2">
      <c r="AK112" s="68"/>
      <c r="AL112" s="69"/>
      <c r="AM112" s="69"/>
      <c r="AN112" s="69"/>
      <c r="AO112" s="78" t="s">
        <v>2</v>
      </c>
      <c r="AP112" s="79" t="s">
        <v>102</v>
      </c>
    </row>
    <row r="113" spans="37:44" x14ac:dyDescent="0.2">
      <c r="AK113" s="80" t="s">
        <v>60</v>
      </c>
      <c r="AL113" s="27"/>
      <c r="AM113" s="27"/>
      <c r="AN113" s="27"/>
      <c r="AO113" s="64">
        <f>AO17</f>
        <v>620000</v>
      </c>
      <c r="AP113" s="71">
        <f>AP17</f>
        <v>1488619.9999999998</v>
      </c>
    </row>
    <row r="114" spans="37:44" x14ac:dyDescent="0.2">
      <c r="AK114" s="70" t="s">
        <v>62</v>
      </c>
      <c r="AL114" s="27"/>
      <c r="AM114" s="27"/>
      <c r="AN114" s="27"/>
      <c r="AO114" s="64">
        <f>AO34</f>
        <v>745000</v>
      </c>
      <c r="AP114" s="71">
        <f>AP34</f>
        <v>2140757.5</v>
      </c>
    </row>
    <row r="115" spans="37:44" x14ac:dyDescent="0.2">
      <c r="AK115" s="70" t="s">
        <v>67</v>
      </c>
      <c r="AL115" s="27"/>
      <c r="AM115" s="27"/>
      <c r="AN115" s="27"/>
      <c r="AO115" s="72">
        <f>AO76+AO79</f>
        <v>18295</v>
      </c>
      <c r="AP115" s="73">
        <f>AP76+AP79</f>
        <v>66016.399999999994</v>
      </c>
    </row>
    <row r="116" spans="37:44" x14ac:dyDescent="0.2">
      <c r="AK116" s="70"/>
      <c r="AL116" s="27"/>
      <c r="AM116" s="27"/>
      <c r="AN116" s="27"/>
      <c r="AO116" s="27"/>
      <c r="AP116" s="74"/>
    </row>
    <row r="117" spans="37:44" x14ac:dyDescent="0.2">
      <c r="AK117" s="70" t="s">
        <v>105</v>
      </c>
      <c r="AL117" s="27"/>
      <c r="AM117" s="27"/>
      <c r="AN117" s="27"/>
      <c r="AO117" s="64">
        <f>AO62</f>
        <v>816612.39</v>
      </c>
      <c r="AP117" s="71">
        <f>AP62</f>
        <v>81661.239000000001</v>
      </c>
    </row>
    <row r="118" spans="37:44" x14ac:dyDescent="0.2">
      <c r="AK118" s="70" t="s">
        <v>73</v>
      </c>
      <c r="AL118" s="27"/>
      <c r="AM118" s="27"/>
      <c r="AN118" s="27"/>
      <c r="AO118" s="72">
        <f>SUM(AO64:AO70)</f>
        <v>0</v>
      </c>
      <c r="AP118" s="73">
        <f>SUM(AP64:AP70)</f>
        <v>0</v>
      </c>
    </row>
    <row r="119" spans="37:44" x14ac:dyDescent="0.2">
      <c r="AK119" s="70"/>
      <c r="AL119" s="27"/>
      <c r="AM119" s="27"/>
      <c r="AN119" s="27"/>
      <c r="AO119" s="27"/>
      <c r="AP119" s="74"/>
    </row>
    <row r="120" spans="37:44" x14ac:dyDescent="0.2">
      <c r="AK120" s="70" t="s">
        <v>106</v>
      </c>
      <c r="AL120" s="27"/>
      <c r="AM120" s="27"/>
      <c r="AN120" s="27"/>
      <c r="AO120" s="72">
        <f>SUM(AO76:AO109)-AO97</f>
        <v>558434</v>
      </c>
      <c r="AP120" s="75">
        <f>SUM(AP76:AP109)-AP97</f>
        <v>1707498.8210000002</v>
      </c>
    </row>
    <row r="121" spans="37:44" x14ac:dyDescent="0.2">
      <c r="AK121" s="70" t="s">
        <v>116</v>
      </c>
      <c r="AL121" s="27"/>
      <c r="AM121" s="27"/>
      <c r="AN121" s="27"/>
      <c r="AO121" s="64">
        <f>AO74</f>
        <v>816672.13000000012</v>
      </c>
      <c r="AP121" s="71">
        <f>AP74</f>
        <v>2003539.9179999998</v>
      </c>
    </row>
    <row r="122" spans="37:44" x14ac:dyDescent="0.2">
      <c r="AK122" s="70" t="s">
        <v>118</v>
      </c>
      <c r="AL122" s="27"/>
      <c r="AM122" s="27"/>
      <c r="AN122" s="27"/>
      <c r="AO122" s="64">
        <f>+(MAX((SUM(AO74:AO109)-AO97),SUM(AO62:AO70)+SUM(AQ62:AQ70),SUM(AO34:AO42,AO17)))</f>
        <v>1395000</v>
      </c>
      <c r="AP122" s="71">
        <f>AO122*G74</f>
        <v>55800</v>
      </c>
      <c r="AR122" s="16"/>
    </row>
    <row r="123" spans="37:44" x14ac:dyDescent="0.2">
      <c r="AK123" s="70" t="s">
        <v>117</v>
      </c>
      <c r="AL123" s="27"/>
      <c r="AM123" s="27"/>
      <c r="AN123" s="27"/>
      <c r="AO123" s="64"/>
      <c r="AP123" s="71">
        <f>AP121+AP122</f>
        <v>2059339.9179999998</v>
      </c>
      <c r="AR123" s="16"/>
    </row>
    <row r="124" spans="37:44" x14ac:dyDescent="0.2">
      <c r="AK124" s="70"/>
      <c r="AL124" s="27"/>
      <c r="AM124" s="27"/>
      <c r="AN124" s="27"/>
      <c r="AO124" s="27"/>
      <c r="AP124" s="74"/>
    </row>
    <row r="125" spans="37:44" x14ac:dyDescent="0.2">
      <c r="AK125" s="70"/>
      <c r="AL125" s="27" t="s">
        <v>77</v>
      </c>
      <c r="AM125" s="27"/>
      <c r="AN125" s="27"/>
      <c r="AO125" s="64">
        <f>AQ62</f>
        <v>8248.61</v>
      </c>
      <c r="AP125" s="74"/>
    </row>
    <row r="126" spans="37:44" x14ac:dyDescent="0.2">
      <c r="AK126" s="70"/>
      <c r="AL126" s="27" t="s">
        <v>78</v>
      </c>
      <c r="AM126" s="27"/>
      <c r="AN126" s="27"/>
      <c r="AO126" s="64">
        <f>-AO61</f>
        <v>0</v>
      </c>
      <c r="AP126" s="74"/>
    </row>
    <row r="127" spans="37:44" x14ac:dyDescent="0.2">
      <c r="AK127" s="76"/>
      <c r="AL127" s="97" t="s">
        <v>12</v>
      </c>
      <c r="AM127" s="97"/>
      <c r="AN127" s="97"/>
      <c r="AO127" s="98">
        <f>SUM(AO113:AO115)-SUM(AO120:AO121)-AO126-AO125</f>
        <v>-59.740000000121654</v>
      </c>
      <c r="AP127" s="99"/>
    </row>
    <row r="128" spans="37:44" x14ac:dyDescent="0.2">
      <c r="AK128" s="27"/>
      <c r="AL128" s="27"/>
      <c r="AM128" s="27"/>
      <c r="AN128" s="27"/>
      <c r="AO128" s="27"/>
      <c r="AP128" s="27"/>
    </row>
    <row r="129" spans="37:42" x14ac:dyDescent="0.2">
      <c r="AK129" s="27"/>
      <c r="AL129" s="27"/>
      <c r="AM129" s="27"/>
      <c r="AN129" s="27"/>
      <c r="AO129" s="27"/>
      <c r="AP129" s="27"/>
    </row>
  </sheetData>
  <mergeCells count="1">
    <mergeCell ref="AK111:AP111"/>
  </mergeCells>
  <phoneticPr fontId="0" type="noConversion"/>
  <pageMargins left="0.5" right="0.5" top="0.5" bottom="0.5" header="0.5" footer="0.5"/>
  <pageSetup paperSize="5" scale="4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53"/>
  <sheetViews>
    <sheetView tabSelected="1" topLeftCell="A4" zoomScale="90" workbookViewId="0">
      <pane xSplit="8" ySplit="4" topLeftCell="AH8" activePane="bottomRight" state="frozen"/>
      <selection activeCell="A4" sqref="A4"/>
      <selection pane="topRight" activeCell="I4" sqref="I4"/>
      <selection pane="bottomLeft" activeCell="A8" sqref="A8"/>
      <selection pane="bottomRight" activeCell="AL21" sqref="AL21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8" width="7.7109375" style="1" customWidth="1"/>
    <col min="39" max="39" width="7.7109375" style="1" hidden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126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37043</v>
      </c>
      <c r="J7" s="65">
        <f t="shared" ref="J7:AM7" si="0">I7+1</f>
        <v>37044</v>
      </c>
      <c r="K7" s="65">
        <f t="shared" si="0"/>
        <v>37045</v>
      </c>
      <c r="L7" s="65">
        <f t="shared" si="0"/>
        <v>37046</v>
      </c>
      <c r="M7" s="65">
        <f t="shared" si="0"/>
        <v>37047</v>
      </c>
      <c r="N7" s="65">
        <f t="shared" si="0"/>
        <v>37048</v>
      </c>
      <c r="O7" s="65">
        <f t="shared" si="0"/>
        <v>37049</v>
      </c>
      <c r="P7" s="65">
        <f t="shared" si="0"/>
        <v>37050</v>
      </c>
      <c r="Q7" s="65">
        <f t="shared" si="0"/>
        <v>37051</v>
      </c>
      <c r="R7" s="65">
        <f t="shared" si="0"/>
        <v>37052</v>
      </c>
      <c r="S7" s="65">
        <f t="shared" si="0"/>
        <v>37053</v>
      </c>
      <c r="T7" s="65">
        <f t="shared" si="0"/>
        <v>37054</v>
      </c>
      <c r="U7" s="65">
        <f t="shared" si="0"/>
        <v>37055</v>
      </c>
      <c r="V7" s="65">
        <f t="shared" si="0"/>
        <v>37056</v>
      </c>
      <c r="W7" s="65">
        <f t="shared" si="0"/>
        <v>37057</v>
      </c>
      <c r="X7" s="65">
        <f t="shared" si="0"/>
        <v>37058</v>
      </c>
      <c r="Y7" s="65">
        <f t="shared" si="0"/>
        <v>37059</v>
      </c>
      <c r="Z7" s="65">
        <f t="shared" si="0"/>
        <v>37060</v>
      </c>
      <c r="AA7" s="65">
        <f t="shared" si="0"/>
        <v>37061</v>
      </c>
      <c r="AB7" s="65">
        <f t="shared" si="0"/>
        <v>37062</v>
      </c>
      <c r="AC7" s="65">
        <v>37063</v>
      </c>
      <c r="AD7" s="65">
        <f t="shared" si="0"/>
        <v>37064</v>
      </c>
      <c r="AE7" s="65">
        <f t="shared" si="0"/>
        <v>37065</v>
      </c>
      <c r="AF7" s="65">
        <f t="shared" si="0"/>
        <v>37066</v>
      </c>
      <c r="AG7" s="65">
        <f t="shared" si="0"/>
        <v>37067</v>
      </c>
      <c r="AH7" s="65">
        <f t="shared" si="0"/>
        <v>37068</v>
      </c>
      <c r="AI7" s="65">
        <f t="shared" si="0"/>
        <v>37069</v>
      </c>
      <c r="AJ7" s="65">
        <f t="shared" si="0"/>
        <v>37070</v>
      </c>
      <c r="AK7" s="65">
        <f t="shared" si="0"/>
        <v>37071</v>
      </c>
      <c r="AL7" s="65">
        <f t="shared" si="0"/>
        <v>37072</v>
      </c>
      <c r="AM7" s="65">
        <f t="shared" si="0"/>
        <v>37073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130</v>
      </c>
      <c r="D10" s="1" t="s">
        <v>14</v>
      </c>
      <c r="E10" s="1">
        <v>2.4009999999999998</v>
      </c>
      <c r="I10" s="11">
        <v>10000</v>
      </c>
      <c r="J10" s="11">
        <f>I10</f>
        <v>10000</v>
      </c>
      <c r="K10" s="11">
        <f t="shared" ref="K10:AL10" si="1">J10</f>
        <v>10000</v>
      </c>
      <c r="L10" s="11">
        <f t="shared" si="1"/>
        <v>10000</v>
      </c>
      <c r="M10" s="11">
        <f t="shared" si="1"/>
        <v>10000</v>
      </c>
      <c r="N10" s="11">
        <f t="shared" si="1"/>
        <v>10000</v>
      </c>
      <c r="O10" s="11">
        <f t="shared" si="1"/>
        <v>10000</v>
      </c>
      <c r="P10" s="11">
        <f t="shared" si="1"/>
        <v>10000</v>
      </c>
      <c r="Q10" s="11">
        <f t="shared" si="1"/>
        <v>10000</v>
      </c>
      <c r="R10" s="11">
        <f t="shared" si="1"/>
        <v>10000</v>
      </c>
      <c r="S10" s="11">
        <f t="shared" si="1"/>
        <v>10000</v>
      </c>
      <c r="T10" s="11">
        <f t="shared" si="1"/>
        <v>10000</v>
      </c>
      <c r="U10" s="11">
        <f t="shared" si="1"/>
        <v>10000</v>
      </c>
      <c r="V10" s="11">
        <f t="shared" si="1"/>
        <v>10000</v>
      </c>
      <c r="W10" s="11">
        <f t="shared" si="1"/>
        <v>10000</v>
      </c>
      <c r="X10" s="11">
        <f t="shared" si="1"/>
        <v>10000</v>
      </c>
      <c r="Y10" s="11">
        <f t="shared" si="1"/>
        <v>10000</v>
      </c>
      <c r="Z10" s="11">
        <f t="shared" si="1"/>
        <v>10000</v>
      </c>
      <c r="AA10" s="11">
        <f t="shared" si="1"/>
        <v>10000</v>
      </c>
      <c r="AB10" s="11">
        <f t="shared" si="1"/>
        <v>10000</v>
      </c>
      <c r="AC10" s="11">
        <f t="shared" si="1"/>
        <v>10000</v>
      </c>
      <c r="AD10" s="11">
        <f t="shared" si="1"/>
        <v>10000</v>
      </c>
      <c r="AE10" s="11">
        <f t="shared" si="1"/>
        <v>10000</v>
      </c>
      <c r="AF10" s="11">
        <f t="shared" si="1"/>
        <v>10000</v>
      </c>
      <c r="AG10" s="11">
        <f t="shared" si="1"/>
        <v>10000</v>
      </c>
      <c r="AH10" s="11">
        <f t="shared" si="1"/>
        <v>10000</v>
      </c>
      <c r="AI10" s="11">
        <f t="shared" si="1"/>
        <v>10000</v>
      </c>
      <c r="AJ10" s="11">
        <f t="shared" si="1"/>
        <v>10000</v>
      </c>
      <c r="AK10" s="11">
        <f t="shared" si="1"/>
        <v>10000</v>
      </c>
      <c r="AL10" s="11">
        <f t="shared" si="1"/>
        <v>10000</v>
      </c>
      <c r="AM10" s="11">
        <v>0</v>
      </c>
      <c r="AO10" s="16">
        <f t="shared" ref="AO10:AO16" si="2">SUM(I10:AN10)</f>
        <v>300000</v>
      </c>
      <c r="AP10" s="16">
        <f t="shared" ref="AP10:AP16" si="3">SUM(I10:AM10)*E10+SUM(I10:AM10)*F10+SUM(I10:AM10)*G10</f>
        <v>720299.99999999988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>I11</f>
        <v>0</v>
      </c>
      <c r="K11" s="11">
        <f t="shared" ref="K11:AL11" si="4">J11</f>
        <v>0</v>
      </c>
      <c r="L11" s="11">
        <f t="shared" si="4"/>
        <v>0</v>
      </c>
      <c r="M11" s="11">
        <f t="shared" si="4"/>
        <v>0</v>
      </c>
      <c r="N11" s="11">
        <f t="shared" si="4"/>
        <v>0</v>
      </c>
      <c r="O11" s="11">
        <f t="shared" si="4"/>
        <v>0</v>
      </c>
      <c r="P11" s="11">
        <f t="shared" si="4"/>
        <v>0</v>
      </c>
      <c r="Q11" s="11">
        <f t="shared" si="4"/>
        <v>0</v>
      </c>
      <c r="R11" s="11">
        <f t="shared" si="4"/>
        <v>0</v>
      </c>
      <c r="S11" s="11">
        <f t="shared" si="4"/>
        <v>0</v>
      </c>
      <c r="T11" s="11">
        <f t="shared" si="4"/>
        <v>0</v>
      </c>
      <c r="U11" s="11">
        <f t="shared" si="4"/>
        <v>0</v>
      </c>
      <c r="V11" s="11">
        <f t="shared" si="4"/>
        <v>0</v>
      </c>
      <c r="W11" s="11">
        <f t="shared" si="4"/>
        <v>0</v>
      </c>
      <c r="X11" s="11">
        <f t="shared" si="4"/>
        <v>0</v>
      </c>
      <c r="Y11" s="11">
        <f t="shared" si="4"/>
        <v>0</v>
      </c>
      <c r="Z11" s="11">
        <f t="shared" si="4"/>
        <v>0</v>
      </c>
      <c r="AA11" s="11">
        <f t="shared" si="4"/>
        <v>0</v>
      </c>
      <c r="AB11" s="11">
        <f t="shared" si="4"/>
        <v>0</v>
      </c>
      <c r="AC11" s="11">
        <f t="shared" si="4"/>
        <v>0</v>
      </c>
      <c r="AD11" s="11">
        <f t="shared" si="4"/>
        <v>0</v>
      </c>
      <c r="AE11" s="11">
        <f t="shared" si="4"/>
        <v>0</v>
      </c>
      <c r="AF11" s="11">
        <f t="shared" si="4"/>
        <v>0</v>
      </c>
      <c r="AG11" s="11">
        <f t="shared" si="4"/>
        <v>0</v>
      </c>
      <c r="AH11" s="11">
        <f t="shared" si="4"/>
        <v>0</v>
      </c>
      <c r="AI11" s="11">
        <f t="shared" si="4"/>
        <v>0</v>
      </c>
      <c r="AJ11" s="11">
        <f t="shared" si="4"/>
        <v>0</v>
      </c>
      <c r="AK11" s="11">
        <f t="shared" si="4"/>
        <v>0</v>
      </c>
      <c r="AL11" s="11">
        <f t="shared" si="4"/>
        <v>0</v>
      </c>
      <c r="AM11" s="11">
        <f>AL11</f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6"/>
      <c r="AO12" s="16">
        <f t="shared" si="2"/>
        <v>0</v>
      </c>
      <c r="AP12" s="16">
        <f t="shared" si="3"/>
        <v>0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10000</v>
      </c>
      <c r="J13" s="11">
        <v>10000</v>
      </c>
      <c r="K13" s="11">
        <f t="shared" ref="K13:AL13" si="5">J13</f>
        <v>10000</v>
      </c>
      <c r="L13" s="11">
        <f t="shared" si="5"/>
        <v>10000</v>
      </c>
      <c r="M13" s="11">
        <f t="shared" si="5"/>
        <v>10000</v>
      </c>
      <c r="N13" s="11">
        <f t="shared" si="5"/>
        <v>10000</v>
      </c>
      <c r="O13" s="11">
        <f t="shared" si="5"/>
        <v>10000</v>
      </c>
      <c r="P13" s="11">
        <f t="shared" si="5"/>
        <v>10000</v>
      </c>
      <c r="Q13" s="11">
        <f t="shared" si="5"/>
        <v>10000</v>
      </c>
      <c r="R13" s="11">
        <f t="shared" si="5"/>
        <v>10000</v>
      </c>
      <c r="S13" s="11">
        <f t="shared" si="5"/>
        <v>10000</v>
      </c>
      <c r="T13" s="11">
        <f t="shared" si="5"/>
        <v>10000</v>
      </c>
      <c r="U13" s="11">
        <f t="shared" si="5"/>
        <v>10000</v>
      </c>
      <c r="V13" s="11">
        <f t="shared" si="5"/>
        <v>10000</v>
      </c>
      <c r="W13" s="11">
        <f t="shared" si="5"/>
        <v>10000</v>
      </c>
      <c r="X13" s="11">
        <f t="shared" si="5"/>
        <v>10000</v>
      </c>
      <c r="Y13" s="11">
        <f t="shared" si="5"/>
        <v>10000</v>
      </c>
      <c r="Z13" s="11">
        <f t="shared" si="5"/>
        <v>10000</v>
      </c>
      <c r="AA13" s="11">
        <f t="shared" si="5"/>
        <v>10000</v>
      </c>
      <c r="AB13" s="11">
        <f t="shared" si="5"/>
        <v>10000</v>
      </c>
      <c r="AC13" s="11">
        <f t="shared" si="5"/>
        <v>10000</v>
      </c>
      <c r="AD13" s="11">
        <f t="shared" si="5"/>
        <v>10000</v>
      </c>
      <c r="AE13" s="11">
        <f t="shared" si="5"/>
        <v>10000</v>
      </c>
      <c r="AF13" s="11">
        <f t="shared" si="5"/>
        <v>10000</v>
      </c>
      <c r="AG13" s="11">
        <f t="shared" si="5"/>
        <v>10000</v>
      </c>
      <c r="AH13" s="11">
        <f t="shared" si="5"/>
        <v>10000</v>
      </c>
      <c r="AI13" s="11">
        <f t="shared" si="5"/>
        <v>10000</v>
      </c>
      <c r="AJ13" s="11">
        <f t="shared" si="5"/>
        <v>10000</v>
      </c>
      <c r="AK13" s="11">
        <f t="shared" si="5"/>
        <v>10000</v>
      </c>
      <c r="AL13" s="11">
        <f t="shared" si="5"/>
        <v>10000</v>
      </c>
      <c r="AM13" s="60">
        <v>0</v>
      </c>
      <c r="AO13" s="16">
        <f t="shared" si="2"/>
        <v>300000</v>
      </c>
      <c r="AP13" s="16">
        <f t="shared" si="3"/>
        <v>720299.99999999988</v>
      </c>
    </row>
    <row r="14" spans="1:75" x14ac:dyDescent="0.2">
      <c r="C14" s="1" t="s">
        <v>129</v>
      </c>
      <c r="D14" s="1" t="s">
        <v>43</v>
      </c>
      <c r="E14" s="1">
        <v>2.4009999999999998</v>
      </c>
      <c r="I14" s="11">
        <v>0</v>
      </c>
      <c r="J14" s="11">
        <f>I14</f>
        <v>0</v>
      </c>
      <c r="K14" s="11">
        <f t="shared" ref="K14:AL14" si="6">J14</f>
        <v>0</v>
      </c>
      <c r="L14" s="11">
        <f t="shared" si="6"/>
        <v>0</v>
      </c>
      <c r="M14" s="11">
        <f t="shared" si="6"/>
        <v>0</v>
      </c>
      <c r="N14" s="11">
        <f t="shared" si="6"/>
        <v>0</v>
      </c>
      <c r="O14" s="11">
        <f t="shared" si="6"/>
        <v>0</v>
      </c>
      <c r="P14" s="11">
        <f t="shared" si="6"/>
        <v>0</v>
      </c>
      <c r="Q14" s="11">
        <f t="shared" si="6"/>
        <v>0</v>
      </c>
      <c r="R14" s="11">
        <f t="shared" si="6"/>
        <v>0</v>
      </c>
      <c r="S14" s="11">
        <f t="shared" si="6"/>
        <v>0</v>
      </c>
      <c r="T14" s="11">
        <f t="shared" si="6"/>
        <v>0</v>
      </c>
      <c r="U14" s="11">
        <f t="shared" si="6"/>
        <v>0</v>
      </c>
      <c r="V14" s="11">
        <f t="shared" si="6"/>
        <v>0</v>
      </c>
      <c r="W14" s="11">
        <f t="shared" si="6"/>
        <v>0</v>
      </c>
      <c r="X14" s="11">
        <f t="shared" si="6"/>
        <v>0</v>
      </c>
      <c r="Y14" s="11">
        <f t="shared" si="6"/>
        <v>0</v>
      </c>
      <c r="Z14" s="11">
        <f t="shared" si="6"/>
        <v>0</v>
      </c>
      <c r="AA14" s="11">
        <f t="shared" si="6"/>
        <v>0</v>
      </c>
      <c r="AB14" s="11">
        <f t="shared" si="6"/>
        <v>0</v>
      </c>
      <c r="AC14" s="11">
        <f t="shared" si="6"/>
        <v>0</v>
      </c>
      <c r="AD14" s="11">
        <f t="shared" si="6"/>
        <v>0</v>
      </c>
      <c r="AE14" s="11">
        <f t="shared" si="6"/>
        <v>0</v>
      </c>
      <c r="AF14" s="11">
        <f t="shared" si="6"/>
        <v>0</v>
      </c>
      <c r="AG14" s="11">
        <f t="shared" si="6"/>
        <v>0</v>
      </c>
      <c r="AH14" s="11">
        <f t="shared" si="6"/>
        <v>0</v>
      </c>
      <c r="AI14" s="11">
        <f t="shared" si="6"/>
        <v>0</v>
      </c>
      <c r="AJ14" s="11">
        <f t="shared" si="6"/>
        <v>0</v>
      </c>
      <c r="AK14" s="11">
        <f t="shared" si="6"/>
        <v>0</v>
      </c>
      <c r="AL14" s="11">
        <f t="shared" si="6"/>
        <v>0</v>
      </c>
      <c r="AM14" s="16"/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6">
        <f>AL15</f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59">
        <v>0</v>
      </c>
      <c r="AE16" s="59">
        <v>0</v>
      </c>
      <c r="AF16" s="59">
        <v>0</v>
      </c>
      <c r="AG16" s="59">
        <v>0</v>
      </c>
      <c r="AH16" s="59">
        <v>0</v>
      </c>
      <c r="AI16" s="59">
        <v>0</v>
      </c>
      <c r="AJ16" s="59">
        <v>0</v>
      </c>
      <c r="AK16" s="59">
        <v>0</v>
      </c>
      <c r="AL16" s="59">
        <v>0</v>
      </c>
      <c r="AM16" s="60"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L17" si="7">SUM(I10:I16)</f>
        <v>20000</v>
      </c>
      <c r="J17" s="58">
        <f t="shared" si="7"/>
        <v>20000</v>
      </c>
      <c r="K17" s="58">
        <f t="shared" si="7"/>
        <v>20000</v>
      </c>
      <c r="L17" s="58">
        <f t="shared" si="7"/>
        <v>20000</v>
      </c>
      <c r="M17" s="58">
        <f t="shared" si="7"/>
        <v>20000</v>
      </c>
      <c r="N17" s="58">
        <f t="shared" si="7"/>
        <v>20000</v>
      </c>
      <c r="O17" s="58">
        <f t="shared" si="7"/>
        <v>20000</v>
      </c>
      <c r="P17" s="58">
        <f t="shared" si="7"/>
        <v>20000</v>
      </c>
      <c r="Q17" s="58">
        <f t="shared" si="7"/>
        <v>20000</v>
      </c>
      <c r="R17" s="58">
        <f t="shared" si="7"/>
        <v>20000</v>
      </c>
      <c r="S17" s="58">
        <f t="shared" si="7"/>
        <v>20000</v>
      </c>
      <c r="T17" s="58">
        <f t="shared" si="7"/>
        <v>20000</v>
      </c>
      <c r="U17" s="58">
        <f t="shared" si="7"/>
        <v>20000</v>
      </c>
      <c r="V17" s="58">
        <f t="shared" si="7"/>
        <v>20000</v>
      </c>
      <c r="W17" s="58">
        <f t="shared" si="7"/>
        <v>20000</v>
      </c>
      <c r="X17" s="58">
        <f t="shared" si="7"/>
        <v>20000</v>
      </c>
      <c r="Y17" s="58">
        <f t="shared" si="7"/>
        <v>20000</v>
      </c>
      <c r="Z17" s="58">
        <f t="shared" si="7"/>
        <v>20000</v>
      </c>
      <c r="AA17" s="58">
        <f t="shared" si="7"/>
        <v>20000</v>
      </c>
      <c r="AB17" s="58">
        <f t="shared" si="7"/>
        <v>20000</v>
      </c>
      <c r="AC17" s="58">
        <f t="shared" si="7"/>
        <v>20000</v>
      </c>
      <c r="AD17" s="58">
        <f t="shared" si="7"/>
        <v>20000</v>
      </c>
      <c r="AE17" s="58">
        <f t="shared" si="7"/>
        <v>20000</v>
      </c>
      <c r="AF17" s="58">
        <f t="shared" si="7"/>
        <v>20000</v>
      </c>
      <c r="AG17" s="58">
        <f t="shared" si="7"/>
        <v>20000</v>
      </c>
      <c r="AH17" s="58">
        <f t="shared" si="7"/>
        <v>20000</v>
      </c>
      <c r="AI17" s="58">
        <f t="shared" si="7"/>
        <v>20000</v>
      </c>
      <c r="AJ17" s="58">
        <f t="shared" si="7"/>
        <v>20000</v>
      </c>
      <c r="AK17" s="58">
        <f t="shared" si="7"/>
        <v>20000</v>
      </c>
      <c r="AL17" s="58">
        <f t="shared" si="7"/>
        <v>20000</v>
      </c>
      <c r="AM17" s="58">
        <v>0</v>
      </c>
      <c r="AO17" s="20">
        <f>SUM(AO10:AO16)</f>
        <v>600000</v>
      </c>
      <c r="AP17" s="20">
        <f>SUM(AP10:AP16)</f>
        <v>1440599.9999999998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16500</v>
      </c>
      <c r="J20" s="16">
        <f t="shared" ref="J20:AL20" si="8">I20</f>
        <v>16500</v>
      </c>
      <c r="K20" s="16">
        <f t="shared" si="8"/>
        <v>16500</v>
      </c>
      <c r="L20" s="16">
        <f t="shared" si="8"/>
        <v>16500</v>
      </c>
      <c r="M20" s="16">
        <f t="shared" si="8"/>
        <v>16500</v>
      </c>
      <c r="N20" s="16">
        <f t="shared" si="8"/>
        <v>16500</v>
      </c>
      <c r="O20" s="16">
        <f t="shared" si="8"/>
        <v>16500</v>
      </c>
      <c r="P20" s="16">
        <f t="shared" si="8"/>
        <v>16500</v>
      </c>
      <c r="Q20" s="16">
        <f t="shared" si="8"/>
        <v>16500</v>
      </c>
      <c r="R20" s="16">
        <f t="shared" si="8"/>
        <v>16500</v>
      </c>
      <c r="S20" s="16">
        <f t="shared" si="8"/>
        <v>16500</v>
      </c>
      <c r="T20" s="16">
        <f t="shared" si="8"/>
        <v>16500</v>
      </c>
      <c r="U20" s="16">
        <f t="shared" si="8"/>
        <v>16500</v>
      </c>
      <c r="V20" s="16">
        <f t="shared" si="8"/>
        <v>16500</v>
      </c>
      <c r="W20" s="16">
        <f t="shared" si="8"/>
        <v>16500</v>
      </c>
      <c r="X20" s="16">
        <f t="shared" si="8"/>
        <v>16500</v>
      </c>
      <c r="Y20" s="16">
        <f t="shared" si="8"/>
        <v>16500</v>
      </c>
      <c r="Z20" s="16">
        <f t="shared" si="8"/>
        <v>16500</v>
      </c>
      <c r="AA20" s="16">
        <f t="shared" si="8"/>
        <v>16500</v>
      </c>
      <c r="AB20" s="16">
        <f t="shared" si="8"/>
        <v>16500</v>
      </c>
      <c r="AC20" s="16">
        <f t="shared" si="8"/>
        <v>16500</v>
      </c>
      <c r="AD20" s="16">
        <f t="shared" si="8"/>
        <v>16500</v>
      </c>
      <c r="AE20" s="16">
        <f t="shared" si="8"/>
        <v>16500</v>
      </c>
      <c r="AF20" s="16">
        <f t="shared" si="8"/>
        <v>16500</v>
      </c>
      <c r="AG20" s="16">
        <f t="shared" si="8"/>
        <v>16500</v>
      </c>
      <c r="AH20" s="16">
        <f t="shared" si="8"/>
        <v>16500</v>
      </c>
      <c r="AI20" s="16">
        <f t="shared" si="8"/>
        <v>16500</v>
      </c>
      <c r="AJ20" s="16">
        <f t="shared" si="8"/>
        <v>16500</v>
      </c>
      <c r="AK20" s="16">
        <f t="shared" si="8"/>
        <v>16500</v>
      </c>
      <c r="AL20" s="16">
        <f t="shared" si="8"/>
        <v>16500</v>
      </c>
      <c r="AM20" s="16">
        <v>0</v>
      </c>
      <c r="AO20" s="16">
        <f t="shared" ref="AO20:AO28" si="9">SUM(I20:AN20)</f>
        <v>495000</v>
      </c>
      <c r="AP20" s="16">
        <f t="shared" ref="AP20:AP28" si="10">SUM(I20:AM20)*E20+SUM(I20:AM20)*F20+SUM(I20:AM20)*G20</f>
        <v>1422382.5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1">I21</f>
        <v>0</v>
      </c>
      <c r="K21" s="16">
        <f t="shared" si="11"/>
        <v>0</v>
      </c>
      <c r="L21" s="16">
        <f t="shared" si="11"/>
        <v>0</v>
      </c>
      <c r="M21" s="16">
        <f t="shared" si="11"/>
        <v>0</v>
      </c>
      <c r="N21" s="16">
        <f t="shared" si="11"/>
        <v>0</v>
      </c>
      <c r="O21" s="16">
        <f t="shared" si="11"/>
        <v>0</v>
      </c>
      <c r="P21" s="16">
        <f t="shared" si="11"/>
        <v>0</v>
      </c>
      <c r="Q21" s="16">
        <f t="shared" si="11"/>
        <v>0</v>
      </c>
      <c r="R21" s="16">
        <f t="shared" si="11"/>
        <v>0</v>
      </c>
      <c r="S21" s="16">
        <f t="shared" si="11"/>
        <v>0</v>
      </c>
      <c r="T21" s="16">
        <f t="shared" si="11"/>
        <v>0</v>
      </c>
      <c r="U21" s="16">
        <f t="shared" si="11"/>
        <v>0</v>
      </c>
      <c r="V21" s="16">
        <f t="shared" si="11"/>
        <v>0</v>
      </c>
      <c r="W21" s="16">
        <f t="shared" si="11"/>
        <v>0</v>
      </c>
      <c r="X21" s="16">
        <f t="shared" si="11"/>
        <v>0</v>
      </c>
      <c r="Y21" s="16">
        <f t="shared" si="11"/>
        <v>0</v>
      </c>
      <c r="Z21" s="16">
        <f t="shared" si="11"/>
        <v>0</v>
      </c>
      <c r="AA21" s="16">
        <f t="shared" si="11"/>
        <v>0</v>
      </c>
      <c r="AB21" s="16">
        <f t="shared" si="11"/>
        <v>0</v>
      </c>
      <c r="AC21" s="16">
        <f t="shared" si="11"/>
        <v>0</v>
      </c>
      <c r="AD21" s="16">
        <f t="shared" si="11"/>
        <v>0</v>
      </c>
      <c r="AE21" s="16">
        <f t="shared" si="11"/>
        <v>0</v>
      </c>
      <c r="AF21" s="16">
        <f t="shared" si="11"/>
        <v>0</v>
      </c>
      <c r="AG21" s="16">
        <f t="shared" si="11"/>
        <v>0</v>
      </c>
      <c r="AH21" s="16">
        <f t="shared" si="11"/>
        <v>0</v>
      </c>
      <c r="AI21" s="16">
        <f t="shared" si="11"/>
        <v>0</v>
      </c>
      <c r="AJ21" s="16">
        <f t="shared" si="11"/>
        <v>0</v>
      </c>
      <c r="AK21" s="16">
        <f t="shared" si="11"/>
        <v>0</v>
      </c>
      <c r="AL21" s="16">
        <f t="shared" si="11"/>
        <v>0</v>
      </c>
      <c r="AM21" s="16">
        <f t="shared" si="11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2">I22</f>
        <v>0</v>
      </c>
      <c r="K22" s="16">
        <f t="shared" si="12"/>
        <v>0</v>
      </c>
      <c r="L22" s="16">
        <f t="shared" si="12"/>
        <v>0</v>
      </c>
      <c r="M22" s="16">
        <f t="shared" si="12"/>
        <v>0</v>
      </c>
      <c r="N22" s="16">
        <f t="shared" si="12"/>
        <v>0</v>
      </c>
      <c r="O22" s="16">
        <f t="shared" si="12"/>
        <v>0</v>
      </c>
      <c r="P22" s="16">
        <f t="shared" si="12"/>
        <v>0</v>
      </c>
      <c r="Q22" s="16">
        <f t="shared" si="12"/>
        <v>0</v>
      </c>
      <c r="R22" s="16">
        <f t="shared" si="12"/>
        <v>0</v>
      </c>
      <c r="S22" s="16">
        <f t="shared" si="12"/>
        <v>0</v>
      </c>
      <c r="T22" s="16">
        <f t="shared" si="12"/>
        <v>0</v>
      </c>
      <c r="U22" s="16">
        <f t="shared" si="12"/>
        <v>0</v>
      </c>
      <c r="V22" s="16">
        <f t="shared" si="12"/>
        <v>0</v>
      </c>
      <c r="W22" s="16">
        <f t="shared" si="12"/>
        <v>0</v>
      </c>
      <c r="X22" s="16">
        <f t="shared" si="12"/>
        <v>0</v>
      </c>
      <c r="Y22" s="16">
        <f t="shared" si="12"/>
        <v>0</v>
      </c>
      <c r="Z22" s="16">
        <f t="shared" si="12"/>
        <v>0</v>
      </c>
      <c r="AA22" s="16">
        <f t="shared" si="12"/>
        <v>0</v>
      </c>
      <c r="AB22" s="16">
        <f t="shared" si="12"/>
        <v>0</v>
      </c>
      <c r="AC22" s="16">
        <f t="shared" si="12"/>
        <v>0</v>
      </c>
      <c r="AD22" s="16">
        <f t="shared" si="12"/>
        <v>0</v>
      </c>
      <c r="AE22" s="16">
        <f t="shared" si="12"/>
        <v>0</v>
      </c>
      <c r="AF22" s="16">
        <f t="shared" si="12"/>
        <v>0</v>
      </c>
      <c r="AG22" s="16">
        <f t="shared" si="12"/>
        <v>0</v>
      </c>
      <c r="AH22" s="16">
        <f t="shared" si="12"/>
        <v>0</v>
      </c>
      <c r="AI22" s="16">
        <f t="shared" si="12"/>
        <v>0</v>
      </c>
      <c r="AJ22" s="16">
        <f t="shared" si="12"/>
        <v>0</v>
      </c>
      <c r="AK22" s="16">
        <f t="shared" si="12"/>
        <v>0</v>
      </c>
      <c r="AL22" s="16">
        <f t="shared" si="12"/>
        <v>0</v>
      </c>
      <c r="AM22" s="16">
        <f t="shared" si="12"/>
        <v>0</v>
      </c>
      <c r="AO22" s="16">
        <f t="shared" si="9"/>
        <v>0</v>
      </c>
      <c r="AP22" s="16">
        <f t="shared" si="1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M23" si="13">I23</f>
        <v>0</v>
      </c>
      <c r="K23" s="16">
        <f t="shared" si="13"/>
        <v>0</v>
      </c>
      <c r="L23" s="16">
        <f t="shared" si="13"/>
        <v>0</v>
      </c>
      <c r="M23" s="16">
        <f t="shared" si="13"/>
        <v>0</v>
      </c>
      <c r="N23" s="16">
        <f t="shared" si="13"/>
        <v>0</v>
      </c>
      <c r="O23" s="16">
        <f t="shared" si="13"/>
        <v>0</v>
      </c>
      <c r="P23" s="16">
        <f t="shared" si="13"/>
        <v>0</v>
      </c>
      <c r="Q23" s="16">
        <f t="shared" si="13"/>
        <v>0</v>
      </c>
      <c r="R23" s="16">
        <f t="shared" si="13"/>
        <v>0</v>
      </c>
      <c r="S23" s="16">
        <f t="shared" si="13"/>
        <v>0</v>
      </c>
      <c r="T23" s="16">
        <f t="shared" si="13"/>
        <v>0</v>
      </c>
      <c r="U23" s="16">
        <f t="shared" si="13"/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13"/>
        <v>0</v>
      </c>
      <c r="AL23" s="16">
        <f t="shared" si="13"/>
        <v>0</v>
      </c>
      <c r="AM23" s="16">
        <f t="shared" si="13"/>
        <v>0</v>
      </c>
      <c r="AO23" s="16">
        <f t="shared" si="9"/>
        <v>0</v>
      </c>
      <c r="AP23" s="16">
        <f t="shared" si="10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9"/>
        <v>0</v>
      </c>
      <c r="AP26" s="16">
        <f t="shared" si="1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8500</v>
      </c>
      <c r="J28" s="11">
        <v>8500</v>
      </c>
      <c r="K28" s="11">
        <v>8500</v>
      </c>
      <c r="L28" s="11">
        <v>8500</v>
      </c>
      <c r="M28" s="11">
        <v>8500</v>
      </c>
      <c r="N28" s="11">
        <v>8500</v>
      </c>
      <c r="O28" s="11">
        <v>8500</v>
      </c>
      <c r="P28" s="11">
        <v>8500</v>
      </c>
      <c r="Q28" s="11">
        <v>8500</v>
      </c>
      <c r="R28" s="11">
        <v>8500</v>
      </c>
      <c r="S28" s="11">
        <v>8500</v>
      </c>
      <c r="T28" s="11">
        <v>8500</v>
      </c>
      <c r="U28" s="11">
        <v>8500</v>
      </c>
      <c r="V28" s="11">
        <v>8500</v>
      </c>
      <c r="W28" s="11">
        <v>8500</v>
      </c>
      <c r="X28" s="11">
        <v>8500</v>
      </c>
      <c r="Y28" s="11">
        <v>8500</v>
      </c>
      <c r="Z28" s="11">
        <v>8500</v>
      </c>
      <c r="AA28" s="11">
        <v>8500</v>
      </c>
      <c r="AB28" s="11">
        <v>8500</v>
      </c>
      <c r="AC28" s="11">
        <v>8500</v>
      </c>
      <c r="AD28" s="11">
        <v>8500</v>
      </c>
      <c r="AE28" s="11">
        <v>8500</v>
      </c>
      <c r="AF28" s="11">
        <v>8500</v>
      </c>
      <c r="AG28" s="11">
        <v>8500</v>
      </c>
      <c r="AH28" s="11">
        <v>8500</v>
      </c>
      <c r="AI28" s="11">
        <v>8500</v>
      </c>
      <c r="AJ28" s="11">
        <v>8500</v>
      </c>
      <c r="AK28" s="11">
        <v>8500</v>
      </c>
      <c r="AL28" s="11">
        <v>8500</v>
      </c>
      <c r="AM28" s="11">
        <v>0</v>
      </c>
      <c r="AO28" s="16">
        <f t="shared" si="9"/>
        <v>255000</v>
      </c>
      <c r="AP28" s="16">
        <f t="shared" si="10"/>
        <v>732742.5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>SUM(I29:AN29)</f>
        <v>0</v>
      </c>
      <c r="AP29" s="16">
        <f>SUM(I29:AM29)*E29+SUM(I29:AM29)*F29+SUM(I29:AM29)*G29</f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O30" s="16">
        <f>SUM(I30:AN30)</f>
        <v>0</v>
      </c>
      <c r="AP30" s="16">
        <f>SUM(I30:AM30)*E30+SUM(I30:AM30)*F30+SUM(I30:AM30)*G30</f>
        <v>0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M31" si="14">I31</f>
        <v>0</v>
      </c>
      <c r="K31" s="16">
        <f t="shared" si="14"/>
        <v>0</v>
      </c>
      <c r="L31" s="16">
        <f t="shared" si="14"/>
        <v>0</v>
      </c>
      <c r="M31" s="16">
        <f t="shared" si="14"/>
        <v>0</v>
      </c>
      <c r="N31" s="16">
        <f t="shared" si="14"/>
        <v>0</v>
      </c>
      <c r="O31" s="16">
        <f t="shared" si="14"/>
        <v>0</v>
      </c>
      <c r="P31" s="16">
        <f t="shared" si="14"/>
        <v>0</v>
      </c>
      <c r="Q31" s="16">
        <f t="shared" si="14"/>
        <v>0</v>
      </c>
      <c r="R31" s="16">
        <f t="shared" si="14"/>
        <v>0</v>
      </c>
      <c r="S31" s="16">
        <f t="shared" si="14"/>
        <v>0</v>
      </c>
      <c r="T31" s="16">
        <f t="shared" si="14"/>
        <v>0</v>
      </c>
      <c r="U31" s="16">
        <f t="shared" si="14"/>
        <v>0</v>
      </c>
      <c r="V31" s="16">
        <f t="shared" si="14"/>
        <v>0</v>
      </c>
      <c r="W31" s="16">
        <f t="shared" si="14"/>
        <v>0</v>
      </c>
      <c r="X31" s="16">
        <f t="shared" si="14"/>
        <v>0</v>
      </c>
      <c r="Y31" s="16">
        <f t="shared" si="14"/>
        <v>0</v>
      </c>
      <c r="Z31" s="16">
        <f t="shared" si="14"/>
        <v>0</v>
      </c>
      <c r="AA31" s="16">
        <f t="shared" si="14"/>
        <v>0</v>
      </c>
      <c r="AB31" s="16">
        <f t="shared" si="14"/>
        <v>0</v>
      </c>
      <c r="AC31" s="16">
        <f t="shared" si="14"/>
        <v>0</v>
      </c>
      <c r="AD31" s="16">
        <f t="shared" si="14"/>
        <v>0</v>
      </c>
      <c r="AE31" s="16">
        <f t="shared" si="14"/>
        <v>0</v>
      </c>
      <c r="AF31" s="16">
        <f t="shared" si="14"/>
        <v>0</v>
      </c>
      <c r="AG31" s="16">
        <f t="shared" si="14"/>
        <v>0</v>
      </c>
      <c r="AH31" s="16">
        <f t="shared" si="14"/>
        <v>0</v>
      </c>
      <c r="AI31" s="16">
        <f t="shared" si="14"/>
        <v>0</v>
      </c>
      <c r="AJ31" s="16">
        <f t="shared" si="14"/>
        <v>0</v>
      </c>
      <c r="AK31" s="16">
        <f t="shared" si="14"/>
        <v>0</v>
      </c>
      <c r="AL31" s="16">
        <f t="shared" si="14"/>
        <v>0</v>
      </c>
      <c r="AM31" s="16">
        <f t="shared" si="14"/>
        <v>0</v>
      </c>
      <c r="AO31" s="16">
        <f>SUM(I31:AN31)</f>
        <v>0</v>
      </c>
      <c r="AP31" s="16">
        <f>SUM(I31:AM31)*E31+SUM(I31:AM31)*F31+SUM(I31:AM31)*G31</f>
        <v>0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M32" si="15">I32</f>
        <v>0</v>
      </c>
      <c r="K32" s="16">
        <f t="shared" si="15"/>
        <v>0</v>
      </c>
      <c r="L32" s="16">
        <f t="shared" si="15"/>
        <v>0</v>
      </c>
      <c r="M32" s="16">
        <f t="shared" si="15"/>
        <v>0</v>
      </c>
      <c r="N32" s="16">
        <f t="shared" si="15"/>
        <v>0</v>
      </c>
      <c r="O32" s="16">
        <f t="shared" si="15"/>
        <v>0</v>
      </c>
      <c r="P32" s="16">
        <f t="shared" si="15"/>
        <v>0</v>
      </c>
      <c r="Q32" s="16">
        <f t="shared" si="15"/>
        <v>0</v>
      </c>
      <c r="R32" s="16">
        <f t="shared" si="15"/>
        <v>0</v>
      </c>
      <c r="S32" s="16">
        <f t="shared" si="15"/>
        <v>0</v>
      </c>
      <c r="T32" s="16">
        <f t="shared" si="15"/>
        <v>0</v>
      </c>
      <c r="U32" s="16">
        <f t="shared" si="15"/>
        <v>0</v>
      </c>
      <c r="V32" s="16">
        <f t="shared" si="15"/>
        <v>0</v>
      </c>
      <c r="W32" s="16">
        <f t="shared" si="15"/>
        <v>0</v>
      </c>
      <c r="X32" s="16">
        <f t="shared" si="15"/>
        <v>0</v>
      </c>
      <c r="Y32" s="16">
        <f t="shared" si="15"/>
        <v>0</v>
      </c>
      <c r="Z32" s="16">
        <f t="shared" si="15"/>
        <v>0</v>
      </c>
      <c r="AA32" s="16">
        <f t="shared" si="15"/>
        <v>0</v>
      </c>
      <c r="AB32" s="16">
        <f t="shared" si="15"/>
        <v>0</v>
      </c>
      <c r="AC32" s="16">
        <f t="shared" si="15"/>
        <v>0</v>
      </c>
      <c r="AD32" s="16">
        <f t="shared" si="15"/>
        <v>0</v>
      </c>
      <c r="AE32" s="16">
        <f t="shared" si="15"/>
        <v>0</v>
      </c>
      <c r="AF32" s="16">
        <f t="shared" si="15"/>
        <v>0</v>
      </c>
      <c r="AG32" s="16">
        <f t="shared" si="15"/>
        <v>0</v>
      </c>
      <c r="AH32" s="16">
        <f t="shared" si="15"/>
        <v>0</v>
      </c>
      <c r="AI32" s="16">
        <f t="shared" si="15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 t="shared" si="15"/>
        <v>0</v>
      </c>
      <c r="AO32" s="16">
        <f>SUM(I32:AN32)</f>
        <v>0</v>
      </c>
      <c r="AP32" s="16">
        <f>SUM(I32:AM32)*E32+SUM(I32:AM32)*F32+SUM(I32:AM32)*G32</f>
        <v>0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16">I33</f>
        <v>0</v>
      </c>
      <c r="K33" s="60">
        <f t="shared" si="16"/>
        <v>0</v>
      </c>
      <c r="L33" s="60">
        <f t="shared" si="16"/>
        <v>0</v>
      </c>
      <c r="M33" s="60">
        <f t="shared" si="16"/>
        <v>0</v>
      </c>
      <c r="N33" s="60">
        <f t="shared" si="16"/>
        <v>0</v>
      </c>
      <c r="O33" s="60">
        <f t="shared" si="16"/>
        <v>0</v>
      </c>
      <c r="P33" s="60">
        <f t="shared" si="16"/>
        <v>0</v>
      </c>
      <c r="Q33" s="60">
        <f t="shared" si="16"/>
        <v>0</v>
      </c>
      <c r="R33" s="60">
        <f t="shared" si="16"/>
        <v>0</v>
      </c>
      <c r="S33" s="60">
        <f t="shared" si="16"/>
        <v>0</v>
      </c>
      <c r="T33" s="60">
        <f t="shared" si="16"/>
        <v>0</v>
      </c>
      <c r="U33" s="60">
        <f t="shared" si="16"/>
        <v>0</v>
      </c>
      <c r="V33" s="60">
        <f t="shared" si="16"/>
        <v>0</v>
      </c>
      <c r="W33" s="60">
        <f t="shared" si="16"/>
        <v>0</v>
      </c>
      <c r="X33" s="60">
        <f t="shared" si="16"/>
        <v>0</v>
      </c>
      <c r="Y33" s="60">
        <f t="shared" si="16"/>
        <v>0</v>
      </c>
      <c r="Z33" s="60">
        <f t="shared" si="16"/>
        <v>0</v>
      </c>
      <c r="AA33" s="60">
        <f t="shared" si="16"/>
        <v>0</v>
      </c>
      <c r="AB33" s="60">
        <f t="shared" si="16"/>
        <v>0</v>
      </c>
      <c r="AC33" s="60">
        <f t="shared" si="16"/>
        <v>0</v>
      </c>
      <c r="AD33" s="60">
        <f t="shared" si="16"/>
        <v>0</v>
      </c>
      <c r="AE33" s="60">
        <f t="shared" si="16"/>
        <v>0</v>
      </c>
      <c r="AF33" s="60">
        <f t="shared" si="16"/>
        <v>0</v>
      </c>
      <c r="AG33" s="60">
        <f t="shared" si="16"/>
        <v>0</v>
      </c>
      <c r="AH33" s="60">
        <f t="shared" si="16"/>
        <v>0</v>
      </c>
      <c r="AI33" s="60">
        <f t="shared" si="16"/>
        <v>0</v>
      </c>
      <c r="AJ33" s="60">
        <f t="shared" si="16"/>
        <v>0</v>
      </c>
      <c r="AK33" s="60">
        <f t="shared" si="16"/>
        <v>0</v>
      </c>
      <c r="AL33" s="60">
        <f t="shared" si="16"/>
        <v>0</v>
      </c>
      <c r="AM33" s="60">
        <f t="shared" si="16"/>
        <v>0</v>
      </c>
      <c r="AO33" s="60">
        <f>SUM(I33:AN33)</f>
        <v>0</v>
      </c>
      <c r="AP33" s="60">
        <f>SUM(I33:AM33)*E33+SUM(I33:AM33)*F33+SUM(I33:AM33)*G33</f>
        <v>0</v>
      </c>
    </row>
    <row r="34" spans="2:42" x14ac:dyDescent="0.2">
      <c r="I34" s="58">
        <f t="shared" ref="I34:AL34" si="17">SUM(I20:I33)</f>
        <v>25000</v>
      </c>
      <c r="J34" s="58">
        <f t="shared" si="17"/>
        <v>25000</v>
      </c>
      <c r="K34" s="58">
        <f t="shared" si="17"/>
        <v>25000</v>
      </c>
      <c r="L34" s="58">
        <f t="shared" si="17"/>
        <v>25000</v>
      </c>
      <c r="M34" s="58">
        <f t="shared" si="17"/>
        <v>25000</v>
      </c>
      <c r="N34" s="58">
        <f t="shared" si="17"/>
        <v>25000</v>
      </c>
      <c r="O34" s="58">
        <f t="shared" si="17"/>
        <v>25000</v>
      </c>
      <c r="P34" s="58">
        <f t="shared" si="17"/>
        <v>25000</v>
      </c>
      <c r="Q34" s="58">
        <f t="shared" si="17"/>
        <v>25000</v>
      </c>
      <c r="R34" s="58">
        <f t="shared" si="17"/>
        <v>25000</v>
      </c>
      <c r="S34" s="58">
        <f t="shared" si="17"/>
        <v>25000</v>
      </c>
      <c r="T34" s="58">
        <f t="shared" si="17"/>
        <v>25000</v>
      </c>
      <c r="U34" s="58">
        <f t="shared" si="17"/>
        <v>25000</v>
      </c>
      <c r="V34" s="58">
        <f t="shared" si="17"/>
        <v>25000</v>
      </c>
      <c r="W34" s="58">
        <f t="shared" si="17"/>
        <v>25000</v>
      </c>
      <c r="X34" s="58">
        <f t="shared" si="17"/>
        <v>25000</v>
      </c>
      <c r="Y34" s="58">
        <f t="shared" si="17"/>
        <v>25000</v>
      </c>
      <c r="Z34" s="58">
        <f t="shared" si="17"/>
        <v>25000</v>
      </c>
      <c r="AA34" s="58">
        <f t="shared" si="17"/>
        <v>25000</v>
      </c>
      <c r="AB34" s="58">
        <f t="shared" si="17"/>
        <v>25000</v>
      </c>
      <c r="AC34" s="58">
        <f t="shared" si="17"/>
        <v>25000</v>
      </c>
      <c r="AD34" s="58">
        <f t="shared" si="17"/>
        <v>25000</v>
      </c>
      <c r="AE34" s="58">
        <f t="shared" si="17"/>
        <v>25000</v>
      </c>
      <c r="AF34" s="58">
        <f t="shared" si="17"/>
        <v>25000</v>
      </c>
      <c r="AG34" s="58">
        <f t="shared" si="17"/>
        <v>25000</v>
      </c>
      <c r="AH34" s="58">
        <f t="shared" si="17"/>
        <v>25000</v>
      </c>
      <c r="AI34" s="58">
        <f t="shared" si="17"/>
        <v>25000</v>
      </c>
      <c r="AJ34" s="58">
        <f t="shared" si="17"/>
        <v>25000</v>
      </c>
      <c r="AK34" s="58">
        <f t="shared" si="17"/>
        <v>25000</v>
      </c>
      <c r="AL34" s="58">
        <f t="shared" si="17"/>
        <v>25000</v>
      </c>
      <c r="AM34" s="58">
        <v>0</v>
      </c>
      <c r="AO34" s="20">
        <f>SUM(AO20:AO33)</f>
        <v>750000</v>
      </c>
      <c r="AP34" s="20">
        <f>SUM(AP20:AP33)</f>
        <v>2155125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133</v>
      </c>
      <c r="E42" s="116" t="s">
        <v>140</v>
      </c>
      <c r="F42" s="116"/>
      <c r="G42" s="116"/>
      <c r="H42" s="116"/>
      <c r="I42" s="117"/>
      <c r="J42" s="117"/>
      <c r="K42" s="117"/>
      <c r="L42" s="117"/>
      <c r="M42" s="117">
        <v>5000</v>
      </c>
      <c r="N42" s="117">
        <v>0</v>
      </c>
      <c r="O42" s="117">
        <v>2000</v>
      </c>
      <c r="P42" s="117">
        <v>5000</v>
      </c>
      <c r="Q42" s="117">
        <v>5000</v>
      </c>
      <c r="R42" s="117">
        <v>5000</v>
      </c>
      <c r="S42" s="117">
        <v>5000</v>
      </c>
      <c r="T42" s="117">
        <v>5000</v>
      </c>
      <c r="U42" s="117">
        <v>5000</v>
      </c>
      <c r="V42" s="117">
        <v>0</v>
      </c>
      <c r="W42" s="117"/>
      <c r="X42" s="117"/>
      <c r="Y42" s="117"/>
      <c r="Z42" s="117"/>
      <c r="AA42" s="117"/>
      <c r="AB42" s="117"/>
      <c r="AC42" s="117"/>
      <c r="AD42" s="117">
        <v>5000</v>
      </c>
      <c r="AE42" s="117">
        <v>10000</v>
      </c>
      <c r="AF42" s="117">
        <v>10000</v>
      </c>
      <c r="AG42" s="117">
        <v>10000</v>
      </c>
      <c r="AH42" s="117">
        <v>10000</v>
      </c>
      <c r="AI42" s="117">
        <v>10000</v>
      </c>
      <c r="AJ42" s="117">
        <v>5000</v>
      </c>
      <c r="AK42" s="117">
        <v>5000</v>
      </c>
      <c r="AL42" s="122">
        <v>5000</v>
      </c>
      <c r="AM42" s="58"/>
      <c r="AO42" s="16">
        <f t="shared" ref="AO42:AO47" si="18">SUM(I42:AM42)</f>
        <v>107000</v>
      </c>
      <c r="AP42" s="16">
        <f>AO147</f>
        <v>376670</v>
      </c>
    </row>
    <row r="43" spans="2:42" x14ac:dyDescent="0.2">
      <c r="C43" s="118"/>
      <c r="D43" s="27" t="s">
        <v>134</v>
      </c>
      <c r="E43" s="27" t="s">
        <v>141</v>
      </c>
      <c r="F43" s="27"/>
      <c r="G43" s="27"/>
      <c r="H43" s="27"/>
      <c r="I43" s="72"/>
      <c r="J43" s="72"/>
      <c r="K43" s="72"/>
      <c r="L43" s="72"/>
      <c r="M43" s="72">
        <v>0</v>
      </c>
      <c r="N43" s="72">
        <v>15000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123"/>
      <c r="AM43" s="58"/>
      <c r="AO43" s="16">
        <f t="shared" si="18"/>
        <v>15000</v>
      </c>
      <c r="AP43" s="16">
        <f>AO148</f>
        <v>36450</v>
      </c>
    </row>
    <row r="44" spans="2:42" x14ac:dyDescent="0.2">
      <c r="C44" s="118"/>
      <c r="D44" s="27" t="s">
        <v>135</v>
      </c>
      <c r="E44" s="27" t="s">
        <v>139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8500</v>
      </c>
      <c r="P44" s="72">
        <v>0</v>
      </c>
      <c r="Q44" s="72">
        <v>0</v>
      </c>
      <c r="R44" s="72">
        <v>0</v>
      </c>
      <c r="S44" s="72">
        <v>0</v>
      </c>
      <c r="T44" s="72">
        <v>8500</v>
      </c>
      <c r="U44" s="72"/>
      <c r="V44" s="72">
        <v>5000</v>
      </c>
      <c r="W44" s="72"/>
      <c r="X44" s="72"/>
      <c r="Y44" s="72"/>
      <c r="Z44" s="72"/>
      <c r="AA44" s="72"/>
      <c r="AB44" s="72">
        <v>10000</v>
      </c>
      <c r="AC44" s="72"/>
      <c r="AD44" s="72"/>
      <c r="AE44" s="72">
        <v>10000</v>
      </c>
      <c r="AF44" s="72">
        <v>10000</v>
      </c>
      <c r="AG44" s="72">
        <v>10000</v>
      </c>
      <c r="AH44" s="72"/>
      <c r="AI44" s="72"/>
      <c r="AJ44" s="72"/>
      <c r="AK44" s="72"/>
      <c r="AL44" s="123"/>
      <c r="AM44" s="58"/>
      <c r="AO44" s="16">
        <f t="shared" si="18"/>
        <v>62000</v>
      </c>
      <c r="AP44" s="16">
        <f>AO149</f>
        <v>231065</v>
      </c>
    </row>
    <row r="45" spans="2:42" x14ac:dyDescent="0.2">
      <c r="C45" s="118"/>
      <c r="D45" s="27" t="s">
        <v>136</v>
      </c>
      <c r="E45" s="27" t="s">
        <v>140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3000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/>
      <c r="V45" s="72">
        <v>10000</v>
      </c>
      <c r="W45" s="72">
        <v>10000</v>
      </c>
      <c r="X45" s="72">
        <v>10000</v>
      </c>
      <c r="Y45" s="72">
        <v>10000</v>
      </c>
      <c r="Z45" s="72">
        <v>10000</v>
      </c>
      <c r="AA45" s="72">
        <v>10000</v>
      </c>
      <c r="AB45" s="72"/>
      <c r="AC45" s="72">
        <v>10000</v>
      </c>
      <c r="AD45" s="72">
        <v>5000</v>
      </c>
      <c r="AE45" s="72"/>
      <c r="AF45" s="72"/>
      <c r="AG45" s="72"/>
      <c r="AH45" s="72"/>
      <c r="AI45" s="72"/>
      <c r="AJ45" s="72"/>
      <c r="AK45" s="72"/>
      <c r="AL45" s="123"/>
      <c r="AM45" s="58"/>
      <c r="AO45" s="16">
        <f t="shared" si="18"/>
        <v>78000</v>
      </c>
      <c r="AP45" s="16">
        <f>AO150</f>
        <v>298755</v>
      </c>
    </row>
    <row r="46" spans="2:42" x14ac:dyDescent="0.2">
      <c r="C46" s="118"/>
      <c r="D46" s="27"/>
      <c r="E46" s="27"/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123"/>
      <c r="AM46" s="58"/>
      <c r="AO46" s="126">
        <f t="shared" si="18"/>
        <v>0</v>
      </c>
      <c r="AP46" s="3"/>
    </row>
    <row r="47" spans="2:42" ht="12" thickBot="1" x14ac:dyDescent="0.25">
      <c r="C47" s="119"/>
      <c r="D47" s="120"/>
      <c r="E47" s="120"/>
      <c r="F47" s="120"/>
      <c r="G47" s="120"/>
      <c r="H47" s="120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4"/>
      <c r="AM47" s="58"/>
      <c r="AO47" s="126">
        <f t="shared" si="18"/>
        <v>0</v>
      </c>
    </row>
    <row r="48" spans="2:42" x14ac:dyDescent="0.2">
      <c r="D48" s="5" t="s">
        <v>138</v>
      </c>
      <c r="I48" s="58">
        <f>SUM(I42:I47)</f>
        <v>0</v>
      </c>
      <c r="J48" s="58">
        <f t="shared" ref="J48:AM48" si="19">SUM(J42:J47)</f>
        <v>0</v>
      </c>
      <c r="K48" s="58">
        <f t="shared" si="19"/>
        <v>0</v>
      </c>
      <c r="L48" s="58">
        <f t="shared" si="19"/>
        <v>0</v>
      </c>
      <c r="M48" s="58">
        <f t="shared" si="19"/>
        <v>5000</v>
      </c>
      <c r="N48" s="58">
        <f t="shared" si="19"/>
        <v>15000</v>
      </c>
      <c r="O48" s="58">
        <f t="shared" si="19"/>
        <v>13500</v>
      </c>
      <c r="P48" s="58">
        <f t="shared" si="19"/>
        <v>5000</v>
      </c>
      <c r="Q48" s="58">
        <f t="shared" si="19"/>
        <v>5000</v>
      </c>
      <c r="R48" s="58">
        <f t="shared" si="19"/>
        <v>5000</v>
      </c>
      <c r="S48" s="58">
        <f t="shared" si="19"/>
        <v>5000</v>
      </c>
      <c r="T48" s="58">
        <f t="shared" si="19"/>
        <v>13500</v>
      </c>
      <c r="U48" s="58">
        <f t="shared" si="19"/>
        <v>5000</v>
      </c>
      <c r="V48" s="58">
        <f t="shared" si="19"/>
        <v>15000</v>
      </c>
      <c r="W48" s="58">
        <f t="shared" si="19"/>
        <v>10000</v>
      </c>
      <c r="X48" s="58">
        <f t="shared" si="19"/>
        <v>10000</v>
      </c>
      <c r="Y48" s="58">
        <f t="shared" si="19"/>
        <v>10000</v>
      </c>
      <c r="Z48" s="58">
        <f t="shared" si="19"/>
        <v>10000</v>
      </c>
      <c r="AA48" s="58">
        <f t="shared" si="19"/>
        <v>10000</v>
      </c>
      <c r="AB48" s="58">
        <f t="shared" si="19"/>
        <v>10000</v>
      </c>
      <c r="AC48" s="58">
        <f t="shared" si="19"/>
        <v>10000</v>
      </c>
      <c r="AD48" s="58">
        <f t="shared" si="19"/>
        <v>10000</v>
      </c>
      <c r="AE48" s="58">
        <f t="shared" si="19"/>
        <v>20000</v>
      </c>
      <c r="AF48" s="58">
        <f t="shared" si="19"/>
        <v>20000</v>
      </c>
      <c r="AG48" s="58">
        <f t="shared" si="19"/>
        <v>20000</v>
      </c>
      <c r="AH48" s="58">
        <f t="shared" si="19"/>
        <v>10000</v>
      </c>
      <c r="AI48" s="58">
        <f t="shared" si="19"/>
        <v>10000</v>
      </c>
      <c r="AJ48" s="58">
        <f t="shared" si="19"/>
        <v>5000</v>
      </c>
      <c r="AK48" s="58">
        <f t="shared" si="19"/>
        <v>5000</v>
      </c>
      <c r="AL48" s="58">
        <f t="shared" si="19"/>
        <v>5000</v>
      </c>
      <c r="AM48" s="11">
        <f t="shared" si="19"/>
        <v>0</v>
      </c>
      <c r="AO48" s="125">
        <f>SUM(I48:AN48)</f>
        <v>262000</v>
      </c>
      <c r="AP48" s="125">
        <f>SUM(AP42:AP47)</f>
        <v>942940</v>
      </c>
    </row>
    <row r="49" spans="1:43" x14ac:dyDescent="0.2">
      <c r="D49" s="5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11"/>
      <c r="AO49" s="125"/>
    </row>
    <row r="50" spans="1:43" s="89" customFormat="1" x14ac:dyDescent="0.2">
      <c r="A50" s="88" t="s">
        <v>112</v>
      </c>
      <c r="E50" s="91" t="s">
        <v>83</v>
      </c>
      <c r="F50" s="91" t="s">
        <v>92</v>
      </c>
      <c r="I50" s="92"/>
      <c r="AO50" s="90" t="s">
        <v>115</v>
      </c>
      <c r="AP50" s="90" t="s">
        <v>102</v>
      </c>
      <c r="AQ50" s="90" t="s">
        <v>11</v>
      </c>
    </row>
    <row r="51" spans="1:43" s="102" customFormat="1" x14ac:dyDescent="0.2">
      <c r="A51" s="100"/>
      <c r="B51" s="101" t="s">
        <v>111</v>
      </c>
      <c r="I51" s="103"/>
    </row>
    <row r="52" spans="1:43" s="102" customFormat="1" x14ac:dyDescent="0.2">
      <c r="C52" s="102" t="s">
        <v>127</v>
      </c>
      <c r="D52" s="102" t="s">
        <v>128</v>
      </c>
      <c r="E52" s="104">
        <v>0.1</v>
      </c>
      <c r="F52" s="105">
        <v>0.01</v>
      </c>
      <c r="I52" s="103">
        <f t="shared" ref="I52:AL52" si="20">I20-I83</f>
        <v>16500</v>
      </c>
      <c r="J52" s="103">
        <f t="shared" si="20"/>
        <v>12665</v>
      </c>
      <c r="K52" s="103">
        <f t="shared" si="20"/>
        <v>16500</v>
      </c>
      <c r="L52" s="103">
        <f t="shared" si="20"/>
        <v>16500</v>
      </c>
      <c r="M52" s="103">
        <f t="shared" si="20"/>
        <v>16500</v>
      </c>
      <c r="N52" s="103">
        <f t="shared" si="20"/>
        <v>16500</v>
      </c>
      <c r="O52" s="103">
        <f t="shared" si="20"/>
        <v>16500</v>
      </c>
      <c r="P52" s="103">
        <f t="shared" si="20"/>
        <v>16500</v>
      </c>
      <c r="Q52" s="103">
        <f t="shared" si="20"/>
        <v>16500</v>
      </c>
      <c r="R52" s="103">
        <f t="shared" si="20"/>
        <v>16500</v>
      </c>
      <c r="S52" s="103">
        <f t="shared" si="20"/>
        <v>16500</v>
      </c>
      <c r="T52" s="103">
        <f t="shared" si="20"/>
        <v>16500</v>
      </c>
      <c r="U52" s="103">
        <f t="shared" si="20"/>
        <v>16500</v>
      </c>
      <c r="V52" s="103">
        <f t="shared" si="20"/>
        <v>16500</v>
      </c>
      <c r="W52" s="103">
        <f t="shared" si="20"/>
        <v>16500</v>
      </c>
      <c r="X52" s="103">
        <f t="shared" si="20"/>
        <v>16500</v>
      </c>
      <c r="Y52" s="103">
        <f t="shared" si="20"/>
        <v>16500</v>
      </c>
      <c r="Z52" s="103">
        <f t="shared" si="20"/>
        <v>16500</v>
      </c>
      <c r="AA52" s="103">
        <f t="shared" si="20"/>
        <v>16500</v>
      </c>
      <c r="AB52" s="103">
        <f t="shared" si="20"/>
        <v>16500</v>
      </c>
      <c r="AC52" s="103">
        <f t="shared" si="20"/>
        <v>16500</v>
      </c>
      <c r="AD52" s="103">
        <f t="shared" si="20"/>
        <v>16500</v>
      </c>
      <c r="AE52" s="103">
        <f t="shared" si="20"/>
        <v>16500</v>
      </c>
      <c r="AF52" s="103">
        <f t="shared" si="20"/>
        <v>16500</v>
      </c>
      <c r="AG52" s="103">
        <f t="shared" si="20"/>
        <v>16500</v>
      </c>
      <c r="AH52" s="103">
        <f t="shared" si="20"/>
        <v>0</v>
      </c>
      <c r="AI52" s="103">
        <f t="shared" si="20"/>
        <v>0</v>
      </c>
      <c r="AJ52" s="103">
        <f t="shared" si="20"/>
        <v>0</v>
      </c>
      <c r="AK52" s="103">
        <f t="shared" si="20"/>
        <v>16500</v>
      </c>
      <c r="AL52" s="103">
        <f t="shared" si="20"/>
        <v>16500</v>
      </c>
      <c r="AM52" s="103">
        <v>0</v>
      </c>
      <c r="AO52" s="106">
        <f t="shared" ref="AO52:AO66" si="21">SUM(I52:AN52)-AQ52</f>
        <v>437248.35</v>
      </c>
      <c r="AP52" s="107">
        <f t="shared" ref="AP52:AP67" si="22">AO52*E52</f>
        <v>43724.834999999999</v>
      </c>
      <c r="AQ52" s="106">
        <f t="shared" ref="AQ52:AQ66" si="23">SUM(I52:AM52)*F52</f>
        <v>4416.6500000000005</v>
      </c>
    </row>
    <row r="53" spans="1:43" s="102" customFormat="1" x14ac:dyDescent="0.2">
      <c r="C53" s="102" t="s">
        <v>48</v>
      </c>
      <c r="D53" s="102" t="s">
        <v>49</v>
      </c>
      <c r="E53" s="104">
        <v>0.1</v>
      </c>
      <c r="F53" s="105">
        <v>0.01</v>
      </c>
      <c r="I53" s="103">
        <f t="shared" ref="I53:AJ53" si="24">I21-I84</f>
        <v>0</v>
      </c>
      <c r="J53" s="103">
        <f t="shared" si="24"/>
        <v>0</v>
      </c>
      <c r="K53" s="103">
        <f t="shared" si="24"/>
        <v>0</v>
      </c>
      <c r="L53" s="103">
        <f t="shared" si="24"/>
        <v>0</v>
      </c>
      <c r="M53" s="103">
        <f t="shared" si="24"/>
        <v>0</v>
      </c>
      <c r="N53" s="103">
        <f t="shared" si="24"/>
        <v>0</v>
      </c>
      <c r="O53" s="103">
        <f t="shared" si="24"/>
        <v>0</v>
      </c>
      <c r="P53" s="103">
        <f t="shared" si="24"/>
        <v>0</v>
      </c>
      <c r="Q53" s="103">
        <f t="shared" si="24"/>
        <v>0</v>
      </c>
      <c r="R53" s="103">
        <f t="shared" si="24"/>
        <v>0</v>
      </c>
      <c r="S53" s="103">
        <f t="shared" si="24"/>
        <v>0</v>
      </c>
      <c r="T53" s="103">
        <f t="shared" si="24"/>
        <v>0</v>
      </c>
      <c r="U53" s="103">
        <f t="shared" si="24"/>
        <v>0</v>
      </c>
      <c r="V53" s="103">
        <f t="shared" si="24"/>
        <v>0</v>
      </c>
      <c r="W53" s="103">
        <f t="shared" si="24"/>
        <v>0</v>
      </c>
      <c r="X53" s="103">
        <f t="shared" si="24"/>
        <v>0</v>
      </c>
      <c r="Y53" s="103">
        <f t="shared" si="24"/>
        <v>0</v>
      </c>
      <c r="Z53" s="103">
        <f t="shared" si="24"/>
        <v>0</v>
      </c>
      <c r="AA53" s="103">
        <f t="shared" si="24"/>
        <v>0</v>
      </c>
      <c r="AB53" s="103">
        <f t="shared" si="24"/>
        <v>0</v>
      </c>
      <c r="AC53" s="103">
        <f t="shared" si="24"/>
        <v>0</v>
      </c>
      <c r="AD53" s="103">
        <f t="shared" si="24"/>
        <v>0</v>
      </c>
      <c r="AE53" s="103">
        <f t="shared" si="24"/>
        <v>0</v>
      </c>
      <c r="AF53" s="103">
        <f t="shared" si="24"/>
        <v>0</v>
      </c>
      <c r="AG53" s="103">
        <f t="shared" si="24"/>
        <v>0</v>
      </c>
      <c r="AH53" s="103">
        <f t="shared" si="24"/>
        <v>0</v>
      </c>
      <c r="AI53" s="103">
        <f t="shared" si="24"/>
        <v>0</v>
      </c>
      <c r="AJ53" s="103">
        <f t="shared" si="24"/>
        <v>0</v>
      </c>
      <c r="AK53" s="103">
        <v>0</v>
      </c>
      <c r="AL53" s="103">
        <v>0</v>
      </c>
      <c r="AM53" s="103">
        <v>0</v>
      </c>
      <c r="AO53" s="106">
        <f t="shared" si="21"/>
        <v>0</v>
      </c>
      <c r="AP53" s="107">
        <f t="shared" si="22"/>
        <v>0</v>
      </c>
      <c r="AQ53" s="106">
        <f t="shared" si="23"/>
        <v>0</v>
      </c>
    </row>
    <row r="54" spans="1:43" s="102" customFormat="1" x14ac:dyDescent="0.2">
      <c r="C54" s="102" t="s">
        <v>121</v>
      </c>
      <c r="D54" s="102" t="s">
        <v>122</v>
      </c>
      <c r="E54" s="104">
        <v>0.1</v>
      </c>
      <c r="F54" s="105">
        <v>0.01</v>
      </c>
      <c r="I54" s="103">
        <f t="shared" ref="I54:AM54" si="25">I11+I28-I85</f>
        <v>276</v>
      </c>
      <c r="J54" s="103">
        <f t="shared" si="25"/>
        <v>0</v>
      </c>
      <c r="K54" s="103">
        <f t="shared" si="25"/>
        <v>1239</v>
      </c>
      <c r="L54" s="103">
        <f t="shared" si="25"/>
        <v>1239</v>
      </c>
      <c r="M54" s="103">
        <f t="shared" si="25"/>
        <v>1239</v>
      </c>
      <c r="N54" s="103">
        <f t="shared" si="25"/>
        <v>1239</v>
      </c>
      <c r="O54" s="103">
        <f t="shared" si="25"/>
        <v>831</v>
      </c>
      <c r="P54" s="103">
        <f t="shared" si="25"/>
        <v>831</v>
      </c>
      <c r="Q54" s="103">
        <f t="shared" si="25"/>
        <v>831</v>
      </c>
      <c r="R54" s="103">
        <f t="shared" si="25"/>
        <v>5643</v>
      </c>
      <c r="S54" s="103">
        <f t="shared" si="25"/>
        <v>6051</v>
      </c>
      <c r="T54" s="103">
        <f t="shared" si="25"/>
        <v>6051</v>
      </c>
      <c r="U54" s="103">
        <f t="shared" si="25"/>
        <v>6051</v>
      </c>
      <c r="V54" s="103">
        <f t="shared" si="25"/>
        <v>6051</v>
      </c>
      <c r="W54" s="103">
        <f t="shared" si="25"/>
        <v>6051</v>
      </c>
      <c r="X54" s="103">
        <f t="shared" si="25"/>
        <v>8500</v>
      </c>
      <c r="Y54" s="103">
        <f t="shared" si="25"/>
        <v>8500</v>
      </c>
      <c r="Z54" s="103">
        <f t="shared" si="25"/>
        <v>8500</v>
      </c>
      <c r="AA54" s="103">
        <f t="shared" si="25"/>
        <v>8500</v>
      </c>
      <c r="AB54" s="103">
        <f t="shared" si="25"/>
        <v>8500</v>
      </c>
      <c r="AC54" s="103">
        <f t="shared" si="25"/>
        <v>8500</v>
      </c>
      <c r="AD54" s="103">
        <f t="shared" si="25"/>
        <v>6592</v>
      </c>
      <c r="AE54" s="103">
        <f t="shared" si="25"/>
        <v>8500</v>
      </c>
      <c r="AF54" s="103">
        <f t="shared" si="25"/>
        <v>8500</v>
      </c>
      <c r="AG54" s="103">
        <f t="shared" si="25"/>
        <v>8500</v>
      </c>
      <c r="AH54" s="103">
        <f t="shared" si="25"/>
        <v>3803</v>
      </c>
      <c r="AI54" s="103">
        <f t="shared" si="25"/>
        <v>0</v>
      </c>
      <c r="AJ54" s="103">
        <f t="shared" si="25"/>
        <v>0</v>
      </c>
      <c r="AK54" s="103">
        <f t="shared" si="25"/>
        <v>0</v>
      </c>
      <c r="AL54" s="103">
        <f t="shared" si="25"/>
        <v>8500</v>
      </c>
      <c r="AM54" s="103">
        <f t="shared" si="25"/>
        <v>0</v>
      </c>
      <c r="AO54" s="106">
        <f t="shared" si="21"/>
        <v>137627.82</v>
      </c>
      <c r="AP54" s="107">
        <f t="shared" si="22"/>
        <v>13762.782000000001</v>
      </c>
      <c r="AQ54" s="106">
        <f t="shared" si="23"/>
        <v>1390.18</v>
      </c>
    </row>
    <row r="55" spans="1:43" s="102" customFormat="1" x14ac:dyDescent="0.2">
      <c r="C55" s="102" t="s">
        <v>34</v>
      </c>
      <c r="D55" s="102" t="s">
        <v>17</v>
      </c>
      <c r="E55" s="104">
        <v>0.1</v>
      </c>
      <c r="F55" s="105">
        <v>0.01</v>
      </c>
      <c r="I55" s="103">
        <f>I23-I86</f>
        <v>0</v>
      </c>
      <c r="J55" s="103">
        <f>J23-J86</f>
        <v>0</v>
      </c>
      <c r="K55" s="103">
        <f>K23-K86</f>
        <v>0</v>
      </c>
      <c r="L55" s="103">
        <f>L23-L86</f>
        <v>0</v>
      </c>
      <c r="M55" s="103">
        <f>M23-M86</f>
        <v>0</v>
      </c>
      <c r="N55" s="103">
        <v>0</v>
      </c>
      <c r="O55" s="103">
        <v>0</v>
      </c>
      <c r="P55" s="103">
        <f t="shared" ref="P55:AM55" si="26">P23-P86</f>
        <v>0</v>
      </c>
      <c r="Q55" s="103">
        <f t="shared" si="26"/>
        <v>0</v>
      </c>
      <c r="R55" s="103">
        <f t="shared" si="26"/>
        <v>0</v>
      </c>
      <c r="S55" s="103">
        <f t="shared" si="26"/>
        <v>0</v>
      </c>
      <c r="T55" s="103">
        <f t="shared" si="26"/>
        <v>0</v>
      </c>
      <c r="U55" s="103">
        <f t="shared" si="26"/>
        <v>0</v>
      </c>
      <c r="V55" s="103">
        <f t="shared" si="26"/>
        <v>0</v>
      </c>
      <c r="W55" s="103">
        <f t="shared" si="26"/>
        <v>0</v>
      </c>
      <c r="X55" s="103">
        <f t="shared" si="26"/>
        <v>0</v>
      </c>
      <c r="Y55" s="103">
        <f t="shared" si="26"/>
        <v>0</v>
      </c>
      <c r="Z55" s="103">
        <f t="shared" si="26"/>
        <v>0</v>
      </c>
      <c r="AA55" s="103">
        <f t="shared" si="26"/>
        <v>0</v>
      </c>
      <c r="AB55" s="103">
        <f t="shared" si="26"/>
        <v>0</v>
      </c>
      <c r="AC55" s="103">
        <f t="shared" si="26"/>
        <v>0</v>
      </c>
      <c r="AD55" s="103">
        <f t="shared" si="26"/>
        <v>0</v>
      </c>
      <c r="AE55" s="103">
        <f t="shared" si="26"/>
        <v>0</v>
      </c>
      <c r="AF55" s="103">
        <f t="shared" si="26"/>
        <v>0</v>
      </c>
      <c r="AG55" s="103">
        <f t="shared" si="26"/>
        <v>0</v>
      </c>
      <c r="AH55" s="103">
        <f t="shared" si="26"/>
        <v>0</v>
      </c>
      <c r="AI55" s="103">
        <f t="shared" si="26"/>
        <v>0</v>
      </c>
      <c r="AJ55" s="103">
        <f t="shared" si="26"/>
        <v>0</v>
      </c>
      <c r="AK55" s="103">
        <f t="shared" si="26"/>
        <v>0</v>
      </c>
      <c r="AL55" s="103">
        <f t="shared" si="26"/>
        <v>0</v>
      </c>
      <c r="AM55" s="103">
        <f t="shared" si="26"/>
        <v>0</v>
      </c>
      <c r="AO55" s="106">
        <f t="shared" si="21"/>
        <v>0</v>
      </c>
      <c r="AP55" s="107">
        <f t="shared" si="22"/>
        <v>0</v>
      </c>
      <c r="AQ55" s="106">
        <f t="shared" si="23"/>
        <v>0</v>
      </c>
    </row>
    <row r="56" spans="1:43" s="102" customFormat="1" x14ac:dyDescent="0.2">
      <c r="C56" s="102" t="s">
        <v>130</v>
      </c>
      <c r="D56" s="102" t="s">
        <v>132</v>
      </c>
      <c r="E56" s="104">
        <v>0.1</v>
      </c>
      <c r="F56" s="105">
        <v>0.01</v>
      </c>
      <c r="I56" s="103">
        <f t="shared" ref="I56:AM56" si="27">I10-I87</f>
        <v>10000</v>
      </c>
      <c r="J56" s="103">
        <f t="shared" si="27"/>
        <v>10000</v>
      </c>
      <c r="K56" s="103">
        <f t="shared" si="27"/>
        <v>10000</v>
      </c>
      <c r="L56" s="103">
        <f t="shared" si="27"/>
        <v>10000</v>
      </c>
      <c r="M56" s="103">
        <f t="shared" si="27"/>
        <v>10000</v>
      </c>
      <c r="N56" s="103">
        <f t="shared" si="27"/>
        <v>10000</v>
      </c>
      <c r="O56" s="103">
        <f t="shared" si="27"/>
        <v>10000</v>
      </c>
      <c r="P56" s="103">
        <f t="shared" si="27"/>
        <v>10000</v>
      </c>
      <c r="Q56" s="103">
        <f t="shared" si="27"/>
        <v>10000</v>
      </c>
      <c r="R56" s="103">
        <f t="shared" si="27"/>
        <v>10000</v>
      </c>
      <c r="S56" s="103">
        <f t="shared" si="27"/>
        <v>10000</v>
      </c>
      <c r="T56" s="103">
        <f t="shared" si="27"/>
        <v>10000</v>
      </c>
      <c r="U56" s="103">
        <f t="shared" si="27"/>
        <v>10000</v>
      </c>
      <c r="V56" s="103">
        <f t="shared" si="27"/>
        <v>10000</v>
      </c>
      <c r="W56" s="103">
        <f t="shared" si="27"/>
        <v>10000</v>
      </c>
      <c r="X56" s="103">
        <f t="shared" si="27"/>
        <v>10000</v>
      </c>
      <c r="Y56" s="103">
        <f t="shared" si="27"/>
        <v>10000</v>
      </c>
      <c r="Z56" s="103">
        <f t="shared" si="27"/>
        <v>10000</v>
      </c>
      <c r="AA56" s="103">
        <f t="shared" si="27"/>
        <v>10000</v>
      </c>
      <c r="AB56" s="103">
        <f t="shared" si="27"/>
        <v>10000</v>
      </c>
      <c r="AC56" s="103">
        <f t="shared" si="27"/>
        <v>10000</v>
      </c>
      <c r="AD56" s="103">
        <f t="shared" si="27"/>
        <v>10000</v>
      </c>
      <c r="AE56" s="103">
        <f t="shared" si="27"/>
        <v>10000</v>
      </c>
      <c r="AF56" s="103">
        <f t="shared" si="27"/>
        <v>10000</v>
      </c>
      <c r="AG56" s="103">
        <f t="shared" si="27"/>
        <v>10000</v>
      </c>
      <c r="AH56" s="103">
        <f t="shared" si="27"/>
        <v>0</v>
      </c>
      <c r="AI56" s="103">
        <f t="shared" si="27"/>
        <v>0</v>
      </c>
      <c r="AJ56" s="103">
        <f t="shared" si="27"/>
        <v>0</v>
      </c>
      <c r="AK56" s="103">
        <f t="shared" si="27"/>
        <v>10000</v>
      </c>
      <c r="AL56" s="103">
        <f t="shared" si="27"/>
        <v>10000</v>
      </c>
      <c r="AM56" s="103">
        <f t="shared" si="27"/>
        <v>0</v>
      </c>
      <c r="AO56" s="106">
        <f t="shared" si="21"/>
        <v>267300</v>
      </c>
      <c r="AP56" s="107">
        <f t="shared" si="22"/>
        <v>26730</v>
      </c>
      <c r="AQ56" s="106">
        <f t="shared" si="23"/>
        <v>2700</v>
      </c>
    </row>
    <row r="57" spans="1:43" s="102" customFormat="1" x14ac:dyDescent="0.2">
      <c r="C57" s="102" t="s">
        <v>108</v>
      </c>
      <c r="D57" s="102" t="s">
        <v>109</v>
      </c>
      <c r="E57" s="104">
        <v>0.08</v>
      </c>
      <c r="F57" s="108">
        <v>5.0000000000000001E-3</v>
      </c>
      <c r="I57" s="103">
        <v>0</v>
      </c>
      <c r="J57" s="103">
        <v>0</v>
      </c>
      <c r="K57" s="103">
        <v>0</v>
      </c>
      <c r="L57" s="103">
        <v>0</v>
      </c>
      <c r="M57" s="103">
        <v>0</v>
      </c>
      <c r="N57" s="103">
        <v>0</v>
      </c>
      <c r="O57" s="103">
        <v>0</v>
      </c>
      <c r="P57" s="103">
        <v>0</v>
      </c>
      <c r="Q57" s="103">
        <v>0</v>
      </c>
      <c r="R57" s="103">
        <v>0</v>
      </c>
      <c r="S57" s="103">
        <v>0</v>
      </c>
      <c r="T57" s="103">
        <v>0</v>
      </c>
      <c r="U57" s="103">
        <v>0</v>
      </c>
      <c r="V57" s="103">
        <v>0</v>
      </c>
      <c r="W57" s="103">
        <v>0</v>
      </c>
      <c r="X57" s="103">
        <v>0</v>
      </c>
      <c r="Y57" s="103">
        <v>0</v>
      </c>
      <c r="Z57" s="103">
        <v>0</v>
      </c>
      <c r="AA57" s="103">
        <v>0</v>
      </c>
      <c r="AB57" s="103">
        <v>0</v>
      </c>
      <c r="AC57" s="103">
        <v>0</v>
      </c>
      <c r="AD57" s="103">
        <v>0</v>
      </c>
      <c r="AE57" s="103">
        <v>0</v>
      </c>
      <c r="AF57" s="103">
        <v>0</v>
      </c>
      <c r="AG57" s="103">
        <v>0</v>
      </c>
      <c r="AH57" s="103">
        <v>0</v>
      </c>
      <c r="AI57" s="103">
        <v>0</v>
      </c>
      <c r="AJ57" s="103">
        <v>0</v>
      </c>
      <c r="AK57" s="103">
        <v>0</v>
      </c>
      <c r="AL57" s="103">
        <v>0</v>
      </c>
      <c r="AM57" s="103">
        <v>0</v>
      </c>
      <c r="AO57" s="106">
        <f t="shared" si="21"/>
        <v>0</v>
      </c>
      <c r="AP57" s="107">
        <f t="shared" si="22"/>
        <v>0</v>
      </c>
      <c r="AQ57" s="106">
        <f t="shared" si="23"/>
        <v>0</v>
      </c>
    </row>
    <row r="58" spans="1:43" s="102" customFormat="1" x14ac:dyDescent="0.2">
      <c r="C58" s="102" t="s">
        <v>36</v>
      </c>
      <c r="D58" s="102" t="s">
        <v>26</v>
      </c>
      <c r="E58" s="104">
        <v>0.1</v>
      </c>
      <c r="F58" s="105">
        <v>0.01</v>
      </c>
      <c r="I58" s="103">
        <f t="shared" ref="I58:AM58" si="28">I12+I24-I89</f>
        <v>0</v>
      </c>
      <c r="J58" s="103">
        <f t="shared" si="28"/>
        <v>0</v>
      </c>
      <c r="K58" s="103">
        <f t="shared" si="28"/>
        <v>0</v>
      </c>
      <c r="L58" s="103">
        <f t="shared" si="28"/>
        <v>0</v>
      </c>
      <c r="M58" s="103">
        <f t="shared" si="28"/>
        <v>0</v>
      </c>
      <c r="N58" s="103">
        <f t="shared" si="28"/>
        <v>0</v>
      </c>
      <c r="O58" s="103">
        <f t="shared" si="28"/>
        <v>0</v>
      </c>
      <c r="P58" s="103">
        <f t="shared" si="28"/>
        <v>0</v>
      </c>
      <c r="Q58" s="103">
        <f t="shared" si="28"/>
        <v>0</v>
      </c>
      <c r="R58" s="103">
        <f t="shared" si="28"/>
        <v>0</v>
      </c>
      <c r="S58" s="103">
        <f t="shared" si="28"/>
        <v>0</v>
      </c>
      <c r="T58" s="103">
        <f t="shared" si="28"/>
        <v>0</v>
      </c>
      <c r="U58" s="103">
        <f t="shared" si="28"/>
        <v>0</v>
      </c>
      <c r="V58" s="103">
        <f t="shared" si="28"/>
        <v>0</v>
      </c>
      <c r="W58" s="103">
        <f t="shared" si="28"/>
        <v>0</v>
      </c>
      <c r="X58" s="103">
        <f t="shared" si="28"/>
        <v>0</v>
      </c>
      <c r="Y58" s="103">
        <f t="shared" si="28"/>
        <v>0</v>
      </c>
      <c r="Z58" s="103">
        <f t="shared" si="28"/>
        <v>0</v>
      </c>
      <c r="AA58" s="103">
        <f t="shared" si="28"/>
        <v>0</v>
      </c>
      <c r="AB58" s="103">
        <f t="shared" si="28"/>
        <v>0</v>
      </c>
      <c r="AC58" s="103">
        <f t="shared" si="28"/>
        <v>0</v>
      </c>
      <c r="AD58" s="103">
        <f t="shared" si="28"/>
        <v>0</v>
      </c>
      <c r="AE58" s="103">
        <f t="shared" si="28"/>
        <v>0</v>
      </c>
      <c r="AF58" s="103">
        <f t="shared" si="28"/>
        <v>0</v>
      </c>
      <c r="AG58" s="103">
        <f t="shared" si="28"/>
        <v>0</v>
      </c>
      <c r="AH58" s="103">
        <f t="shared" si="28"/>
        <v>0</v>
      </c>
      <c r="AI58" s="103">
        <f t="shared" si="28"/>
        <v>0</v>
      </c>
      <c r="AJ58" s="103">
        <f t="shared" si="28"/>
        <v>0</v>
      </c>
      <c r="AK58" s="103">
        <f t="shared" si="28"/>
        <v>0</v>
      </c>
      <c r="AL58" s="103">
        <f t="shared" si="28"/>
        <v>0</v>
      </c>
      <c r="AM58" s="103">
        <f t="shared" si="28"/>
        <v>0</v>
      </c>
      <c r="AO58" s="106">
        <f t="shared" si="21"/>
        <v>0</v>
      </c>
      <c r="AP58" s="107">
        <f t="shared" si="22"/>
        <v>0</v>
      </c>
      <c r="AQ58" s="106">
        <f t="shared" si="23"/>
        <v>0</v>
      </c>
    </row>
    <row r="59" spans="1:43" s="102" customFormat="1" x14ac:dyDescent="0.2">
      <c r="C59" s="102" t="s">
        <v>123</v>
      </c>
      <c r="D59" s="102" t="s">
        <v>41</v>
      </c>
      <c r="E59" s="104">
        <v>0.1</v>
      </c>
      <c r="F59" s="105">
        <v>0.01</v>
      </c>
      <c r="I59" s="103">
        <f t="shared" ref="I59:AM59" si="29">I13+I25-I90</f>
        <v>10000</v>
      </c>
      <c r="J59" s="103">
        <f t="shared" si="29"/>
        <v>10000</v>
      </c>
      <c r="K59" s="103">
        <f t="shared" si="29"/>
        <v>10000</v>
      </c>
      <c r="L59" s="103">
        <f t="shared" si="29"/>
        <v>10000</v>
      </c>
      <c r="M59" s="103">
        <f t="shared" si="29"/>
        <v>10000</v>
      </c>
      <c r="N59" s="103">
        <f t="shared" si="29"/>
        <v>10000</v>
      </c>
      <c r="O59" s="103">
        <f t="shared" si="29"/>
        <v>10000</v>
      </c>
      <c r="P59" s="103">
        <f t="shared" si="29"/>
        <v>10000</v>
      </c>
      <c r="Q59" s="103">
        <f t="shared" si="29"/>
        <v>10000</v>
      </c>
      <c r="R59" s="103">
        <f t="shared" si="29"/>
        <v>10000</v>
      </c>
      <c r="S59" s="103">
        <f t="shared" si="29"/>
        <v>10000</v>
      </c>
      <c r="T59" s="103">
        <f t="shared" si="29"/>
        <v>10000</v>
      </c>
      <c r="U59" s="103">
        <f t="shared" si="29"/>
        <v>10000</v>
      </c>
      <c r="V59" s="103">
        <f t="shared" si="29"/>
        <v>10000</v>
      </c>
      <c r="W59" s="103">
        <f t="shared" si="29"/>
        <v>10000</v>
      </c>
      <c r="X59" s="103">
        <f t="shared" si="29"/>
        <v>10000</v>
      </c>
      <c r="Y59" s="103">
        <f t="shared" si="29"/>
        <v>10000</v>
      </c>
      <c r="Z59" s="103">
        <f t="shared" si="29"/>
        <v>10000</v>
      </c>
      <c r="AA59" s="103">
        <f t="shared" si="29"/>
        <v>10000</v>
      </c>
      <c r="AB59" s="103">
        <f t="shared" si="29"/>
        <v>10000</v>
      </c>
      <c r="AC59" s="103">
        <f t="shared" si="29"/>
        <v>10000</v>
      </c>
      <c r="AD59" s="103">
        <f t="shared" si="29"/>
        <v>10000</v>
      </c>
      <c r="AE59" s="103">
        <f t="shared" si="29"/>
        <v>10000</v>
      </c>
      <c r="AF59" s="103">
        <f t="shared" si="29"/>
        <v>10000</v>
      </c>
      <c r="AG59" s="103">
        <f t="shared" si="29"/>
        <v>10000</v>
      </c>
      <c r="AH59" s="103">
        <f t="shared" si="29"/>
        <v>0</v>
      </c>
      <c r="AI59" s="103">
        <f t="shared" si="29"/>
        <v>0</v>
      </c>
      <c r="AJ59" s="103">
        <f t="shared" si="29"/>
        <v>0</v>
      </c>
      <c r="AK59" s="103">
        <f t="shared" si="29"/>
        <v>5375</v>
      </c>
      <c r="AL59" s="103">
        <f t="shared" si="29"/>
        <v>10000</v>
      </c>
      <c r="AM59" s="103">
        <f t="shared" si="29"/>
        <v>0</v>
      </c>
      <c r="AO59" s="106">
        <f t="shared" si="21"/>
        <v>262721.25</v>
      </c>
      <c r="AP59" s="107">
        <f t="shared" si="22"/>
        <v>26272.125</v>
      </c>
      <c r="AQ59" s="106">
        <f t="shared" si="23"/>
        <v>2653.75</v>
      </c>
    </row>
    <row r="60" spans="1:43" s="102" customFormat="1" x14ac:dyDescent="0.2">
      <c r="C60" s="102" t="s">
        <v>82</v>
      </c>
      <c r="D60" s="102" t="s">
        <v>43</v>
      </c>
      <c r="E60" s="104">
        <v>0.1</v>
      </c>
      <c r="F60" s="105">
        <v>0.01</v>
      </c>
      <c r="I60" s="103">
        <f t="shared" ref="I60:AM60" si="30">I14+I26-I91</f>
        <v>0</v>
      </c>
      <c r="J60" s="103">
        <f t="shared" si="30"/>
        <v>0</v>
      </c>
      <c r="K60" s="103">
        <f t="shared" si="30"/>
        <v>0</v>
      </c>
      <c r="L60" s="103">
        <f t="shared" si="30"/>
        <v>0</v>
      </c>
      <c r="M60" s="103">
        <f t="shared" si="30"/>
        <v>0</v>
      </c>
      <c r="N60" s="103">
        <f t="shared" si="30"/>
        <v>0</v>
      </c>
      <c r="O60" s="103">
        <f t="shared" si="30"/>
        <v>0</v>
      </c>
      <c r="P60" s="103">
        <f t="shared" si="30"/>
        <v>0</v>
      </c>
      <c r="Q60" s="103">
        <f t="shared" si="30"/>
        <v>0</v>
      </c>
      <c r="R60" s="103">
        <f t="shared" si="30"/>
        <v>0</v>
      </c>
      <c r="S60" s="103">
        <f t="shared" si="30"/>
        <v>0</v>
      </c>
      <c r="T60" s="103">
        <f t="shared" si="30"/>
        <v>0</v>
      </c>
      <c r="U60" s="103">
        <f t="shared" si="30"/>
        <v>0</v>
      </c>
      <c r="V60" s="103">
        <f t="shared" si="30"/>
        <v>0</v>
      </c>
      <c r="W60" s="103">
        <f t="shared" si="30"/>
        <v>0</v>
      </c>
      <c r="X60" s="103">
        <f t="shared" si="30"/>
        <v>0</v>
      </c>
      <c r="Y60" s="103">
        <f t="shared" si="30"/>
        <v>0</v>
      </c>
      <c r="Z60" s="103">
        <f t="shared" si="30"/>
        <v>0</v>
      </c>
      <c r="AA60" s="103">
        <f t="shared" si="30"/>
        <v>0</v>
      </c>
      <c r="AB60" s="103">
        <f t="shared" si="30"/>
        <v>0</v>
      </c>
      <c r="AC60" s="103">
        <f t="shared" si="30"/>
        <v>0</v>
      </c>
      <c r="AD60" s="103">
        <f t="shared" si="30"/>
        <v>0</v>
      </c>
      <c r="AE60" s="103">
        <f t="shared" si="30"/>
        <v>0</v>
      </c>
      <c r="AF60" s="103">
        <f t="shared" si="30"/>
        <v>0</v>
      </c>
      <c r="AG60" s="103">
        <f t="shared" si="30"/>
        <v>0</v>
      </c>
      <c r="AH60" s="103">
        <f t="shared" si="30"/>
        <v>0</v>
      </c>
      <c r="AI60" s="103">
        <f t="shared" si="30"/>
        <v>0</v>
      </c>
      <c r="AJ60" s="103">
        <f t="shared" si="30"/>
        <v>0</v>
      </c>
      <c r="AK60" s="103">
        <f t="shared" si="30"/>
        <v>0</v>
      </c>
      <c r="AL60" s="103">
        <f t="shared" si="30"/>
        <v>0</v>
      </c>
      <c r="AM60" s="103">
        <f t="shared" si="30"/>
        <v>0</v>
      </c>
      <c r="AO60" s="106">
        <f t="shared" si="21"/>
        <v>0</v>
      </c>
      <c r="AP60" s="107">
        <f t="shared" si="22"/>
        <v>0</v>
      </c>
      <c r="AQ60" s="106">
        <f t="shared" si="23"/>
        <v>0</v>
      </c>
    </row>
    <row r="61" spans="1:43" s="102" customFormat="1" x14ac:dyDescent="0.2">
      <c r="C61" s="102" t="s">
        <v>37</v>
      </c>
      <c r="D61" s="102" t="s">
        <v>27</v>
      </c>
      <c r="E61" s="104">
        <v>0.1</v>
      </c>
      <c r="F61" s="105">
        <v>0.01</v>
      </c>
      <c r="I61" s="103">
        <f t="shared" ref="I61:AM61" si="31">I27-I92</f>
        <v>0</v>
      </c>
      <c r="J61" s="103">
        <f t="shared" si="31"/>
        <v>0</v>
      </c>
      <c r="K61" s="103">
        <f t="shared" si="31"/>
        <v>0</v>
      </c>
      <c r="L61" s="103">
        <f t="shared" si="31"/>
        <v>0</v>
      </c>
      <c r="M61" s="103">
        <f t="shared" si="31"/>
        <v>0</v>
      </c>
      <c r="N61" s="103">
        <f t="shared" si="31"/>
        <v>0</v>
      </c>
      <c r="O61" s="103">
        <f t="shared" si="31"/>
        <v>0</v>
      </c>
      <c r="P61" s="103">
        <f t="shared" si="31"/>
        <v>0</v>
      </c>
      <c r="Q61" s="103">
        <f t="shared" si="31"/>
        <v>0</v>
      </c>
      <c r="R61" s="103">
        <f t="shared" si="31"/>
        <v>0</v>
      </c>
      <c r="S61" s="103">
        <f t="shared" si="31"/>
        <v>0</v>
      </c>
      <c r="T61" s="103">
        <f t="shared" si="31"/>
        <v>0</v>
      </c>
      <c r="U61" s="103">
        <f t="shared" si="31"/>
        <v>0</v>
      </c>
      <c r="V61" s="103">
        <f t="shared" si="31"/>
        <v>0</v>
      </c>
      <c r="W61" s="103">
        <f t="shared" si="31"/>
        <v>0</v>
      </c>
      <c r="X61" s="103">
        <f t="shared" si="31"/>
        <v>0</v>
      </c>
      <c r="Y61" s="103">
        <f t="shared" si="31"/>
        <v>0</v>
      </c>
      <c r="Z61" s="103">
        <f t="shared" si="31"/>
        <v>0</v>
      </c>
      <c r="AA61" s="103">
        <f t="shared" si="31"/>
        <v>0</v>
      </c>
      <c r="AB61" s="103">
        <f t="shared" si="31"/>
        <v>0</v>
      </c>
      <c r="AC61" s="103">
        <f t="shared" si="31"/>
        <v>0</v>
      </c>
      <c r="AD61" s="103">
        <f t="shared" si="31"/>
        <v>0</v>
      </c>
      <c r="AE61" s="103">
        <f t="shared" si="31"/>
        <v>0</v>
      </c>
      <c r="AF61" s="103">
        <f t="shared" si="31"/>
        <v>0</v>
      </c>
      <c r="AG61" s="103">
        <f t="shared" si="31"/>
        <v>0</v>
      </c>
      <c r="AH61" s="103">
        <f t="shared" si="31"/>
        <v>0</v>
      </c>
      <c r="AI61" s="103">
        <f t="shared" si="31"/>
        <v>0</v>
      </c>
      <c r="AJ61" s="103">
        <f t="shared" si="31"/>
        <v>0</v>
      </c>
      <c r="AK61" s="103">
        <f t="shared" si="31"/>
        <v>0</v>
      </c>
      <c r="AL61" s="103">
        <f t="shared" si="31"/>
        <v>0</v>
      </c>
      <c r="AM61" s="103">
        <f t="shared" si="31"/>
        <v>0</v>
      </c>
      <c r="AO61" s="106">
        <f t="shared" si="21"/>
        <v>0</v>
      </c>
      <c r="AP61" s="107">
        <f t="shared" si="22"/>
        <v>0</v>
      </c>
      <c r="AQ61" s="106">
        <f t="shared" si="23"/>
        <v>0</v>
      </c>
    </row>
    <row r="62" spans="1:43" s="102" customFormat="1" x14ac:dyDescent="0.2">
      <c r="C62" s="102" t="s">
        <v>86</v>
      </c>
      <c r="D62" s="102" t="s">
        <v>53</v>
      </c>
      <c r="E62" s="104">
        <v>0.1</v>
      </c>
      <c r="F62" s="105">
        <v>0.01</v>
      </c>
      <c r="I62" s="103">
        <f t="shared" ref="I62:AM62" si="32">I29-I93</f>
        <v>0</v>
      </c>
      <c r="J62" s="103">
        <f t="shared" si="32"/>
        <v>0</v>
      </c>
      <c r="K62" s="103">
        <f t="shared" si="32"/>
        <v>0</v>
      </c>
      <c r="L62" s="103">
        <f t="shared" si="32"/>
        <v>0</v>
      </c>
      <c r="M62" s="103">
        <f t="shared" si="32"/>
        <v>0</v>
      </c>
      <c r="N62" s="103">
        <f t="shared" si="32"/>
        <v>0</v>
      </c>
      <c r="O62" s="103">
        <f t="shared" si="32"/>
        <v>0</v>
      </c>
      <c r="P62" s="103">
        <f t="shared" si="32"/>
        <v>0</v>
      </c>
      <c r="Q62" s="103">
        <f t="shared" si="32"/>
        <v>0</v>
      </c>
      <c r="R62" s="103">
        <f t="shared" si="32"/>
        <v>0</v>
      </c>
      <c r="S62" s="103">
        <f t="shared" si="32"/>
        <v>0</v>
      </c>
      <c r="T62" s="103">
        <f t="shared" si="32"/>
        <v>0</v>
      </c>
      <c r="U62" s="103">
        <f t="shared" si="32"/>
        <v>0</v>
      </c>
      <c r="V62" s="103">
        <f t="shared" si="32"/>
        <v>0</v>
      </c>
      <c r="W62" s="103">
        <f t="shared" si="32"/>
        <v>0</v>
      </c>
      <c r="X62" s="103">
        <f t="shared" si="32"/>
        <v>0</v>
      </c>
      <c r="Y62" s="103">
        <f t="shared" si="32"/>
        <v>0</v>
      </c>
      <c r="Z62" s="103">
        <f t="shared" si="32"/>
        <v>0</v>
      </c>
      <c r="AA62" s="103">
        <f t="shared" si="32"/>
        <v>0</v>
      </c>
      <c r="AB62" s="103">
        <f t="shared" si="32"/>
        <v>0</v>
      </c>
      <c r="AC62" s="103">
        <f t="shared" si="32"/>
        <v>0</v>
      </c>
      <c r="AD62" s="103">
        <f t="shared" si="32"/>
        <v>0</v>
      </c>
      <c r="AE62" s="103">
        <f t="shared" si="32"/>
        <v>0</v>
      </c>
      <c r="AF62" s="103">
        <f t="shared" si="32"/>
        <v>0</v>
      </c>
      <c r="AG62" s="103">
        <f t="shared" si="32"/>
        <v>0</v>
      </c>
      <c r="AH62" s="103">
        <f t="shared" si="32"/>
        <v>0</v>
      </c>
      <c r="AI62" s="103">
        <f t="shared" si="32"/>
        <v>0</v>
      </c>
      <c r="AJ62" s="103">
        <f t="shared" si="32"/>
        <v>0</v>
      </c>
      <c r="AK62" s="103">
        <f t="shared" si="32"/>
        <v>0</v>
      </c>
      <c r="AL62" s="103">
        <f t="shared" si="32"/>
        <v>0</v>
      </c>
      <c r="AM62" s="103">
        <f t="shared" si="32"/>
        <v>0</v>
      </c>
      <c r="AO62" s="106">
        <f t="shared" si="21"/>
        <v>0</v>
      </c>
      <c r="AP62" s="107">
        <f t="shared" si="22"/>
        <v>0</v>
      </c>
      <c r="AQ62" s="106">
        <f t="shared" si="23"/>
        <v>0</v>
      </c>
    </row>
    <row r="63" spans="1:43" s="102" customFormat="1" x14ac:dyDescent="0.2">
      <c r="C63" s="102" t="s">
        <v>54</v>
      </c>
      <c r="D63" s="102" t="s">
        <v>55</v>
      </c>
      <c r="E63" s="104">
        <v>0.1</v>
      </c>
      <c r="F63" s="105">
        <v>0.01</v>
      </c>
      <c r="I63" s="103">
        <f t="shared" ref="I63:AM63" si="33">I30-I94</f>
        <v>0</v>
      </c>
      <c r="J63" s="103">
        <f t="shared" si="33"/>
        <v>0</v>
      </c>
      <c r="K63" s="103">
        <f t="shared" si="33"/>
        <v>0</v>
      </c>
      <c r="L63" s="103">
        <f t="shared" si="33"/>
        <v>0</v>
      </c>
      <c r="M63" s="103">
        <f t="shared" si="33"/>
        <v>0</v>
      </c>
      <c r="N63" s="103">
        <f t="shared" si="33"/>
        <v>0</v>
      </c>
      <c r="O63" s="103">
        <f t="shared" si="33"/>
        <v>0</v>
      </c>
      <c r="P63" s="103">
        <f t="shared" si="33"/>
        <v>0</v>
      </c>
      <c r="Q63" s="103">
        <f t="shared" si="33"/>
        <v>0</v>
      </c>
      <c r="R63" s="103">
        <f t="shared" si="33"/>
        <v>0</v>
      </c>
      <c r="S63" s="103">
        <f t="shared" si="33"/>
        <v>0</v>
      </c>
      <c r="T63" s="103">
        <f t="shared" si="33"/>
        <v>0</v>
      </c>
      <c r="U63" s="103">
        <f t="shared" si="33"/>
        <v>0</v>
      </c>
      <c r="V63" s="103">
        <f t="shared" si="33"/>
        <v>0</v>
      </c>
      <c r="W63" s="103">
        <f t="shared" si="33"/>
        <v>0</v>
      </c>
      <c r="X63" s="103">
        <f t="shared" si="33"/>
        <v>0</v>
      </c>
      <c r="Y63" s="103">
        <f t="shared" si="33"/>
        <v>0</v>
      </c>
      <c r="Z63" s="103">
        <f t="shared" si="33"/>
        <v>0</v>
      </c>
      <c r="AA63" s="103">
        <f t="shared" si="33"/>
        <v>0</v>
      </c>
      <c r="AB63" s="103">
        <f t="shared" si="33"/>
        <v>0</v>
      </c>
      <c r="AC63" s="103">
        <f t="shared" si="33"/>
        <v>0</v>
      </c>
      <c r="AD63" s="103">
        <f t="shared" si="33"/>
        <v>0</v>
      </c>
      <c r="AE63" s="103">
        <f t="shared" si="33"/>
        <v>0</v>
      </c>
      <c r="AF63" s="103">
        <f t="shared" si="33"/>
        <v>0</v>
      </c>
      <c r="AG63" s="103">
        <f t="shared" si="33"/>
        <v>0</v>
      </c>
      <c r="AH63" s="103">
        <f t="shared" si="33"/>
        <v>0</v>
      </c>
      <c r="AI63" s="103">
        <f t="shared" si="33"/>
        <v>0</v>
      </c>
      <c r="AJ63" s="103">
        <f t="shared" si="33"/>
        <v>0</v>
      </c>
      <c r="AK63" s="103">
        <f t="shared" si="33"/>
        <v>0</v>
      </c>
      <c r="AL63" s="103">
        <f t="shared" si="33"/>
        <v>0</v>
      </c>
      <c r="AM63" s="103">
        <f t="shared" si="33"/>
        <v>0</v>
      </c>
      <c r="AO63" s="106">
        <f t="shared" si="21"/>
        <v>0</v>
      </c>
      <c r="AP63" s="107">
        <f t="shared" si="22"/>
        <v>0</v>
      </c>
      <c r="AQ63" s="106">
        <f t="shared" si="23"/>
        <v>0</v>
      </c>
    </row>
    <row r="64" spans="1:43" s="102" customFormat="1" x14ac:dyDescent="0.2">
      <c r="C64" s="102" t="s">
        <v>44</v>
      </c>
      <c r="D64" s="102" t="s">
        <v>45</v>
      </c>
      <c r="E64" s="104">
        <v>0.1</v>
      </c>
      <c r="F64" s="105">
        <v>0.01</v>
      </c>
      <c r="I64" s="103">
        <f t="shared" ref="I64:AM64" si="34">I15+I31-I95</f>
        <v>0</v>
      </c>
      <c r="J64" s="103">
        <f t="shared" si="34"/>
        <v>0</v>
      </c>
      <c r="K64" s="103">
        <f t="shared" si="34"/>
        <v>0</v>
      </c>
      <c r="L64" s="103">
        <f t="shared" si="34"/>
        <v>0</v>
      </c>
      <c r="M64" s="103">
        <f t="shared" si="34"/>
        <v>0</v>
      </c>
      <c r="N64" s="103">
        <f t="shared" si="34"/>
        <v>0</v>
      </c>
      <c r="O64" s="103">
        <f t="shared" si="34"/>
        <v>0</v>
      </c>
      <c r="P64" s="103">
        <f t="shared" si="34"/>
        <v>0</v>
      </c>
      <c r="Q64" s="103">
        <f t="shared" si="34"/>
        <v>0</v>
      </c>
      <c r="R64" s="103">
        <f t="shared" si="34"/>
        <v>0</v>
      </c>
      <c r="S64" s="103">
        <f t="shared" si="34"/>
        <v>0</v>
      </c>
      <c r="T64" s="103">
        <f t="shared" si="34"/>
        <v>0</v>
      </c>
      <c r="U64" s="103">
        <f t="shared" si="34"/>
        <v>0</v>
      </c>
      <c r="V64" s="103">
        <f t="shared" si="34"/>
        <v>0</v>
      </c>
      <c r="W64" s="103">
        <f t="shared" si="34"/>
        <v>0</v>
      </c>
      <c r="X64" s="103">
        <f t="shared" si="34"/>
        <v>0</v>
      </c>
      <c r="Y64" s="103">
        <f t="shared" si="34"/>
        <v>0</v>
      </c>
      <c r="Z64" s="103">
        <f t="shared" si="34"/>
        <v>0</v>
      </c>
      <c r="AA64" s="103">
        <f t="shared" si="34"/>
        <v>0</v>
      </c>
      <c r="AB64" s="103">
        <f t="shared" si="34"/>
        <v>0</v>
      </c>
      <c r="AC64" s="103">
        <f t="shared" si="34"/>
        <v>0</v>
      </c>
      <c r="AD64" s="103">
        <f t="shared" si="34"/>
        <v>0</v>
      </c>
      <c r="AE64" s="103">
        <f t="shared" si="34"/>
        <v>0</v>
      </c>
      <c r="AF64" s="103">
        <f t="shared" si="34"/>
        <v>0</v>
      </c>
      <c r="AG64" s="103">
        <f t="shared" si="34"/>
        <v>0</v>
      </c>
      <c r="AH64" s="103">
        <f t="shared" si="34"/>
        <v>0</v>
      </c>
      <c r="AI64" s="103">
        <f t="shared" si="34"/>
        <v>0</v>
      </c>
      <c r="AJ64" s="103">
        <f t="shared" si="34"/>
        <v>0</v>
      </c>
      <c r="AK64" s="103">
        <f t="shared" si="34"/>
        <v>0</v>
      </c>
      <c r="AL64" s="103">
        <f t="shared" si="34"/>
        <v>0</v>
      </c>
      <c r="AM64" s="103">
        <f t="shared" si="34"/>
        <v>0</v>
      </c>
      <c r="AO64" s="106">
        <f t="shared" si="21"/>
        <v>0</v>
      </c>
      <c r="AP64" s="107">
        <f t="shared" si="22"/>
        <v>0</v>
      </c>
      <c r="AQ64" s="106">
        <f t="shared" si="23"/>
        <v>0</v>
      </c>
    </row>
    <row r="65" spans="1:43" s="102" customFormat="1" x14ac:dyDescent="0.2">
      <c r="C65" s="102" t="s">
        <v>38</v>
      </c>
      <c r="D65" s="102" t="s">
        <v>18</v>
      </c>
      <c r="E65" s="104">
        <v>0.1</v>
      </c>
      <c r="F65" s="105">
        <v>0.01</v>
      </c>
      <c r="I65" s="103">
        <v>0</v>
      </c>
      <c r="J65" s="103">
        <f t="shared" ref="J65:AM65" si="35">J16+J32-J96</f>
        <v>0</v>
      </c>
      <c r="K65" s="103">
        <f t="shared" si="35"/>
        <v>0</v>
      </c>
      <c r="L65" s="103">
        <f t="shared" si="35"/>
        <v>0</v>
      </c>
      <c r="M65" s="103">
        <f t="shared" si="35"/>
        <v>0</v>
      </c>
      <c r="N65" s="103">
        <f t="shared" si="35"/>
        <v>0</v>
      </c>
      <c r="O65" s="103">
        <f t="shared" si="35"/>
        <v>0</v>
      </c>
      <c r="P65" s="103">
        <f t="shared" si="35"/>
        <v>0</v>
      </c>
      <c r="Q65" s="103">
        <f t="shared" si="35"/>
        <v>0</v>
      </c>
      <c r="R65" s="103">
        <f t="shared" si="35"/>
        <v>0</v>
      </c>
      <c r="S65" s="103">
        <f t="shared" si="35"/>
        <v>0</v>
      </c>
      <c r="T65" s="103">
        <f t="shared" si="35"/>
        <v>0</v>
      </c>
      <c r="U65" s="103">
        <f t="shared" si="35"/>
        <v>0</v>
      </c>
      <c r="V65" s="103">
        <f t="shared" si="35"/>
        <v>0</v>
      </c>
      <c r="W65" s="103">
        <f t="shared" si="35"/>
        <v>0</v>
      </c>
      <c r="X65" s="103">
        <f t="shared" si="35"/>
        <v>0</v>
      </c>
      <c r="Y65" s="103">
        <f t="shared" si="35"/>
        <v>0</v>
      </c>
      <c r="Z65" s="103">
        <f t="shared" si="35"/>
        <v>0</v>
      </c>
      <c r="AA65" s="103">
        <f t="shared" si="35"/>
        <v>0</v>
      </c>
      <c r="AB65" s="103">
        <f t="shared" si="35"/>
        <v>0</v>
      </c>
      <c r="AC65" s="103">
        <f t="shared" si="35"/>
        <v>0</v>
      </c>
      <c r="AD65" s="103">
        <f t="shared" si="35"/>
        <v>0</v>
      </c>
      <c r="AE65" s="103">
        <f t="shared" si="35"/>
        <v>0</v>
      </c>
      <c r="AF65" s="103">
        <f t="shared" si="35"/>
        <v>0</v>
      </c>
      <c r="AG65" s="103">
        <f t="shared" si="35"/>
        <v>0</v>
      </c>
      <c r="AH65" s="103">
        <f t="shared" si="35"/>
        <v>0</v>
      </c>
      <c r="AI65" s="103">
        <f t="shared" si="35"/>
        <v>0</v>
      </c>
      <c r="AJ65" s="103">
        <f t="shared" si="35"/>
        <v>0</v>
      </c>
      <c r="AK65" s="103">
        <f t="shared" si="35"/>
        <v>0</v>
      </c>
      <c r="AL65" s="103">
        <f t="shared" si="35"/>
        <v>0</v>
      </c>
      <c r="AM65" s="103">
        <f t="shared" si="35"/>
        <v>0</v>
      </c>
      <c r="AO65" s="106">
        <f t="shared" si="21"/>
        <v>0</v>
      </c>
      <c r="AP65" s="107">
        <f t="shared" si="22"/>
        <v>0</v>
      </c>
      <c r="AQ65" s="106">
        <f t="shared" si="23"/>
        <v>0</v>
      </c>
    </row>
    <row r="66" spans="1:43" s="102" customFormat="1" x14ac:dyDescent="0.2">
      <c r="C66" s="102" t="s">
        <v>57</v>
      </c>
      <c r="D66" s="102" t="s">
        <v>56</v>
      </c>
      <c r="E66" s="104">
        <v>0.1</v>
      </c>
      <c r="F66" s="105">
        <v>0.01</v>
      </c>
      <c r="I66" s="109">
        <f t="shared" ref="I66:AM66" si="36">I33-I97</f>
        <v>0</v>
      </c>
      <c r="J66" s="109">
        <f t="shared" si="36"/>
        <v>0</v>
      </c>
      <c r="K66" s="109">
        <f t="shared" si="36"/>
        <v>0</v>
      </c>
      <c r="L66" s="109">
        <f t="shared" si="36"/>
        <v>0</v>
      </c>
      <c r="M66" s="109">
        <f t="shared" si="36"/>
        <v>0</v>
      </c>
      <c r="N66" s="109">
        <f t="shared" si="36"/>
        <v>0</v>
      </c>
      <c r="O66" s="109">
        <f t="shared" si="36"/>
        <v>0</v>
      </c>
      <c r="P66" s="109">
        <f t="shared" si="36"/>
        <v>0</v>
      </c>
      <c r="Q66" s="109">
        <f t="shared" si="36"/>
        <v>0</v>
      </c>
      <c r="R66" s="109">
        <f t="shared" si="36"/>
        <v>0</v>
      </c>
      <c r="S66" s="109">
        <f t="shared" si="36"/>
        <v>0</v>
      </c>
      <c r="T66" s="109">
        <f t="shared" si="36"/>
        <v>0</v>
      </c>
      <c r="U66" s="109">
        <f t="shared" si="36"/>
        <v>0</v>
      </c>
      <c r="V66" s="109">
        <f t="shared" si="36"/>
        <v>0</v>
      </c>
      <c r="W66" s="109">
        <f t="shared" si="36"/>
        <v>0</v>
      </c>
      <c r="X66" s="109">
        <f t="shared" si="36"/>
        <v>0</v>
      </c>
      <c r="Y66" s="109">
        <f t="shared" si="36"/>
        <v>0</v>
      </c>
      <c r="Z66" s="109">
        <f t="shared" si="36"/>
        <v>0</v>
      </c>
      <c r="AA66" s="109">
        <f t="shared" si="36"/>
        <v>0</v>
      </c>
      <c r="AB66" s="109">
        <f t="shared" si="36"/>
        <v>0</v>
      </c>
      <c r="AC66" s="109">
        <f t="shared" si="36"/>
        <v>0</v>
      </c>
      <c r="AD66" s="109">
        <f t="shared" si="36"/>
        <v>0</v>
      </c>
      <c r="AE66" s="109">
        <f t="shared" si="36"/>
        <v>0</v>
      </c>
      <c r="AF66" s="109">
        <f t="shared" si="36"/>
        <v>0</v>
      </c>
      <c r="AG66" s="109">
        <f t="shared" si="36"/>
        <v>0</v>
      </c>
      <c r="AH66" s="109">
        <f t="shared" si="36"/>
        <v>0</v>
      </c>
      <c r="AI66" s="109">
        <f t="shared" si="36"/>
        <v>0</v>
      </c>
      <c r="AJ66" s="109">
        <f t="shared" si="36"/>
        <v>0</v>
      </c>
      <c r="AK66" s="109">
        <f t="shared" si="36"/>
        <v>0</v>
      </c>
      <c r="AL66" s="109">
        <f t="shared" si="36"/>
        <v>0</v>
      </c>
      <c r="AM66" s="109">
        <f t="shared" si="36"/>
        <v>0</v>
      </c>
      <c r="AO66" s="106">
        <f t="shared" si="21"/>
        <v>0</v>
      </c>
      <c r="AP66" s="107">
        <f t="shared" si="22"/>
        <v>0</v>
      </c>
      <c r="AQ66" s="106">
        <f t="shared" si="23"/>
        <v>0</v>
      </c>
    </row>
    <row r="67" spans="1:43" s="102" customFormat="1" x14ac:dyDescent="0.2">
      <c r="C67" s="102" t="s">
        <v>93</v>
      </c>
      <c r="D67" s="102" t="s">
        <v>94</v>
      </c>
      <c r="E67" s="104"/>
      <c r="F67" s="105">
        <v>0.01</v>
      </c>
      <c r="I67" s="110">
        <f>I48</f>
        <v>0</v>
      </c>
      <c r="J67" s="110">
        <f t="shared" ref="J67:AL67" si="37">J48</f>
        <v>0</v>
      </c>
      <c r="K67" s="110">
        <f t="shared" si="37"/>
        <v>0</v>
      </c>
      <c r="L67" s="110">
        <f t="shared" si="37"/>
        <v>0</v>
      </c>
      <c r="M67" s="110">
        <f t="shared" si="37"/>
        <v>5000</v>
      </c>
      <c r="N67" s="110">
        <f t="shared" si="37"/>
        <v>15000</v>
      </c>
      <c r="O67" s="110">
        <f t="shared" si="37"/>
        <v>13500</v>
      </c>
      <c r="P67" s="110">
        <f t="shared" si="37"/>
        <v>5000</v>
      </c>
      <c r="Q67" s="110">
        <f t="shared" si="37"/>
        <v>5000</v>
      </c>
      <c r="R67" s="110">
        <f t="shared" si="37"/>
        <v>5000</v>
      </c>
      <c r="S67" s="110">
        <f t="shared" si="37"/>
        <v>5000</v>
      </c>
      <c r="T67" s="110">
        <f t="shared" si="37"/>
        <v>13500</v>
      </c>
      <c r="U67" s="110">
        <f t="shared" si="37"/>
        <v>5000</v>
      </c>
      <c r="V67" s="110">
        <f t="shared" si="37"/>
        <v>15000</v>
      </c>
      <c r="W67" s="110">
        <f t="shared" si="37"/>
        <v>10000</v>
      </c>
      <c r="X67" s="110">
        <f t="shared" si="37"/>
        <v>10000</v>
      </c>
      <c r="Y67" s="110">
        <f t="shared" si="37"/>
        <v>10000</v>
      </c>
      <c r="Z67" s="110">
        <f t="shared" si="37"/>
        <v>10000</v>
      </c>
      <c r="AA67" s="110">
        <f t="shared" si="37"/>
        <v>10000</v>
      </c>
      <c r="AB67" s="110">
        <f t="shared" si="37"/>
        <v>10000</v>
      </c>
      <c r="AC67" s="110">
        <f t="shared" si="37"/>
        <v>10000</v>
      </c>
      <c r="AD67" s="110">
        <f t="shared" si="37"/>
        <v>10000</v>
      </c>
      <c r="AE67" s="110">
        <f t="shared" si="37"/>
        <v>20000</v>
      </c>
      <c r="AF67" s="110">
        <f t="shared" si="37"/>
        <v>20000</v>
      </c>
      <c r="AG67" s="110">
        <f t="shared" si="37"/>
        <v>20000</v>
      </c>
      <c r="AH67" s="110">
        <f t="shared" si="37"/>
        <v>10000</v>
      </c>
      <c r="AI67" s="110">
        <f t="shared" si="37"/>
        <v>10000</v>
      </c>
      <c r="AJ67" s="110">
        <f t="shared" si="37"/>
        <v>5000</v>
      </c>
      <c r="AK67" s="110">
        <f t="shared" si="37"/>
        <v>5000</v>
      </c>
      <c r="AL67" s="110">
        <f t="shared" si="37"/>
        <v>5000</v>
      </c>
      <c r="AM67" s="110">
        <v>0</v>
      </c>
      <c r="AO67" s="110">
        <f>SUM(K67:AL67)</f>
        <v>262000</v>
      </c>
      <c r="AP67" s="111">
        <f t="shared" si="22"/>
        <v>0</v>
      </c>
      <c r="AQ67" s="110">
        <f>AO67*F67</f>
        <v>2620</v>
      </c>
    </row>
    <row r="68" spans="1:43" s="102" customFormat="1" x14ac:dyDescent="0.2">
      <c r="I68" s="112">
        <f>SUM(I52:I66)</f>
        <v>36776</v>
      </c>
      <c r="J68" s="112">
        <f>SUM(J52:J66)</f>
        <v>32665</v>
      </c>
      <c r="K68" s="112">
        <f>SUM(K52:K66)</f>
        <v>37739</v>
      </c>
      <c r="L68" s="112">
        <f>SUM(L52:L66)</f>
        <v>37739</v>
      </c>
      <c r="M68" s="112">
        <f>SUM(M52:M66)</f>
        <v>37739</v>
      </c>
      <c r="N68" s="112">
        <f t="shared" ref="N68:AL68" si="38">SUM(N52:N66)</f>
        <v>37739</v>
      </c>
      <c r="O68" s="112">
        <f t="shared" si="38"/>
        <v>37331</v>
      </c>
      <c r="P68" s="112">
        <f t="shared" si="38"/>
        <v>37331</v>
      </c>
      <c r="Q68" s="112">
        <f t="shared" si="38"/>
        <v>37331</v>
      </c>
      <c r="R68" s="112">
        <f t="shared" si="38"/>
        <v>42143</v>
      </c>
      <c r="S68" s="112">
        <f t="shared" si="38"/>
        <v>42551</v>
      </c>
      <c r="T68" s="112">
        <f t="shared" si="38"/>
        <v>42551</v>
      </c>
      <c r="U68" s="112">
        <f t="shared" si="38"/>
        <v>42551</v>
      </c>
      <c r="V68" s="112">
        <f t="shared" si="38"/>
        <v>42551</v>
      </c>
      <c r="W68" s="112">
        <f t="shared" si="38"/>
        <v>42551</v>
      </c>
      <c r="X68" s="112">
        <f t="shared" si="38"/>
        <v>45000</v>
      </c>
      <c r="Y68" s="112">
        <f t="shared" si="38"/>
        <v>45000</v>
      </c>
      <c r="Z68" s="112">
        <f t="shared" si="38"/>
        <v>45000</v>
      </c>
      <c r="AA68" s="112">
        <f t="shared" si="38"/>
        <v>45000</v>
      </c>
      <c r="AB68" s="112">
        <f t="shared" si="38"/>
        <v>45000</v>
      </c>
      <c r="AC68" s="112">
        <f t="shared" si="38"/>
        <v>45000</v>
      </c>
      <c r="AD68" s="112">
        <f t="shared" si="38"/>
        <v>43092</v>
      </c>
      <c r="AE68" s="112">
        <f t="shared" si="38"/>
        <v>45000</v>
      </c>
      <c r="AF68" s="112">
        <f t="shared" si="38"/>
        <v>45000</v>
      </c>
      <c r="AG68" s="112">
        <f t="shared" si="38"/>
        <v>45000</v>
      </c>
      <c r="AH68" s="112">
        <f t="shared" si="38"/>
        <v>3803</v>
      </c>
      <c r="AI68" s="112">
        <f t="shared" si="38"/>
        <v>0</v>
      </c>
      <c r="AJ68" s="112">
        <f t="shared" si="38"/>
        <v>0</v>
      </c>
      <c r="AK68" s="112">
        <f t="shared" si="38"/>
        <v>31875</v>
      </c>
      <c r="AL68" s="112">
        <f t="shared" si="38"/>
        <v>45000</v>
      </c>
      <c r="AM68" s="112">
        <f>SUM(AM52:AM67)</f>
        <v>0</v>
      </c>
      <c r="AO68" s="112">
        <f>SUM(AO52:AO67)</f>
        <v>1366897.42</v>
      </c>
      <c r="AP68" s="113">
        <f>SUM(AP52:AP67)</f>
        <v>110489.742</v>
      </c>
      <c r="AQ68" s="112">
        <f>SUM(AQ52:AQ67)</f>
        <v>13780.580000000002</v>
      </c>
    </row>
    <row r="69" spans="1:43" s="102" customFormat="1" x14ac:dyDescent="0.2"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3" s="102" customFormat="1" hidden="1" x14ac:dyDescent="0.2">
      <c r="B70" s="114" t="s">
        <v>99</v>
      </c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C71" s="102" t="s">
        <v>96</v>
      </c>
      <c r="D71" s="102" t="s">
        <v>97</v>
      </c>
      <c r="I71" s="106">
        <v>0</v>
      </c>
      <c r="J71" s="106">
        <v>0</v>
      </c>
      <c r="K71" s="106">
        <v>0</v>
      </c>
      <c r="L71" s="106">
        <v>0</v>
      </c>
      <c r="M71" s="106">
        <v>0</v>
      </c>
      <c r="N71" s="106">
        <v>0</v>
      </c>
      <c r="O71" s="106">
        <v>0</v>
      </c>
      <c r="P71" s="106">
        <v>0</v>
      </c>
      <c r="Q71" s="106">
        <v>0</v>
      </c>
      <c r="R71" s="106">
        <v>0</v>
      </c>
      <c r="S71" s="106">
        <v>0</v>
      </c>
      <c r="T71" s="106">
        <v>0</v>
      </c>
      <c r="U71" s="106">
        <v>0</v>
      </c>
      <c r="V71" s="106">
        <v>0</v>
      </c>
      <c r="W71" s="106">
        <v>0</v>
      </c>
      <c r="X71" s="106">
        <v>0</v>
      </c>
      <c r="Y71" s="106">
        <v>0</v>
      </c>
      <c r="Z71" s="106">
        <v>0</v>
      </c>
      <c r="AA71" s="106">
        <v>0</v>
      </c>
      <c r="AB71" s="106">
        <v>0</v>
      </c>
      <c r="AC71" s="106">
        <v>0</v>
      </c>
      <c r="AD71" s="106">
        <v>0</v>
      </c>
      <c r="AE71" s="106">
        <v>0</v>
      </c>
      <c r="AF71" s="106">
        <v>0</v>
      </c>
      <c r="AG71" s="106">
        <v>0</v>
      </c>
      <c r="AH71" s="106">
        <v>0</v>
      </c>
      <c r="AI71" s="106">
        <v>0</v>
      </c>
      <c r="AJ71" s="106">
        <v>0</v>
      </c>
      <c r="AK71" s="106">
        <v>0</v>
      </c>
      <c r="AL71" s="106">
        <v>0</v>
      </c>
      <c r="AM71" s="106">
        <v>0</v>
      </c>
      <c r="AO71" s="106">
        <f>SUM(I71:AN71)</f>
        <v>0</v>
      </c>
      <c r="AP71" s="107">
        <f>SUM(I71:AM71)*E71</f>
        <v>0</v>
      </c>
    </row>
    <row r="72" spans="1:43" s="102" customFormat="1" hidden="1" x14ac:dyDescent="0.2"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</row>
    <row r="73" spans="1:43" s="102" customFormat="1" hidden="1" x14ac:dyDescent="0.2">
      <c r="B73" s="114" t="s">
        <v>99</v>
      </c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C74" s="102" t="s">
        <v>96</v>
      </c>
      <c r="D74" s="102" t="s">
        <v>97</v>
      </c>
      <c r="I74" s="106">
        <v>0</v>
      </c>
      <c r="J74" s="106">
        <v>0</v>
      </c>
      <c r="K74" s="106">
        <v>0</v>
      </c>
      <c r="L74" s="106">
        <v>0</v>
      </c>
      <c r="M74" s="106">
        <v>0</v>
      </c>
      <c r="N74" s="106">
        <v>0</v>
      </c>
      <c r="O74" s="106">
        <v>0</v>
      </c>
      <c r="P74" s="106">
        <v>0</v>
      </c>
      <c r="Q74" s="106">
        <v>0</v>
      </c>
      <c r="R74" s="106">
        <v>0</v>
      </c>
      <c r="S74" s="106">
        <v>0</v>
      </c>
      <c r="T74" s="106">
        <v>0</v>
      </c>
      <c r="U74" s="106">
        <v>0</v>
      </c>
      <c r="V74" s="106">
        <v>0</v>
      </c>
      <c r="W74" s="106">
        <v>0</v>
      </c>
      <c r="X74" s="106">
        <v>0</v>
      </c>
      <c r="Y74" s="106">
        <v>0</v>
      </c>
      <c r="Z74" s="106">
        <v>0</v>
      </c>
      <c r="AA74" s="106">
        <v>0</v>
      </c>
      <c r="AB74" s="106">
        <v>0</v>
      </c>
      <c r="AC74" s="106">
        <v>0</v>
      </c>
      <c r="AD74" s="106">
        <v>0</v>
      </c>
      <c r="AE74" s="106">
        <v>0</v>
      </c>
      <c r="AF74" s="106">
        <v>0</v>
      </c>
      <c r="AG74" s="106">
        <v>0</v>
      </c>
      <c r="AH74" s="106">
        <v>0</v>
      </c>
      <c r="AI74" s="106">
        <v>0</v>
      </c>
      <c r="AJ74" s="106">
        <v>0</v>
      </c>
      <c r="AK74" s="106">
        <v>0</v>
      </c>
      <c r="AL74" s="106">
        <v>0</v>
      </c>
      <c r="AM74" s="106">
        <v>0</v>
      </c>
      <c r="AO74" s="106">
        <f>SUM(I74:AN74)</f>
        <v>0</v>
      </c>
      <c r="AP74" s="107">
        <f>SUM(I74:AM74)*E74</f>
        <v>0</v>
      </c>
    </row>
    <row r="75" spans="1:43" s="102" customFormat="1" x14ac:dyDescent="0.2">
      <c r="I75" s="106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/>
    <row r="78" spans="1:43" s="89" customFormat="1" x14ac:dyDescent="0.2">
      <c r="A78" s="88" t="s">
        <v>8</v>
      </c>
      <c r="B78" s="88"/>
      <c r="E78" s="89" t="s">
        <v>83</v>
      </c>
      <c r="G78" s="89" t="s">
        <v>101</v>
      </c>
      <c r="AO78" s="90" t="s">
        <v>104</v>
      </c>
      <c r="AP78" s="90" t="s">
        <v>102</v>
      </c>
    </row>
    <row r="79" spans="1:43" x14ac:dyDescent="0.2">
      <c r="A79" s="5"/>
      <c r="B79" s="95" t="s">
        <v>113</v>
      </c>
    </row>
    <row r="80" spans="1:43" s="102" customFormat="1" x14ac:dyDescent="0.2">
      <c r="C80" s="102" t="s">
        <v>90</v>
      </c>
      <c r="D80" s="102" t="s">
        <v>91</v>
      </c>
      <c r="G80" s="102">
        <v>0.04</v>
      </c>
      <c r="I80" s="106">
        <f>I68-(I52*$F52+I53*$F53+I54*$F54+I55*$F55+I56*$F56+I58*$F58+I59*$F59+I60*$F60+I61*$F61+I62*$F62+I63*$F63+I64*$F64+I65*$F65+I66*$F66+I57*$F57)-I67*$F67-I98-I101-I104-I107-I110+I98</f>
        <v>36408.239999999998</v>
      </c>
      <c r="J80" s="106">
        <f t="shared" ref="J80:AL80" si="39">J68-(J52*$F52+J53*$F53+J54*$F54+J55*$F55+J56*$F56+J58*$F58+J59*$F59+J60*$F60+J61*$F61+J62*$F62+J63*$F63+J64*$F64+J65*$F65+J66*$F66+J57*$F57)-J67*$F67-J98-J101-J104-J107-J110+J98</f>
        <v>32338.35</v>
      </c>
      <c r="K80" s="106">
        <f t="shared" si="39"/>
        <v>37361.61</v>
      </c>
      <c r="L80" s="106">
        <f t="shared" si="39"/>
        <v>37361.61</v>
      </c>
      <c r="M80" s="106">
        <f t="shared" si="39"/>
        <v>37311.61</v>
      </c>
      <c r="N80" s="106">
        <f t="shared" si="39"/>
        <v>37211.61</v>
      </c>
      <c r="O80" s="106">
        <f t="shared" si="39"/>
        <v>36822.69</v>
      </c>
      <c r="P80" s="106">
        <f t="shared" si="39"/>
        <v>36907.69</v>
      </c>
      <c r="Q80" s="106">
        <f t="shared" si="39"/>
        <v>36907.69</v>
      </c>
      <c r="R80" s="106">
        <f t="shared" si="39"/>
        <v>41671.57</v>
      </c>
      <c r="S80" s="106">
        <f t="shared" si="39"/>
        <v>42075.49</v>
      </c>
      <c r="T80" s="106">
        <f t="shared" si="39"/>
        <v>41990.49</v>
      </c>
      <c r="U80" s="106">
        <f t="shared" si="39"/>
        <v>42075.49</v>
      </c>
      <c r="V80" s="106">
        <f t="shared" si="39"/>
        <v>41975.49</v>
      </c>
      <c r="W80" s="106">
        <f t="shared" si="39"/>
        <v>42025.49</v>
      </c>
      <c r="X80" s="106">
        <f t="shared" si="39"/>
        <v>44450</v>
      </c>
      <c r="Y80" s="106">
        <f t="shared" si="39"/>
        <v>44450</v>
      </c>
      <c r="Z80" s="106">
        <f t="shared" si="39"/>
        <v>44450</v>
      </c>
      <c r="AA80" s="106">
        <f t="shared" si="39"/>
        <v>44450</v>
      </c>
      <c r="AB80" s="106">
        <f t="shared" si="39"/>
        <v>44450</v>
      </c>
      <c r="AC80" s="106">
        <f t="shared" si="39"/>
        <v>44450</v>
      </c>
      <c r="AD80" s="106">
        <f t="shared" si="39"/>
        <v>42561.08</v>
      </c>
      <c r="AE80" s="106">
        <f t="shared" si="39"/>
        <v>44350</v>
      </c>
      <c r="AF80" s="106">
        <f t="shared" si="39"/>
        <v>44350</v>
      </c>
      <c r="AG80" s="106">
        <f t="shared" si="39"/>
        <v>44350</v>
      </c>
      <c r="AH80" s="106">
        <f t="shared" si="39"/>
        <v>3664.9700000000012</v>
      </c>
      <c r="AI80" s="106">
        <f t="shared" si="39"/>
        <v>-100</v>
      </c>
      <c r="AJ80" s="106">
        <f t="shared" si="39"/>
        <v>-50</v>
      </c>
      <c r="AK80" s="106">
        <f t="shared" si="39"/>
        <v>31506.25</v>
      </c>
      <c r="AL80" s="106">
        <f t="shared" si="39"/>
        <v>44500</v>
      </c>
      <c r="AM80" s="106">
        <f>AM68-(AM52*$F52+AM53*$F53+AM54*$F54+AM55*$F55+AM56*$F56+AM58*$F58+AM59*$F59+AM60*$F60+AM61*$F61+AM62*$F62+AM63*$F63+AM64*$F64+AM65*$F65+AM66*$F66+AM57*$F57)-AM67*$F67-AM98-AM101-AM104-AM107-AM110+AM98</f>
        <v>0</v>
      </c>
      <c r="AO80" s="106">
        <f>SUM(I80:AL80)</f>
        <v>1102277.42</v>
      </c>
      <c r="AP80" s="107">
        <f>AP17+AP34+AP37+AP40+AP68+AP71+AP74-AP98-AP101-AP104-AP107-AP110</f>
        <v>2995265.0040000002</v>
      </c>
    </row>
    <row r="81" spans="2:44" x14ac:dyDescent="0.2">
      <c r="K81" s="16"/>
      <c r="AP81" s="17"/>
    </row>
    <row r="82" spans="2:44" x14ac:dyDescent="0.2">
      <c r="B82" s="95" t="s">
        <v>110</v>
      </c>
      <c r="K82" s="16"/>
      <c r="AR82" s="17"/>
    </row>
    <row r="83" spans="2:44" x14ac:dyDescent="0.2">
      <c r="B83" s="56"/>
      <c r="C83" s="102" t="s">
        <v>127</v>
      </c>
      <c r="D83" s="102" t="s">
        <v>128</v>
      </c>
      <c r="E83" s="1">
        <v>3.0390000000000001</v>
      </c>
      <c r="I83" s="11">
        <v>0</v>
      </c>
      <c r="J83" s="11">
        <v>3835</v>
      </c>
      <c r="K83" s="11">
        <v>0</v>
      </c>
      <c r="L83" s="11">
        <f t="shared" ref="L83:AL83" si="40">K83</f>
        <v>0</v>
      </c>
      <c r="M83" s="11">
        <f t="shared" si="40"/>
        <v>0</v>
      </c>
      <c r="N83" s="11">
        <f t="shared" si="40"/>
        <v>0</v>
      </c>
      <c r="O83" s="11">
        <f t="shared" si="40"/>
        <v>0</v>
      </c>
      <c r="P83" s="11">
        <f t="shared" si="40"/>
        <v>0</v>
      </c>
      <c r="Q83" s="11">
        <f t="shared" si="40"/>
        <v>0</v>
      </c>
      <c r="R83" s="11">
        <f t="shared" si="40"/>
        <v>0</v>
      </c>
      <c r="S83" s="11">
        <f t="shared" si="40"/>
        <v>0</v>
      </c>
      <c r="T83" s="11">
        <f t="shared" si="40"/>
        <v>0</v>
      </c>
      <c r="U83" s="11">
        <f t="shared" si="40"/>
        <v>0</v>
      </c>
      <c r="V83" s="11">
        <f t="shared" si="40"/>
        <v>0</v>
      </c>
      <c r="W83" s="11">
        <f t="shared" si="40"/>
        <v>0</v>
      </c>
      <c r="X83" s="11">
        <f t="shared" si="40"/>
        <v>0</v>
      </c>
      <c r="Y83" s="11">
        <f t="shared" si="40"/>
        <v>0</v>
      </c>
      <c r="Z83" s="11">
        <f t="shared" si="40"/>
        <v>0</v>
      </c>
      <c r="AA83" s="11">
        <f t="shared" si="40"/>
        <v>0</v>
      </c>
      <c r="AB83" s="11">
        <f t="shared" si="40"/>
        <v>0</v>
      </c>
      <c r="AC83" s="11">
        <f t="shared" si="40"/>
        <v>0</v>
      </c>
      <c r="AD83" s="11">
        <f t="shared" si="40"/>
        <v>0</v>
      </c>
      <c r="AE83" s="11">
        <f t="shared" si="40"/>
        <v>0</v>
      </c>
      <c r="AF83" s="11">
        <f t="shared" si="40"/>
        <v>0</v>
      </c>
      <c r="AG83" s="11">
        <f t="shared" si="40"/>
        <v>0</v>
      </c>
      <c r="AH83" s="11">
        <v>16500</v>
      </c>
      <c r="AI83" s="11">
        <f t="shared" si="40"/>
        <v>16500</v>
      </c>
      <c r="AJ83" s="11">
        <f t="shared" si="40"/>
        <v>16500</v>
      </c>
      <c r="AK83" s="11">
        <v>0</v>
      </c>
      <c r="AL83" s="11">
        <f t="shared" si="40"/>
        <v>0</v>
      </c>
      <c r="AM83" s="11">
        <v>0</v>
      </c>
      <c r="AO83" s="16">
        <f t="shared" ref="AO83:AO97" si="41">SUM(I83:AN83)</f>
        <v>53335</v>
      </c>
      <c r="AP83" s="16">
        <f t="shared" ref="AP83:AP97" si="42">SUM(I83:AM83)*E83</f>
        <v>162085.065</v>
      </c>
      <c r="AR83" s="17"/>
    </row>
    <row r="84" spans="2:44" x14ac:dyDescent="0.2">
      <c r="B84" s="56"/>
      <c r="C84" s="102" t="s">
        <v>48</v>
      </c>
      <c r="D84" s="102" t="s">
        <v>49</v>
      </c>
      <c r="E84" s="1">
        <v>3.0390000000000001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f>AH84</f>
        <v>0</v>
      </c>
      <c r="AJ84" s="11">
        <f>AI84</f>
        <v>0</v>
      </c>
      <c r="AK84" s="11">
        <f>AJ84</f>
        <v>0</v>
      </c>
      <c r="AL84" s="11">
        <f>AK84</f>
        <v>0</v>
      </c>
      <c r="AM84" s="11">
        <v>0</v>
      </c>
      <c r="AO84" s="16">
        <f t="shared" si="41"/>
        <v>0</v>
      </c>
      <c r="AP84" s="16">
        <f t="shared" si="42"/>
        <v>0</v>
      </c>
      <c r="AR84" s="17"/>
    </row>
    <row r="85" spans="2:44" x14ac:dyDescent="0.2">
      <c r="B85" s="56"/>
      <c r="C85" s="102" t="s">
        <v>121</v>
      </c>
      <c r="D85" s="102" t="s">
        <v>122</v>
      </c>
      <c r="E85" s="1">
        <v>3.0390000000000001</v>
      </c>
      <c r="I85" s="11">
        <v>8224</v>
      </c>
      <c r="J85" s="11">
        <v>8500</v>
      </c>
      <c r="K85" s="11">
        <v>7261</v>
      </c>
      <c r="L85" s="11">
        <f t="shared" ref="L85:AJ85" si="43">K85</f>
        <v>7261</v>
      </c>
      <c r="M85" s="11">
        <f t="shared" si="43"/>
        <v>7261</v>
      </c>
      <c r="N85" s="11">
        <f t="shared" si="43"/>
        <v>7261</v>
      </c>
      <c r="O85" s="11">
        <v>7669</v>
      </c>
      <c r="P85" s="11">
        <f t="shared" si="43"/>
        <v>7669</v>
      </c>
      <c r="Q85" s="11">
        <f t="shared" si="43"/>
        <v>7669</v>
      </c>
      <c r="R85" s="11">
        <v>2857</v>
      </c>
      <c r="S85" s="11">
        <v>2449</v>
      </c>
      <c r="T85" s="11">
        <v>2449</v>
      </c>
      <c r="U85" s="11">
        <f t="shared" si="43"/>
        <v>2449</v>
      </c>
      <c r="V85" s="11">
        <f t="shared" si="43"/>
        <v>2449</v>
      </c>
      <c r="W85" s="11">
        <f t="shared" si="43"/>
        <v>2449</v>
      </c>
      <c r="X85" s="11">
        <v>0</v>
      </c>
      <c r="Y85" s="11">
        <f t="shared" si="43"/>
        <v>0</v>
      </c>
      <c r="Z85" s="11">
        <f t="shared" si="43"/>
        <v>0</v>
      </c>
      <c r="AA85" s="11">
        <f t="shared" si="43"/>
        <v>0</v>
      </c>
      <c r="AB85" s="11">
        <f t="shared" si="43"/>
        <v>0</v>
      </c>
      <c r="AC85" s="11">
        <f t="shared" si="43"/>
        <v>0</v>
      </c>
      <c r="AD85" s="11">
        <v>1908</v>
      </c>
      <c r="AE85" s="11">
        <v>0</v>
      </c>
      <c r="AF85" s="11">
        <f t="shared" si="43"/>
        <v>0</v>
      </c>
      <c r="AG85" s="11">
        <f t="shared" si="43"/>
        <v>0</v>
      </c>
      <c r="AH85" s="11">
        <v>4697</v>
      </c>
      <c r="AI85" s="11">
        <v>8500</v>
      </c>
      <c r="AJ85" s="11">
        <f t="shared" si="43"/>
        <v>8500</v>
      </c>
      <c r="AK85" s="11">
        <v>8500</v>
      </c>
      <c r="AL85" s="11">
        <v>0</v>
      </c>
      <c r="AM85" s="11">
        <v>0</v>
      </c>
      <c r="AO85" s="16">
        <f>SUM(I85:AL85)</f>
        <v>115982</v>
      </c>
      <c r="AP85" s="16">
        <f t="shared" si="42"/>
        <v>352469.29800000001</v>
      </c>
      <c r="AR85" s="17"/>
    </row>
    <row r="86" spans="2:44" x14ac:dyDescent="0.2">
      <c r="B86" s="56"/>
      <c r="C86" s="102" t="s">
        <v>34</v>
      </c>
      <c r="D86" s="102" t="s">
        <v>17</v>
      </c>
      <c r="E86" s="1">
        <v>3.0390000000000001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f t="shared" ref="AI86:AL97" si="44">AH86</f>
        <v>0</v>
      </c>
      <c r="AJ86" s="11">
        <f t="shared" si="44"/>
        <v>0</v>
      </c>
      <c r="AK86" s="11">
        <f t="shared" si="44"/>
        <v>0</v>
      </c>
      <c r="AL86" s="11">
        <f t="shared" si="44"/>
        <v>0</v>
      </c>
      <c r="AM86" s="11">
        <f t="shared" ref="AM86:AM97" si="45">AL86</f>
        <v>0</v>
      </c>
      <c r="AO86" s="16">
        <f t="shared" si="41"/>
        <v>0</v>
      </c>
      <c r="AP86" s="16">
        <f t="shared" si="42"/>
        <v>0</v>
      </c>
      <c r="AR86" s="17"/>
    </row>
    <row r="87" spans="2:44" x14ac:dyDescent="0.2">
      <c r="B87" s="56"/>
      <c r="C87" s="102" t="s">
        <v>130</v>
      </c>
      <c r="D87" s="102" t="s">
        <v>132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10000</v>
      </c>
      <c r="AI87" s="11">
        <f t="shared" si="44"/>
        <v>10000</v>
      </c>
      <c r="AJ87" s="11">
        <f t="shared" si="44"/>
        <v>10000</v>
      </c>
      <c r="AK87" s="11">
        <v>0</v>
      </c>
      <c r="AL87" s="11">
        <f t="shared" si="44"/>
        <v>0</v>
      </c>
      <c r="AM87" s="11">
        <v>0</v>
      </c>
      <c r="AO87" s="16">
        <f t="shared" si="41"/>
        <v>30000</v>
      </c>
      <c r="AP87" s="16">
        <f t="shared" si="42"/>
        <v>91170</v>
      </c>
      <c r="AR87" s="17"/>
    </row>
    <row r="88" spans="2:44" x14ac:dyDescent="0.2">
      <c r="B88" s="56"/>
      <c r="C88" s="102" t="s">
        <v>108</v>
      </c>
      <c r="D88" s="102" t="s">
        <v>109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44"/>
        <v>0</v>
      </c>
      <c r="AJ88" s="11">
        <f t="shared" si="44"/>
        <v>0</v>
      </c>
      <c r="AK88" s="11">
        <f t="shared" si="44"/>
        <v>0</v>
      </c>
      <c r="AL88" s="11">
        <f t="shared" si="44"/>
        <v>0</v>
      </c>
      <c r="AM88" s="11">
        <f t="shared" si="45"/>
        <v>0</v>
      </c>
      <c r="AO88" s="16">
        <f t="shared" si="41"/>
        <v>0</v>
      </c>
      <c r="AP88" s="16">
        <f t="shared" si="42"/>
        <v>0</v>
      </c>
      <c r="AR88" s="17"/>
    </row>
    <row r="89" spans="2:44" x14ac:dyDescent="0.2">
      <c r="B89" s="56"/>
      <c r="C89" s="102" t="s">
        <v>36</v>
      </c>
      <c r="D89" s="102" t="s">
        <v>26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44"/>
        <v>0</v>
      </c>
      <c r="AJ89" s="11">
        <f t="shared" si="44"/>
        <v>0</v>
      </c>
      <c r="AK89" s="11">
        <v>0</v>
      </c>
      <c r="AL89" s="11">
        <f t="shared" si="44"/>
        <v>0</v>
      </c>
      <c r="AM89" s="11">
        <f t="shared" si="45"/>
        <v>0</v>
      </c>
      <c r="AO89" s="16">
        <f t="shared" si="41"/>
        <v>0</v>
      </c>
      <c r="AP89" s="16">
        <f t="shared" si="42"/>
        <v>0</v>
      </c>
      <c r="AR89" s="17"/>
    </row>
    <row r="90" spans="2:44" x14ac:dyDescent="0.2">
      <c r="B90" s="56"/>
      <c r="C90" s="102" t="s">
        <v>123</v>
      </c>
      <c r="D90" s="102" t="s">
        <v>41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10000</v>
      </c>
      <c r="AI90" s="11">
        <f t="shared" si="44"/>
        <v>10000</v>
      </c>
      <c r="AJ90" s="11">
        <f t="shared" si="44"/>
        <v>10000</v>
      </c>
      <c r="AK90" s="11">
        <v>4625</v>
      </c>
      <c r="AL90" s="11">
        <v>0</v>
      </c>
      <c r="AM90" s="11">
        <v>0</v>
      </c>
      <c r="AO90" s="16">
        <f t="shared" si="41"/>
        <v>34625</v>
      </c>
      <c r="AP90" s="16">
        <f t="shared" si="42"/>
        <v>105225.375</v>
      </c>
      <c r="AR90" s="17"/>
    </row>
    <row r="91" spans="2:44" x14ac:dyDescent="0.2">
      <c r="B91" s="56"/>
      <c r="C91" s="102" t="s">
        <v>82</v>
      </c>
      <c r="D91" s="102" t="s">
        <v>43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44"/>
        <v>0</v>
      </c>
      <c r="AJ91" s="11">
        <f t="shared" si="44"/>
        <v>0</v>
      </c>
      <c r="AK91" s="11">
        <f t="shared" si="44"/>
        <v>0</v>
      </c>
      <c r="AL91" s="11">
        <f t="shared" si="44"/>
        <v>0</v>
      </c>
      <c r="AM91" s="11">
        <f t="shared" si="45"/>
        <v>0</v>
      </c>
      <c r="AO91" s="16">
        <f t="shared" si="41"/>
        <v>0</v>
      </c>
      <c r="AP91" s="16">
        <f t="shared" si="42"/>
        <v>0</v>
      </c>
      <c r="AR91" s="17"/>
    </row>
    <row r="92" spans="2:44" x14ac:dyDescent="0.2">
      <c r="B92" s="56"/>
      <c r="C92" s="102" t="s">
        <v>37</v>
      </c>
      <c r="D92" s="102" t="s">
        <v>27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44"/>
        <v>0</v>
      </c>
      <c r="AJ92" s="11">
        <f t="shared" si="44"/>
        <v>0</v>
      </c>
      <c r="AK92" s="11">
        <f t="shared" si="44"/>
        <v>0</v>
      </c>
      <c r="AL92" s="11">
        <f t="shared" si="44"/>
        <v>0</v>
      </c>
      <c r="AM92" s="11">
        <f t="shared" si="45"/>
        <v>0</v>
      </c>
      <c r="AO92" s="16">
        <f t="shared" si="41"/>
        <v>0</v>
      </c>
      <c r="AP92" s="16">
        <f t="shared" si="42"/>
        <v>0</v>
      </c>
      <c r="AR92" s="17"/>
    </row>
    <row r="93" spans="2:44" x14ac:dyDescent="0.2">
      <c r="B93" s="56"/>
      <c r="C93" s="102" t="s">
        <v>86</v>
      </c>
      <c r="D93" s="102" t="s">
        <v>53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44"/>
        <v>0</v>
      </c>
      <c r="AJ93" s="11">
        <f t="shared" si="44"/>
        <v>0</v>
      </c>
      <c r="AK93" s="11">
        <f t="shared" si="44"/>
        <v>0</v>
      </c>
      <c r="AL93" s="11">
        <f t="shared" si="44"/>
        <v>0</v>
      </c>
      <c r="AM93" s="11">
        <f t="shared" si="45"/>
        <v>0</v>
      </c>
      <c r="AO93" s="16">
        <f t="shared" si="41"/>
        <v>0</v>
      </c>
      <c r="AP93" s="16">
        <f t="shared" si="42"/>
        <v>0</v>
      </c>
      <c r="AR93" s="17"/>
    </row>
    <row r="94" spans="2:44" x14ac:dyDescent="0.2">
      <c r="B94" s="56"/>
      <c r="C94" s="102" t="s">
        <v>54</v>
      </c>
      <c r="D94" s="102" t="s">
        <v>55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44"/>
        <v>0</v>
      </c>
      <c r="AJ94" s="11">
        <f t="shared" si="44"/>
        <v>0</v>
      </c>
      <c r="AK94" s="11">
        <f t="shared" si="44"/>
        <v>0</v>
      </c>
      <c r="AL94" s="11">
        <f t="shared" si="44"/>
        <v>0</v>
      </c>
      <c r="AM94" s="11">
        <f t="shared" si="45"/>
        <v>0</v>
      </c>
      <c r="AO94" s="16">
        <f t="shared" si="41"/>
        <v>0</v>
      </c>
      <c r="AP94" s="16">
        <f t="shared" si="42"/>
        <v>0</v>
      </c>
      <c r="AR94" s="17"/>
    </row>
    <row r="95" spans="2:44" x14ac:dyDescent="0.2">
      <c r="B95" s="56"/>
      <c r="C95" s="102" t="s">
        <v>44</v>
      </c>
      <c r="D95" s="102" t="s">
        <v>45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44"/>
        <v>0</v>
      </c>
      <c r="AJ95" s="11">
        <f t="shared" si="44"/>
        <v>0</v>
      </c>
      <c r="AK95" s="11">
        <f t="shared" si="44"/>
        <v>0</v>
      </c>
      <c r="AL95" s="11">
        <f t="shared" si="44"/>
        <v>0</v>
      </c>
      <c r="AM95" s="11">
        <f t="shared" si="45"/>
        <v>0</v>
      </c>
      <c r="AO95" s="16">
        <f t="shared" si="41"/>
        <v>0</v>
      </c>
      <c r="AP95" s="16">
        <f t="shared" si="42"/>
        <v>0</v>
      </c>
      <c r="AR95" s="17"/>
    </row>
    <row r="96" spans="2:44" x14ac:dyDescent="0.2">
      <c r="B96" s="56"/>
      <c r="C96" s="102" t="s">
        <v>38</v>
      </c>
      <c r="D96" s="102" t="s">
        <v>18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44"/>
        <v>0</v>
      </c>
      <c r="AJ96" s="11">
        <f t="shared" si="44"/>
        <v>0</v>
      </c>
      <c r="AK96" s="11">
        <f t="shared" si="44"/>
        <v>0</v>
      </c>
      <c r="AL96" s="11">
        <f t="shared" si="44"/>
        <v>0</v>
      </c>
      <c r="AM96" s="11">
        <f t="shared" si="45"/>
        <v>0</v>
      </c>
      <c r="AO96" s="64">
        <f t="shared" si="41"/>
        <v>0</v>
      </c>
      <c r="AP96" s="64">
        <f t="shared" si="42"/>
        <v>0</v>
      </c>
      <c r="AR96" s="17"/>
    </row>
    <row r="97" spans="2:44" x14ac:dyDescent="0.2">
      <c r="B97" s="56"/>
      <c r="C97" s="102" t="s">
        <v>57</v>
      </c>
      <c r="D97" s="102" t="s">
        <v>56</v>
      </c>
      <c r="E97" s="1">
        <v>3.0390000000000001</v>
      </c>
      <c r="I97" s="59">
        <v>0</v>
      </c>
      <c r="J97" s="59">
        <v>0</v>
      </c>
      <c r="K97" s="59">
        <v>0</v>
      </c>
      <c r="L97" s="59">
        <v>0</v>
      </c>
      <c r="M97" s="59">
        <v>0</v>
      </c>
      <c r="N97" s="59">
        <v>0</v>
      </c>
      <c r="O97" s="59">
        <v>0</v>
      </c>
      <c r="P97" s="59">
        <v>0</v>
      </c>
      <c r="Q97" s="59">
        <v>0</v>
      </c>
      <c r="R97" s="59">
        <v>0</v>
      </c>
      <c r="S97" s="59">
        <v>0</v>
      </c>
      <c r="T97" s="59">
        <v>0</v>
      </c>
      <c r="U97" s="59">
        <v>0</v>
      </c>
      <c r="V97" s="59">
        <v>0</v>
      </c>
      <c r="W97" s="59">
        <v>0</v>
      </c>
      <c r="X97" s="59">
        <v>0</v>
      </c>
      <c r="Y97" s="59">
        <v>0</v>
      </c>
      <c r="Z97" s="59">
        <v>0</v>
      </c>
      <c r="AA97" s="59">
        <v>0</v>
      </c>
      <c r="AB97" s="59">
        <v>0</v>
      </c>
      <c r="AC97" s="59">
        <v>0</v>
      </c>
      <c r="AD97" s="59">
        <v>0</v>
      </c>
      <c r="AE97" s="59">
        <v>0</v>
      </c>
      <c r="AF97" s="59">
        <v>0</v>
      </c>
      <c r="AG97" s="59">
        <v>0</v>
      </c>
      <c r="AH97" s="59">
        <v>0</v>
      </c>
      <c r="AI97" s="59">
        <f t="shared" si="44"/>
        <v>0</v>
      </c>
      <c r="AJ97" s="59">
        <f t="shared" si="44"/>
        <v>0</v>
      </c>
      <c r="AK97" s="59">
        <f t="shared" si="44"/>
        <v>0</v>
      </c>
      <c r="AL97" s="59">
        <f t="shared" si="44"/>
        <v>0</v>
      </c>
      <c r="AM97" s="59">
        <f t="shared" si="45"/>
        <v>0</v>
      </c>
      <c r="AO97" s="60">
        <f t="shared" si="41"/>
        <v>0</v>
      </c>
      <c r="AP97" s="60">
        <f t="shared" si="42"/>
        <v>0</v>
      </c>
      <c r="AR97" s="17"/>
    </row>
    <row r="98" spans="2:44" x14ac:dyDescent="0.2">
      <c r="I98" s="58">
        <f t="shared" ref="I98:AM98" si="46">SUM(I83:I97)</f>
        <v>8224</v>
      </c>
      <c r="J98" s="58">
        <f t="shared" si="46"/>
        <v>12335</v>
      </c>
      <c r="K98" s="58">
        <f t="shared" si="46"/>
        <v>7261</v>
      </c>
      <c r="L98" s="58">
        <f t="shared" si="46"/>
        <v>7261</v>
      </c>
      <c r="M98" s="58">
        <f t="shared" si="46"/>
        <v>7261</v>
      </c>
      <c r="N98" s="58">
        <f t="shared" si="46"/>
        <v>7261</v>
      </c>
      <c r="O98" s="58">
        <f t="shared" si="46"/>
        <v>7669</v>
      </c>
      <c r="P98" s="58">
        <f t="shared" si="46"/>
        <v>7669</v>
      </c>
      <c r="Q98" s="58">
        <f t="shared" si="46"/>
        <v>7669</v>
      </c>
      <c r="R98" s="58">
        <f t="shared" si="46"/>
        <v>2857</v>
      </c>
      <c r="S98" s="58">
        <f t="shared" si="46"/>
        <v>2449</v>
      </c>
      <c r="T98" s="58">
        <f t="shared" si="46"/>
        <v>2449</v>
      </c>
      <c r="U98" s="58">
        <f t="shared" si="46"/>
        <v>2449</v>
      </c>
      <c r="V98" s="58">
        <f t="shared" si="46"/>
        <v>2449</v>
      </c>
      <c r="W98" s="58">
        <f t="shared" si="46"/>
        <v>2449</v>
      </c>
      <c r="X98" s="58">
        <f t="shared" si="46"/>
        <v>0</v>
      </c>
      <c r="Y98" s="58">
        <f t="shared" si="46"/>
        <v>0</v>
      </c>
      <c r="Z98" s="58">
        <f t="shared" si="46"/>
        <v>0</v>
      </c>
      <c r="AA98" s="58">
        <f t="shared" si="46"/>
        <v>0</v>
      </c>
      <c r="AB98" s="58">
        <f t="shared" si="46"/>
        <v>0</v>
      </c>
      <c r="AC98" s="58">
        <f t="shared" si="46"/>
        <v>0</v>
      </c>
      <c r="AD98" s="58">
        <f t="shared" si="46"/>
        <v>1908</v>
      </c>
      <c r="AE98" s="58">
        <f t="shared" si="46"/>
        <v>0</v>
      </c>
      <c r="AF98" s="58">
        <f t="shared" si="46"/>
        <v>0</v>
      </c>
      <c r="AG98" s="58">
        <f t="shared" si="46"/>
        <v>0</v>
      </c>
      <c r="AH98" s="58">
        <f t="shared" si="46"/>
        <v>41197</v>
      </c>
      <c r="AI98" s="58">
        <f t="shared" si="46"/>
        <v>45000</v>
      </c>
      <c r="AJ98" s="58">
        <f t="shared" si="46"/>
        <v>45000</v>
      </c>
      <c r="AK98" s="58">
        <f t="shared" si="46"/>
        <v>13125</v>
      </c>
      <c r="AL98" s="58">
        <f t="shared" si="46"/>
        <v>0</v>
      </c>
      <c r="AM98" s="58">
        <f t="shared" si="46"/>
        <v>0</v>
      </c>
      <c r="AO98" s="20">
        <f>SUM(AO83:AO97)</f>
        <v>233942</v>
      </c>
      <c r="AP98" s="20">
        <f>SUM(AP83:AP97)</f>
        <v>710949.73800000001</v>
      </c>
    </row>
    <row r="99" spans="2:44" hidden="1" x14ac:dyDescent="0.2"/>
    <row r="100" spans="2:44" hidden="1" x14ac:dyDescent="0.2">
      <c r="B100" s="61" t="s">
        <v>95</v>
      </c>
    </row>
    <row r="101" spans="2:44" hidden="1" x14ac:dyDescent="0.2">
      <c r="C101" s="1" t="s">
        <v>96</v>
      </c>
      <c r="D101" s="1" t="s">
        <v>97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0</v>
      </c>
      <c r="AL101" s="16">
        <v>0</v>
      </c>
      <c r="AM101" s="16">
        <v>0</v>
      </c>
      <c r="AO101" s="16">
        <f>SUM(I101:AN101)</f>
        <v>0</v>
      </c>
      <c r="AP101" s="16">
        <f>SUM(I101:AM101)*E101</f>
        <v>0</v>
      </c>
    </row>
    <row r="102" spans="2:44" hidden="1" x14ac:dyDescent="0.2"/>
    <row r="103" spans="2:44" hidden="1" x14ac:dyDescent="0.2">
      <c r="B103" s="61" t="s">
        <v>95</v>
      </c>
    </row>
    <row r="104" spans="2:44" hidden="1" x14ac:dyDescent="0.2">
      <c r="C104" s="1" t="s">
        <v>96</v>
      </c>
      <c r="D104" s="1" t="s">
        <v>97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0</v>
      </c>
      <c r="AM104" s="16">
        <v>0</v>
      </c>
      <c r="AO104" s="16">
        <f>SUM(I104:AN104)</f>
        <v>0</v>
      </c>
      <c r="AP104" s="16">
        <f>SUM(I104:AM104)*E104</f>
        <v>0</v>
      </c>
    </row>
    <row r="105" spans="2:44" hidden="1" x14ac:dyDescent="0.2"/>
    <row r="106" spans="2:44" hidden="1" x14ac:dyDescent="0.2">
      <c r="B106" s="61" t="s">
        <v>95</v>
      </c>
    </row>
    <row r="107" spans="2:44" hidden="1" x14ac:dyDescent="0.2">
      <c r="C107" s="1" t="s">
        <v>96</v>
      </c>
      <c r="D107" s="1" t="s">
        <v>97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  <c r="AK107" s="16">
        <v>0</v>
      </c>
      <c r="AL107" s="16">
        <v>0</v>
      </c>
      <c r="AM107" s="16">
        <v>0</v>
      </c>
      <c r="AO107" s="16">
        <f>SUM(I107:AN107)</f>
        <v>0</v>
      </c>
      <c r="AP107" s="16">
        <f>SUM(I107:AM107)*E107</f>
        <v>0</v>
      </c>
    </row>
    <row r="108" spans="2:44" hidden="1" x14ac:dyDescent="0.2"/>
    <row r="109" spans="2:44" hidden="1" x14ac:dyDescent="0.2">
      <c r="B109" s="61" t="s">
        <v>95</v>
      </c>
    </row>
    <row r="110" spans="2:44" hidden="1" x14ac:dyDescent="0.2">
      <c r="C110" s="1" t="s">
        <v>96</v>
      </c>
      <c r="D110" s="1" t="s">
        <v>97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  <c r="AK110" s="16">
        <v>0</v>
      </c>
      <c r="AL110" s="16">
        <v>0</v>
      </c>
      <c r="AM110" s="16">
        <v>0</v>
      </c>
      <c r="AO110" s="16">
        <f>SUM(I110:AN110)</f>
        <v>0</v>
      </c>
      <c r="AP110" s="16">
        <f>SUM(I110:AM110)*E110</f>
        <v>0</v>
      </c>
    </row>
    <row r="112" spans="2:44" x14ac:dyDescent="0.2">
      <c r="AK112" s="154" t="s">
        <v>79</v>
      </c>
      <c r="AL112" s="155"/>
      <c r="AM112" s="155"/>
      <c r="AN112" s="155"/>
      <c r="AO112" s="155"/>
      <c r="AP112" s="156"/>
    </row>
    <row r="113" spans="9:44" x14ac:dyDescent="0.2"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K113" s="68"/>
      <c r="AL113" s="69"/>
      <c r="AM113" s="69"/>
      <c r="AN113" s="69"/>
      <c r="AO113" s="78" t="s">
        <v>2</v>
      </c>
      <c r="AP113" s="79" t="s">
        <v>102</v>
      </c>
    </row>
    <row r="114" spans="9:44" x14ac:dyDescent="0.2">
      <c r="AK114" s="80" t="s">
        <v>60</v>
      </c>
      <c r="AL114" s="27"/>
      <c r="AM114" s="27"/>
      <c r="AN114" s="27"/>
      <c r="AO114" s="64">
        <f>AO17</f>
        <v>600000</v>
      </c>
      <c r="AP114" s="71">
        <f>AP17</f>
        <v>1440599.9999999998</v>
      </c>
    </row>
    <row r="115" spans="9:44" x14ac:dyDescent="0.2">
      <c r="AK115" s="70" t="s">
        <v>62</v>
      </c>
      <c r="AL115" s="27"/>
      <c r="AM115" s="27"/>
      <c r="AN115" s="27"/>
      <c r="AO115" s="64">
        <f>AO34</f>
        <v>750000</v>
      </c>
      <c r="AP115" s="71">
        <f>AP34</f>
        <v>2155125</v>
      </c>
    </row>
    <row r="116" spans="9:44" x14ac:dyDescent="0.2">
      <c r="I116" s="1" t="s">
        <v>67</v>
      </c>
      <c r="AK116" s="70" t="s">
        <v>67</v>
      </c>
      <c r="AL116" s="27"/>
      <c r="AM116" s="27"/>
      <c r="AN116" s="27"/>
      <c r="AO116" s="72">
        <f>AO48</f>
        <v>262000</v>
      </c>
      <c r="AP116" s="73">
        <f>AP48</f>
        <v>942940</v>
      </c>
    </row>
    <row r="117" spans="9:44" x14ac:dyDescent="0.2">
      <c r="AK117" s="70"/>
      <c r="AL117" s="27"/>
      <c r="AM117" s="27"/>
      <c r="AN117" s="27"/>
      <c r="AO117" s="27"/>
      <c r="AP117" s="74"/>
    </row>
    <row r="118" spans="9:44" x14ac:dyDescent="0.2">
      <c r="AK118" s="70" t="s">
        <v>105</v>
      </c>
      <c r="AL118" s="27"/>
      <c r="AM118" s="27"/>
      <c r="AN118" s="27"/>
      <c r="AO118" s="64">
        <f>AO68</f>
        <v>1366897.42</v>
      </c>
      <c r="AP118" s="71">
        <f>AP68</f>
        <v>110489.742</v>
      </c>
    </row>
    <row r="119" spans="9:44" x14ac:dyDescent="0.2">
      <c r="AK119" s="70" t="s">
        <v>73</v>
      </c>
      <c r="AL119" s="27"/>
      <c r="AM119" s="27"/>
      <c r="AN119" s="27"/>
      <c r="AO119" s="72">
        <f>SUM(AO70:AO76)</f>
        <v>0</v>
      </c>
      <c r="AP119" s="73">
        <f>SUM(AP70:AP76)</f>
        <v>0</v>
      </c>
    </row>
    <row r="120" spans="9:44" x14ac:dyDescent="0.2">
      <c r="AK120" s="70"/>
      <c r="AL120" s="27"/>
      <c r="AM120" s="27"/>
      <c r="AN120" s="27"/>
      <c r="AO120" s="27"/>
      <c r="AP120" s="74"/>
    </row>
    <row r="121" spans="9:44" x14ac:dyDescent="0.2">
      <c r="AK121" s="70" t="s">
        <v>106</v>
      </c>
      <c r="AL121" s="27"/>
      <c r="AM121" s="27"/>
      <c r="AN121" s="27"/>
      <c r="AO121" s="72">
        <f>SUM(AO82:AO110)-AO98</f>
        <v>233942</v>
      </c>
      <c r="AP121" s="75">
        <f>SUM(AP82:AP110)-AP98</f>
        <v>710949.73800000001</v>
      </c>
    </row>
    <row r="122" spans="9:44" x14ac:dyDescent="0.2">
      <c r="AK122" s="70" t="s">
        <v>116</v>
      </c>
      <c r="AL122" s="27"/>
      <c r="AM122" s="27"/>
      <c r="AN122" s="27"/>
      <c r="AO122" s="64">
        <f>AO80+AO48</f>
        <v>1364277.42</v>
      </c>
      <c r="AP122" s="71">
        <f>AP80+AP48</f>
        <v>3938205.0040000002</v>
      </c>
    </row>
    <row r="123" spans="9:44" x14ac:dyDescent="0.2">
      <c r="AK123" s="70" t="s">
        <v>118</v>
      </c>
      <c r="AL123" s="27"/>
      <c r="AM123" s="27"/>
      <c r="AN123" s="27"/>
      <c r="AO123" s="64">
        <f>+(MAX((SUM(AO80:AO110)-AO98),SUM(AO68:AO76)+SUM(AQ68:AQ76),SUM(AO34:AO42,AO17)))</f>
        <v>1457000</v>
      </c>
      <c r="AP123" s="71">
        <f>AO123*G80</f>
        <v>58280</v>
      </c>
      <c r="AR123" s="16"/>
    </row>
    <row r="124" spans="9:44" x14ac:dyDescent="0.2">
      <c r="AK124" s="70" t="s">
        <v>117</v>
      </c>
      <c r="AL124" s="27"/>
      <c r="AM124" s="27"/>
      <c r="AN124" s="27"/>
      <c r="AO124" s="64"/>
      <c r="AP124" s="71">
        <f>AP122+AP123</f>
        <v>3996485.0040000002</v>
      </c>
      <c r="AR124" s="16"/>
    </row>
    <row r="125" spans="9:44" x14ac:dyDescent="0.2">
      <c r="AK125" s="70"/>
      <c r="AL125" s="27"/>
      <c r="AM125" s="27"/>
      <c r="AN125" s="27"/>
      <c r="AO125" s="27"/>
      <c r="AP125" s="74"/>
    </row>
    <row r="126" spans="9:44" x14ac:dyDescent="0.2">
      <c r="AK126" s="70"/>
      <c r="AL126" s="27" t="s">
        <v>77</v>
      </c>
      <c r="AM126" s="27"/>
      <c r="AN126" s="27"/>
      <c r="AO126" s="64">
        <f>AQ68</f>
        <v>13780.580000000002</v>
      </c>
      <c r="AP126" s="74"/>
    </row>
    <row r="127" spans="9:44" x14ac:dyDescent="0.2">
      <c r="AK127" s="70"/>
      <c r="AL127" s="27" t="s">
        <v>78</v>
      </c>
      <c r="AM127" s="27"/>
      <c r="AN127" s="27"/>
      <c r="AO127" s="64">
        <v>0</v>
      </c>
      <c r="AP127" s="74"/>
    </row>
    <row r="128" spans="9:44" x14ac:dyDescent="0.2">
      <c r="AK128" s="76"/>
      <c r="AL128" s="97" t="s">
        <v>12</v>
      </c>
      <c r="AM128" s="97"/>
      <c r="AN128" s="97"/>
      <c r="AO128" s="98">
        <f>SUM(AO114:AO116)-SUM(AO121:AO122)-AO127-AO126</f>
        <v>7.2759576141834259E-11</v>
      </c>
      <c r="AP128" s="99"/>
    </row>
    <row r="129" spans="3:42" x14ac:dyDescent="0.2">
      <c r="AK129" s="27"/>
      <c r="AL129" s="27"/>
      <c r="AM129" s="27"/>
      <c r="AN129" s="27"/>
      <c r="AO129" s="27"/>
      <c r="AP129" s="27"/>
    </row>
    <row r="130" spans="3:42" ht="12" thickBot="1" x14ac:dyDescent="0.25">
      <c r="AK130" s="27"/>
      <c r="AL130" s="27"/>
      <c r="AM130" s="27"/>
      <c r="AN130" s="27"/>
      <c r="AO130" s="27"/>
      <c r="AP130" s="27"/>
    </row>
    <row r="131" spans="3:42" x14ac:dyDescent="0.2">
      <c r="C131" s="115" t="s">
        <v>100</v>
      </c>
      <c r="D131" s="116" t="s">
        <v>133</v>
      </c>
      <c r="E131" s="116" t="s">
        <v>140</v>
      </c>
      <c r="F131" s="116"/>
      <c r="G131" s="116"/>
      <c r="H131" s="116"/>
      <c r="I131" s="117"/>
      <c r="J131" s="117"/>
      <c r="K131" s="117"/>
      <c r="L131" s="117"/>
      <c r="M131" s="117">
        <v>5000</v>
      </c>
      <c r="N131" s="117">
        <v>0</v>
      </c>
      <c r="O131" s="117">
        <v>2000</v>
      </c>
      <c r="P131" s="117">
        <v>5000</v>
      </c>
      <c r="Q131" s="117">
        <v>5000</v>
      </c>
      <c r="R131" s="117">
        <v>5000</v>
      </c>
      <c r="S131" s="117">
        <v>5000</v>
      </c>
      <c r="T131" s="117">
        <v>5000</v>
      </c>
      <c r="U131" s="117">
        <v>5000</v>
      </c>
      <c r="V131" s="117">
        <v>0</v>
      </c>
      <c r="W131" s="117"/>
      <c r="X131" s="117"/>
      <c r="Y131" s="117"/>
      <c r="Z131" s="117"/>
      <c r="AA131" s="117"/>
      <c r="AB131" s="117"/>
      <c r="AC131" s="117"/>
      <c r="AD131" s="117">
        <f>AD42</f>
        <v>5000</v>
      </c>
      <c r="AE131" s="117">
        <f t="shared" ref="AE131:AL131" si="47">AE42</f>
        <v>10000</v>
      </c>
      <c r="AF131" s="117">
        <f t="shared" si="47"/>
        <v>10000</v>
      </c>
      <c r="AG131" s="117">
        <f t="shared" si="47"/>
        <v>10000</v>
      </c>
      <c r="AH131" s="117">
        <f t="shared" si="47"/>
        <v>10000</v>
      </c>
      <c r="AI131" s="117">
        <f t="shared" si="47"/>
        <v>10000</v>
      </c>
      <c r="AJ131" s="117">
        <f t="shared" si="47"/>
        <v>5000</v>
      </c>
      <c r="AK131" s="117">
        <f t="shared" si="47"/>
        <v>5000</v>
      </c>
      <c r="AL131" s="117">
        <f t="shared" si="47"/>
        <v>5000</v>
      </c>
      <c r="AM131" s="58"/>
      <c r="AO131" s="16">
        <f t="shared" ref="AO131:AO136" si="48">SUM(I131:AM131)</f>
        <v>107000</v>
      </c>
    </row>
    <row r="132" spans="3:42" x14ac:dyDescent="0.2">
      <c r="C132" s="118"/>
      <c r="D132" s="27" t="s">
        <v>134</v>
      </c>
      <c r="E132" s="27" t="s">
        <v>141</v>
      </c>
      <c r="F132" s="27"/>
      <c r="G132" s="27"/>
      <c r="H132" s="27"/>
      <c r="I132" s="72"/>
      <c r="J132" s="72"/>
      <c r="K132" s="72"/>
      <c r="L132" s="72"/>
      <c r="M132" s="72">
        <v>0</v>
      </c>
      <c r="N132" s="72">
        <v>15000</v>
      </c>
      <c r="O132" s="72">
        <v>0</v>
      </c>
      <c r="P132" s="72">
        <v>0</v>
      </c>
      <c r="Q132" s="72">
        <v>0</v>
      </c>
      <c r="R132" s="72">
        <v>0</v>
      </c>
      <c r="S132" s="72">
        <v>0</v>
      </c>
      <c r="T132" s="72">
        <v>0</v>
      </c>
      <c r="U132" s="72"/>
      <c r="V132" s="72"/>
      <c r="W132" s="72"/>
      <c r="X132" s="72"/>
      <c r="Y132" s="72"/>
      <c r="Z132" s="72"/>
      <c r="AA132" s="72"/>
      <c r="AB132" s="72"/>
      <c r="AC132" s="72"/>
      <c r="AD132" s="72">
        <f t="shared" ref="AD132:AL133" si="49">AD43</f>
        <v>0</v>
      </c>
      <c r="AE132" s="72">
        <f t="shared" si="49"/>
        <v>0</v>
      </c>
      <c r="AF132" s="72">
        <f t="shared" si="49"/>
        <v>0</v>
      </c>
      <c r="AG132" s="72">
        <f t="shared" si="49"/>
        <v>0</v>
      </c>
      <c r="AH132" s="72">
        <f t="shared" si="49"/>
        <v>0</v>
      </c>
      <c r="AI132" s="72">
        <f t="shared" si="49"/>
        <v>0</v>
      </c>
      <c r="AJ132" s="72">
        <f t="shared" si="49"/>
        <v>0</v>
      </c>
      <c r="AK132" s="72">
        <f t="shared" si="49"/>
        <v>0</v>
      </c>
      <c r="AL132" s="72">
        <f t="shared" si="49"/>
        <v>0</v>
      </c>
      <c r="AM132" s="58"/>
      <c r="AO132" s="16">
        <f t="shared" si="48"/>
        <v>15000</v>
      </c>
    </row>
    <row r="133" spans="3:42" x14ac:dyDescent="0.2">
      <c r="C133" s="118"/>
      <c r="D133" s="27" t="s">
        <v>135</v>
      </c>
      <c r="E133" s="27" t="s">
        <v>139</v>
      </c>
      <c r="F133" s="27"/>
      <c r="G133" s="27"/>
      <c r="H133" s="27"/>
      <c r="I133" s="72"/>
      <c r="J133" s="72"/>
      <c r="K133" s="72"/>
      <c r="L133" s="72"/>
      <c r="M133" s="72">
        <v>0</v>
      </c>
      <c r="N133" s="72">
        <v>0</v>
      </c>
      <c r="O133" s="72">
        <v>8500</v>
      </c>
      <c r="P133" s="72">
        <v>0</v>
      </c>
      <c r="Q133" s="72">
        <v>0</v>
      </c>
      <c r="R133" s="72">
        <v>0</v>
      </c>
      <c r="S133" s="72">
        <v>0</v>
      </c>
      <c r="T133" s="72">
        <v>8500</v>
      </c>
      <c r="U133" s="72"/>
      <c r="V133" s="72">
        <v>5000</v>
      </c>
      <c r="W133" s="72"/>
      <c r="X133" s="72"/>
      <c r="Y133" s="72"/>
      <c r="Z133" s="72"/>
      <c r="AA133" s="72"/>
      <c r="AB133" s="72">
        <v>10000</v>
      </c>
      <c r="AC133" s="72"/>
      <c r="AD133" s="72">
        <f t="shared" si="49"/>
        <v>0</v>
      </c>
      <c r="AE133" s="72">
        <f t="shared" si="49"/>
        <v>10000</v>
      </c>
      <c r="AF133" s="72">
        <f t="shared" si="49"/>
        <v>10000</v>
      </c>
      <c r="AG133" s="72">
        <f t="shared" si="49"/>
        <v>10000</v>
      </c>
      <c r="AH133" s="72">
        <f t="shared" si="49"/>
        <v>0</v>
      </c>
      <c r="AI133" s="72">
        <f t="shared" si="49"/>
        <v>0</v>
      </c>
      <c r="AJ133" s="72">
        <f t="shared" si="49"/>
        <v>0</v>
      </c>
      <c r="AK133" s="72">
        <f t="shared" si="49"/>
        <v>0</v>
      </c>
      <c r="AL133" s="72">
        <f t="shared" si="49"/>
        <v>0</v>
      </c>
      <c r="AM133" s="58"/>
      <c r="AO133" s="16">
        <f t="shared" si="48"/>
        <v>62000</v>
      </c>
    </row>
    <row r="134" spans="3:42" x14ac:dyDescent="0.2">
      <c r="C134" s="118"/>
      <c r="D134" s="27" t="s">
        <v>136</v>
      </c>
      <c r="E134" s="27" t="s">
        <v>140</v>
      </c>
      <c r="F134" s="27"/>
      <c r="G134" s="27"/>
      <c r="H134" s="27"/>
      <c r="I134" s="72"/>
      <c r="J134" s="72"/>
      <c r="K134" s="72"/>
      <c r="L134" s="72"/>
      <c r="M134" s="72">
        <v>0</v>
      </c>
      <c r="N134" s="72">
        <v>0</v>
      </c>
      <c r="O134" s="72">
        <v>3000</v>
      </c>
      <c r="P134" s="72">
        <v>0</v>
      </c>
      <c r="Q134" s="72">
        <v>0</v>
      </c>
      <c r="R134" s="72">
        <v>0</v>
      </c>
      <c r="S134" s="72">
        <v>0</v>
      </c>
      <c r="T134" s="72">
        <v>0</v>
      </c>
      <c r="U134" s="72"/>
      <c r="V134" s="72">
        <v>10000</v>
      </c>
      <c r="W134" s="72">
        <v>10000</v>
      </c>
      <c r="X134" s="72">
        <v>10000</v>
      </c>
      <c r="Y134" s="72">
        <v>10000</v>
      </c>
      <c r="Z134" s="72">
        <v>10000</v>
      </c>
      <c r="AA134" s="72">
        <v>10000</v>
      </c>
      <c r="AB134" s="72"/>
      <c r="AC134" s="72">
        <v>10000</v>
      </c>
      <c r="AD134" s="72">
        <f>AD45</f>
        <v>5000</v>
      </c>
      <c r="AE134" s="72">
        <f t="shared" ref="AE134:AL134" si="50">AE45</f>
        <v>0</v>
      </c>
      <c r="AF134" s="72">
        <f t="shared" si="50"/>
        <v>0</v>
      </c>
      <c r="AG134" s="72">
        <f t="shared" si="50"/>
        <v>0</v>
      </c>
      <c r="AH134" s="72">
        <f t="shared" si="50"/>
        <v>0</v>
      </c>
      <c r="AI134" s="72">
        <f t="shared" si="50"/>
        <v>0</v>
      </c>
      <c r="AJ134" s="72">
        <f t="shared" si="50"/>
        <v>0</v>
      </c>
      <c r="AK134" s="72">
        <f t="shared" si="50"/>
        <v>0</v>
      </c>
      <c r="AL134" s="72">
        <f t="shared" si="50"/>
        <v>0</v>
      </c>
      <c r="AM134" s="58"/>
      <c r="AO134" s="16">
        <f t="shared" si="48"/>
        <v>78000</v>
      </c>
    </row>
    <row r="135" spans="3:42" x14ac:dyDescent="0.2">
      <c r="C135" s="118"/>
      <c r="D135" s="27"/>
      <c r="E135" s="27"/>
      <c r="F135" s="27"/>
      <c r="G135" s="27"/>
      <c r="H135" s="27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72"/>
      <c r="AK135" s="72"/>
      <c r="AL135" s="123"/>
      <c r="AM135" s="58"/>
      <c r="AO135" s="126">
        <f t="shared" si="48"/>
        <v>0</v>
      </c>
    </row>
    <row r="136" spans="3:42" ht="12" thickBot="1" x14ac:dyDescent="0.25">
      <c r="C136" s="119"/>
      <c r="D136" s="120"/>
      <c r="E136" s="120"/>
      <c r="F136" s="120"/>
      <c r="G136" s="120"/>
      <c r="H136" s="120"/>
      <c r="I136" s="121"/>
      <c r="J136" s="121"/>
      <c r="K136" s="121"/>
      <c r="L136" s="121"/>
      <c r="M136" s="121"/>
      <c r="N136" s="121"/>
      <c r="O136" s="121"/>
      <c r="P136" s="121"/>
      <c r="Q136" s="121"/>
      <c r="R136" s="121"/>
      <c r="S136" s="121"/>
      <c r="T136" s="121"/>
      <c r="U136" s="121"/>
      <c r="V136" s="121"/>
      <c r="W136" s="121"/>
      <c r="X136" s="121"/>
      <c r="Y136" s="121"/>
      <c r="Z136" s="121"/>
      <c r="AA136" s="121"/>
      <c r="AB136" s="121"/>
      <c r="AC136" s="121"/>
      <c r="AD136" s="121"/>
      <c r="AE136" s="121"/>
      <c r="AF136" s="121"/>
      <c r="AG136" s="121"/>
      <c r="AH136" s="121"/>
      <c r="AI136" s="121"/>
      <c r="AJ136" s="121"/>
      <c r="AK136" s="121"/>
      <c r="AL136" s="124"/>
      <c r="AM136" s="58"/>
      <c r="AO136" s="126">
        <f t="shared" si="48"/>
        <v>0</v>
      </c>
    </row>
    <row r="137" spans="3:42" x14ac:dyDescent="0.2">
      <c r="D137" s="5" t="s">
        <v>144</v>
      </c>
      <c r="I137" s="58">
        <f t="shared" ref="I137:AM137" si="51">SUM(I131:I136)</f>
        <v>0</v>
      </c>
      <c r="J137" s="58">
        <f t="shared" si="51"/>
        <v>0</v>
      </c>
      <c r="K137" s="58">
        <f t="shared" si="51"/>
        <v>0</v>
      </c>
      <c r="L137" s="58">
        <f t="shared" si="51"/>
        <v>0</v>
      </c>
      <c r="M137" s="58">
        <f t="shared" si="51"/>
        <v>5000</v>
      </c>
      <c r="N137" s="58">
        <f t="shared" si="51"/>
        <v>15000</v>
      </c>
      <c r="O137" s="58">
        <f t="shared" si="51"/>
        <v>13500</v>
      </c>
      <c r="P137" s="58">
        <f t="shared" si="51"/>
        <v>5000</v>
      </c>
      <c r="Q137" s="58">
        <f t="shared" si="51"/>
        <v>5000</v>
      </c>
      <c r="R137" s="58">
        <f t="shared" si="51"/>
        <v>5000</v>
      </c>
      <c r="S137" s="58">
        <f t="shared" si="51"/>
        <v>5000</v>
      </c>
      <c r="T137" s="58">
        <f t="shared" si="51"/>
        <v>13500</v>
      </c>
      <c r="U137" s="58">
        <f t="shared" si="51"/>
        <v>5000</v>
      </c>
      <c r="V137" s="58">
        <f t="shared" si="51"/>
        <v>15000</v>
      </c>
      <c r="W137" s="58">
        <f t="shared" si="51"/>
        <v>10000</v>
      </c>
      <c r="X137" s="58">
        <f t="shared" si="51"/>
        <v>10000</v>
      </c>
      <c r="Y137" s="58">
        <f t="shared" si="51"/>
        <v>10000</v>
      </c>
      <c r="Z137" s="58">
        <f t="shared" si="51"/>
        <v>10000</v>
      </c>
      <c r="AA137" s="58">
        <f t="shared" si="51"/>
        <v>10000</v>
      </c>
      <c r="AB137" s="58">
        <f t="shared" si="51"/>
        <v>10000</v>
      </c>
      <c r="AC137" s="58">
        <f t="shared" si="51"/>
        <v>10000</v>
      </c>
      <c r="AD137" s="58">
        <f t="shared" si="51"/>
        <v>10000</v>
      </c>
      <c r="AE137" s="58">
        <f t="shared" si="51"/>
        <v>20000</v>
      </c>
      <c r="AF137" s="58">
        <f t="shared" si="51"/>
        <v>20000</v>
      </c>
      <c r="AG137" s="58">
        <f t="shared" si="51"/>
        <v>20000</v>
      </c>
      <c r="AH137" s="58">
        <f t="shared" si="51"/>
        <v>10000</v>
      </c>
      <c r="AI137" s="58">
        <f t="shared" si="51"/>
        <v>10000</v>
      </c>
      <c r="AJ137" s="58">
        <f t="shared" si="51"/>
        <v>5000</v>
      </c>
      <c r="AK137" s="58">
        <f t="shared" si="51"/>
        <v>5000</v>
      </c>
      <c r="AL137" s="58">
        <f t="shared" si="51"/>
        <v>5000</v>
      </c>
      <c r="AM137" s="11">
        <f t="shared" si="51"/>
        <v>0</v>
      </c>
      <c r="AO137" s="125">
        <f>SUM(I137:AN137)</f>
        <v>262000</v>
      </c>
    </row>
    <row r="138" spans="3:42" ht="12" thickBot="1" x14ac:dyDescent="0.25"/>
    <row r="139" spans="3:42" x14ac:dyDescent="0.2">
      <c r="C139" s="115" t="s">
        <v>142</v>
      </c>
      <c r="D139" s="116" t="s">
        <v>133</v>
      </c>
      <c r="E139" s="116" t="s">
        <v>140</v>
      </c>
      <c r="F139" s="116"/>
      <c r="G139" s="116" t="s">
        <v>147</v>
      </c>
      <c r="H139" s="116"/>
      <c r="I139" s="117"/>
      <c r="J139" s="117"/>
      <c r="K139" s="117"/>
      <c r="L139" s="117"/>
      <c r="M139" s="127">
        <v>3.915</v>
      </c>
      <c r="N139" s="117">
        <v>0</v>
      </c>
      <c r="O139" s="127">
        <v>3.71</v>
      </c>
      <c r="P139" s="127">
        <v>3.605</v>
      </c>
      <c r="Q139" s="127">
        <v>3.5350000000000001</v>
      </c>
      <c r="R139" s="127">
        <v>3.5350000000000001</v>
      </c>
      <c r="S139" s="127">
        <v>3.5350000000000001</v>
      </c>
      <c r="T139" s="127">
        <v>3.7949999999999999</v>
      </c>
      <c r="U139" s="127">
        <v>3.9950000000000001</v>
      </c>
      <c r="V139" s="117">
        <v>0</v>
      </c>
      <c r="W139" s="117"/>
      <c r="X139" s="117"/>
      <c r="Y139" s="117"/>
      <c r="Z139" s="117"/>
      <c r="AA139" s="117"/>
      <c r="AB139" s="117"/>
      <c r="AC139" s="117"/>
      <c r="AD139" s="127">
        <v>3.5550000000000002</v>
      </c>
      <c r="AE139" s="127">
        <v>3.55</v>
      </c>
      <c r="AF139" s="127">
        <v>3.55</v>
      </c>
      <c r="AG139" s="127">
        <v>3.55</v>
      </c>
      <c r="AH139" s="127">
        <v>3.4849999999999999</v>
      </c>
      <c r="AI139" s="127">
        <v>3.35</v>
      </c>
      <c r="AJ139" s="127">
        <v>3.28</v>
      </c>
      <c r="AK139" s="127">
        <v>3.0649999999999999</v>
      </c>
      <c r="AL139" s="122">
        <v>3.0649999999999999</v>
      </c>
      <c r="AM139" s="58"/>
      <c r="AO139" s="16"/>
    </row>
    <row r="140" spans="3:42" x14ac:dyDescent="0.2">
      <c r="C140" s="118"/>
      <c r="D140" s="27" t="s">
        <v>134</v>
      </c>
      <c r="E140" s="27" t="s">
        <v>141</v>
      </c>
      <c r="F140" s="27"/>
      <c r="G140" s="27" t="s">
        <v>148</v>
      </c>
      <c r="H140" s="27"/>
      <c r="I140" s="72"/>
      <c r="J140" s="72"/>
      <c r="K140" s="72"/>
      <c r="L140" s="72"/>
      <c r="M140" s="72">
        <v>0</v>
      </c>
      <c r="N140" s="128">
        <v>2.4300000000000002</v>
      </c>
      <c r="O140" s="72">
        <v>0</v>
      </c>
      <c r="P140" s="72">
        <v>0</v>
      </c>
      <c r="Q140" s="72">
        <v>0</v>
      </c>
      <c r="R140" s="72">
        <v>0</v>
      </c>
      <c r="S140" s="72">
        <v>0</v>
      </c>
      <c r="T140" s="72">
        <v>0</v>
      </c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123"/>
      <c r="AM140" s="58"/>
      <c r="AO140" s="16"/>
    </row>
    <row r="141" spans="3:42" x14ac:dyDescent="0.2">
      <c r="C141" s="118"/>
      <c r="D141" s="27" t="s">
        <v>135</v>
      </c>
      <c r="E141" s="27" t="s">
        <v>139</v>
      </c>
      <c r="F141" s="27"/>
      <c r="G141" s="27" t="s">
        <v>148</v>
      </c>
      <c r="H141" s="27"/>
      <c r="I141" s="72"/>
      <c r="J141" s="72"/>
      <c r="K141" s="72"/>
      <c r="L141" s="72"/>
      <c r="M141" s="72">
        <v>0</v>
      </c>
      <c r="N141" s="72">
        <v>0</v>
      </c>
      <c r="O141" s="128">
        <v>3.71</v>
      </c>
      <c r="P141" s="128">
        <v>0</v>
      </c>
      <c r="Q141" s="128">
        <v>0</v>
      </c>
      <c r="R141" s="128">
        <v>0</v>
      </c>
      <c r="S141" s="128">
        <v>0</v>
      </c>
      <c r="T141" s="128">
        <v>3.78</v>
      </c>
      <c r="U141" s="72"/>
      <c r="V141" s="128">
        <v>4.16</v>
      </c>
      <c r="W141" s="128"/>
      <c r="X141" s="128"/>
      <c r="Y141" s="128"/>
      <c r="Z141" s="128"/>
      <c r="AA141" s="128"/>
      <c r="AB141" s="128">
        <v>3.95</v>
      </c>
      <c r="AC141" s="72"/>
      <c r="AD141" s="72"/>
      <c r="AE141" s="128">
        <v>3.57</v>
      </c>
      <c r="AF141" s="128">
        <v>3.57</v>
      </c>
      <c r="AG141" s="128">
        <v>3.57</v>
      </c>
      <c r="AH141" s="72"/>
      <c r="AI141" s="72"/>
      <c r="AJ141" s="72"/>
      <c r="AK141" s="72"/>
      <c r="AL141" s="123"/>
      <c r="AM141" s="58"/>
      <c r="AO141" s="16"/>
    </row>
    <row r="142" spans="3:42" x14ac:dyDescent="0.2">
      <c r="C142" s="118"/>
      <c r="D142" s="27" t="s">
        <v>136</v>
      </c>
      <c r="E142" s="27" t="s">
        <v>140</v>
      </c>
      <c r="F142" s="27"/>
      <c r="G142" s="27" t="s">
        <v>147</v>
      </c>
      <c r="H142" s="27"/>
      <c r="I142" s="72"/>
      <c r="J142" s="72"/>
      <c r="K142" s="72"/>
      <c r="L142" s="72"/>
      <c r="M142" s="72">
        <v>0</v>
      </c>
      <c r="N142" s="128">
        <v>0</v>
      </c>
      <c r="O142" s="128">
        <v>3.71</v>
      </c>
      <c r="P142" s="128">
        <v>0</v>
      </c>
      <c r="Q142" s="128">
        <v>0</v>
      </c>
      <c r="R142" s="128">
        <v>0</v>
      </c>
      <c r="S142" s="128">
        <v>0</v>
      </c>
      <c r="T142" s="128">
        <v>0</v>
      </c>
      <c r="U142" s="72"/>
      <c r="V142" s="128">
        <v>4.17</v>
      </c>
      <c r="W142" s="128">
        <v>3.8650000000000002</v>
      </c>
      <c r="X142" s="128">
        <v>3.7749999999999999</v>
      </c>
      <c r="Y142" s="128">
        <v>3.7749999999999999</v>
      </c>
      <c r="Z142" s="128">
        <v>3.7749999999999999</v>
      </c>
      <c r="AA142" s="128">
        <v>3.86</v>
      </c>
      <c r="AB142" s="72"/>
      <c r="AC142" s="128">
        <v>3.7650000000000001</v>
      </c>
      <c r="AD142" s="128">
        <v>3.5550000000000002</v>
      </c>
      <c r="AE142" s="128"/>
      <c r="AF142" s="128"/>
      <c r="AG142" s="128"/>
      <c r="AH142" s="128"/>
      <c r="AI142" s="128"/>
      <c r="AJ142" s="128"/>
      <c r="AK142" s="128"/>
      <c r="AL142" s="123"/>
      <c r="AM142" s="58"/>
      <c r="AO142" s="16"/>
    </row>
    <row r="143" spans="3:42" x14ac:dyDescent="0.2">
      <c r="C143" s="118"/>
      <c r="D143" s="27"/>
      <c r="E143" s="27"/>
      <c r="F143" s="27"/>
      <c r="G143" s="27"/>
      <c r="H143" s="27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123"/>
      <c r="AM143" s="58"/>
      <c r="AO143" s="126"/>
    </row>
    <row r="144" spans="3:42" ht="12" thickBot="1" x14ac:dyDescent="0.25">
      <c r="C144" s="119"/>
      <c r="D144" s="120"/>
      <c r="E144" s="120"/>
      <c r="F144" s="120"/>
      <c r="G144" s="120"/>
      <c r="H144" s="120"/>
      <c r="I144" s="121"/>
      <c r="J144" s="121"/>
      <c r="K144" s="121"/>
      <c r="L144" s="121"/>
      <c r="M144" s="121"/>
      <c r="N144" s="121"/>
      <c r="O144" s="121"/>
      <c r="P144" s="121"/>
      <c r="Q144" s="121"/>
      <c r="R144" s="121"/>
      <c r="S144" s="121"/>
      <c r="T144" s="121"/>
      <c r="U144" s="121"/>
      <c r="V144" s="121"/>
      <c r="W144" s="121"/>
      <c r="X144" s="121"/>
      <c r="Y144" s="121"/>
      <c r="Z144" s="121"/>
      <c r="AA144" s="121"/>
      <c r="AB144" s="121"/>
      <c r="AC144" s="121"/>
      <c r="AD144" s="121"/>
      <c r="AE144" s="121"/>
      <c r="AF144" s="121"/>
      <c r="AG144" s="121"/>
      <c r="AH144" s="121"/>
      <c r="AI144" s="121"/>
      <c r="AJ144" s="121"/>
      <c r="AK144" s="121"/>
      <c r="AL144" s="124"/>
      <c r="AM144" s="58"/>
      <c r="AO144" s="126"/>
    </row>
    <row r="145" spans="3:41" x14ac:dyDescent="0.2">
      <c r="D145" s="5"/>
      <c r="I145" s="58"/>
      <c r="J145" s="58"/>
      <c r="K145" s="58"/>
      <c r="L145" s="58"/>
      <c r="M145" s="129"/>
      <c r="N145" s="129"/>
      <c r="O145" s="129"/>
      <c r="P145" s="129"/>
      <c r="Q145" s="129"/>
      <c r="R145" s="129"/>
      <c r="S145" s="129"/>
      <c r="T145" s="129"/>
      <c r="U145" s="129"/>
      <c r="V145" s="129"/>
      <c r="W145" s="129"/>
      <c r="X145" s="129"/>
      <c r="Y145" s="129"/>
      <c r="Z145" s="129"/>
      <c r="AA145" s="129"/>
      <c r="AB145" s="129"/>
      <c r="AC145" s="129"/>
      <c r="AD145" s="129"/>
      <c r="AE145" s="58"/>
      <c r="AF145" s="58"/>
      <c r="AG145" s="58"/>
      <c r="AH145" s="58"/>
      <c r="AI145" s="58"/>
      <c r="AJ145" s="58"/>
      <c r="AK145" s="58"/>
      <c r="AL145" s="58"/>
      <c r="AM145" s="11"/>
      <c r="AO145" s="130"/>
    </row>
    <row r="146" spans="3:41" ht="12" thickBot="1" x14ac:dyDescent="0.25"/>
    <row r="147" spans="3:41" x14ac:dyDescent="0.2">
      <c r="C147" s="115" t="s">
        <v>143</v>
      </c>
      <c r="D147" s="116" t="s">
        <v>133</v>
      </c>
      <c r="E147" s="116" t="s">
        <v>140</v>
      </c>
      <c r="F147" s="116"/>
      <c r="G147" s="116"/>
      <c r="H147" s="116"/>
      <c r="I147" s="117"/>
      <c r="J147" s="117"/>
      <c r="K147" s="117"/>
      <c r="L147" s="117"/>
      <c r="M147" s="117">
        <f>M131*M139</f>
        <v>19575</v>
      </c>
      <c r="N147" s="117">
        <f t="shared" ref="N147:AL151" si="52">N131*N139</f>
        <v>0</v>
      </c>
      <c r="O147" s="117">
        <f t="shared" si="52"/>
        <v>7420</v>
      </c>
      <c r="P147" s="117">
        <f t="shared" si="52"/>
        <v>18025</v>
      </c>
      <c r="Q147" s="117">
        <f t="shared" si="52"/>
        <v>17675</v>
      </c>
      <c r="R147" s="117">
        <f t="shared" si="52"/>
        <v>17675</v>
      </c>
      <c r="S147" s="117">
        <f t="shared" si="52"/>
        <v>17675</v>
      </c>
      <c r="T147" s="117">
        <f t="shared" si="52"/>
        <v>18975</v>
      </c>
      <c r="U147" s="117">
        <f t="shared" si="52"/>
        <v>19975</v>
      </c>
      <c r="V147" s="117">
        <f t="shared" si="52"/>
        <v>0</v>
      </c>
      <c r="W147" s="117">
        <f t="shared" si="52"/>
        <v>0</v>
      </c>
      <c r="X147" s="117">
        <f t="shared" si="52"/>
        <v>0</v>
      </c>
      <c r="Y147" s="117">
        <f t="shared" si="52"/>
        <v>0</v>
      </c>
      <c r="Z147" s="117">
        <f t="shared" si="52"/>
        <v>0</v>
      </c>
      <c r="AA147" s="117">
        <f t="shared" si="52"/>
        <v>0</v>
      </c>
      <c r="AB147" s="117">
        <f t="shared" si="52"/>
        <v>0</v>
      </c>
      <c r="AC147" s="117">
        <f t="shared" si="52"/>
        <v>0</v>
      </c>
      <c r="AD147" s="117">
        <f t="shared" si="52"/>
        <v>17775</v>
      </c>
      <c r="AE147" s="117">
        <f t="shared" si="52"/>
        <v>35500</v>
      </c>
      <c r="AF147" s="117">
        <f t="shared" si="52"/>
        <v>35500</v>
      </c>
      <c r="AG147" s="117">
        <f t="shared" si="52"/>
        <v>35500</v>
      </c>
      <c r="AH147" s="117">
        <f t="shared" si="52"/>
        <v>34850</v>
      </c>
      <c r="AI147" s="117">
        <f t="shared" si="52"/>
        <v>33500</v>
      </c>
      <c r="AJ147" s="117">
        <f t="shared" si="52"/>
        <v>16400</v>
      </c>
      <c r="AK147" s="117">
        <f t="shared" si="52"/>
        <v>15325</v>
      </c>
      <c r="AL147" s="117">
        <f t="shared" si="52"/>
        <v>15325</v>
      </c>
      <c r="AM147" s="58"/>
      <c r="AO147" s="16">
        <f t="shared" ref="AO147:AO152" si="53">SUM(I147:AM147)</f>
        <v>376670</v>
      </c>
    </row>
    <row r="148" spans="3:41" x14ac:dyDescent="0.2">
      <c r="C148" s="118"/>
      <c r="D148" s="27" t="s">
        <v>134</v>
      </c>
      <c r="E148" s="27" t="s">
        <v>141</v>
      </c>
      <c r="F148" s="27"/>
      <c r="G148" s="27"/>
      <c r="H148" s="27"/>
      <c r="I148" s="72"/>
      <c r="J148" s="72"/>
      <c r="K148" s="72"/>
      <c r="L148" s="72"/>
      <c r="M148" s="72">
        <f>M132*M140</f>
        <v>0</v>
      </c>
      <c r="N148" s="72">
        <f t="shared" ref="N148:AB148" si="54">N132*N140</f>
        <v>36450</v>
      </c>
      <c r="O148" s="72">
        <f t="shared" si="54"/>
        <v>0</v>
      </c>
      <c r="P148" s="72">
        <f t="shared" si="54"/>
        <v>0</v>
      </c>
      <c r="Q148" s="72">
        <f t="shared" si="54"/>
        <v>0</v>
      </c>
      <c r="R148" s="72">
        <f t="shared" si="54"/>
        <v>0</v>
      </c>
      <c r="S148" s="72">
        <f t="shared" si="54"/>
        <v>0</v>
      </c>
      <c r="T148" s="72">
        <f t="shared" si="54"/>
        <v>0</v>
      </c>
      <c r="U148" s="72">
        <f t="shared" si="54"/>
        <v>0</v>
      </c>
      <c r="V148" s="72">
        <f t="shared" si="54"/>
        <v>0</v>
      </c>
      <c r="W148" s="72">
        <f t="shared" si="54"/>
        <v>0</v>
      </c>
      <c r="X148" s="72">
        <f t="shared" si="54"/>
        <v>0</v>
      </c>
      <c r="Y148" s="72">
        <f t="shared" si="54"/>
        <v>0</v>
      </c>
      <c r="Z148" s="72">
        <f t="shared" si="54"/>
        <v>0</v>
      </c>
      <c r="AA148" s="72">
        <f t="shared" si="54"/>
        <v>0</v>
      </c>
      <c r="AB148" s="72">
        <f t="shared" si="54"/>
        <v>0</v>
      </c>
      <c r="AC148" s="72">
        <f t="shared" si="52"/>
        <v>0</v>
      </c>
      <c r="AD148" s="72">
        <f t="shared" si="52"/>
        <v>0</v>
      </c>
      <c r="AE148" s="72">
        <f t="shared" si="52"/>
        <v>0</v>
      </c>
      <c r="AF148" s="72">
        <f t="shared" si="52"/>
        <v>0</v>
      </c>
      <c r="AG148" s="72">
        <f t="shared" si="52"/>
        <v>0</v>
      </c>
      <c r="AH148" s="72">
        <f t="shared" si="52"/>
        <v>0</v>
      </c>
      <c r="AI148" s="72">
        <f t="shared" si="52"/>
        <v>0</v>
      </c>
      <c r="AJ148" s="72">
        <f t="shared" si="52"/>
        <v>0</v>
      </c>
      <c r="AK148" s="72">
        <f t="shared" si="52"/>
        <v>0</v>
      </c>
      <c r="AL148" s="72">
        <f t="shared" si="52"/>
        <v>0</v>
      </c>
      <c r="AM148" s="58"/>
      <c r="AO148" s="16">
        <f t="shared" si="53"/>
        <v>36450</v>
      </c>
    </row>
    <row r="149" spans="3:41" x14ac:dyDescent="0.2">
      <c r="C149" s="118"/>
      <c r="D149" s="27" t="s">
        <v>135</v>
      </c>
      <c r="E149" s="27" t="s">
        <v>139</v>
      </c>
      <c r="F149" s="27"/>
      <c r="G149" s="27"/>
      <c r="H149" s="27"/>
      <c r="I149" s="72"/>
      <c r="J149" s="72"/>
      <c r="K149" s="72"/>
      <c r="L149" s="72"/>
      <c r="M149" s="72">
        <f>M133*M141</f>
        <v>0</v>
      </c>
      <c r="N149" s="72">
        <f t="shared" si="52"/>
        <v>0</v>
      </c>
      <c r="O149" s="72">
        <f t="shared" si="52"/>
        <v>31535</v>
      </c>
      <c r="P149" s="72">
        <f t="shared" si="52"/>
        <v>0</v>
      </c>
      <c r="Q149" s="72">
        <f t="shared" si="52"/>
        <v>0</v>
      </c>
      <c r="R149" s="72">
        <f t="shared" si="52"/>
        <v>0</v>
      </c>
      <c r="S149" s="72">
        <f t="shared" si="52"/>
        <v>0</v>
      </c>
      <c r="T149" s="72">
        <f t="shared" si="52"/>
        <v>32130</v>
      </c>
      <c r="U149" s="72">
        <f t="shared" si="52"/>
        <v>0</v>
      </c>
      <c r="V149" s="72">
        <f t="shared" si="52"/>
        <v>20800</v>
      </c>
      <c r="W149" s="72">
        <f t="shared" si="52"/>
        <v>0</v>
      </c>
      <c r="X149" s="72">
        <f t="shared" si="52"/>
        <v>0</v>
      </c>
      <c r="Y149" s="72">
        <f t="shared" si="52"/>
        <v>0</v>
      </c>
      <c r="Z149" s="72">
        <f t="shared" si="52"/>
        <v>0</v>
      </c>
      <c r="AA149" s="72">
        <f t="shared" si="52"/>
        <v>0</v>
      </c>
      <c r="AB149" s="72">
        <f t="shared" si="52"/>
        <v>39500</v>
      </c>
      <c r="AC149" s="72">
        <f t="shared" si="52"/>
        <v>0</v>
      </c>
      <c r="AD149" s="72">
        <f t="shared" si="52"/>
        <v>0</v>
      </c>
      <c r="AE149" s="72">
        <f t="shared" si="52"/>
        <v>35700</v>
      </c>
      <c r="AF149" s="72">
        <f t="shared" si="52"/>
        <v>35700</v>
      </c>
      <c r="AG149" s="72">
        <f t="shared" si="52"/>
        <v>35700</v>
      </c>
      <c r="AH149" s="72">
        <f t="shared" si="52"/>
        <v>0</v>
      </c>
      <c r="AI149" s="72">
        <f t="shared" si="52"/>
        <v>0</v>
      </c>
      <c r="AJ149" s="72">
        <f t="shared" si="52"/>
        <v>0</v>
      </c>
      <c r="AK149" s="72">
        <f t="shared" si="52"/>
        <v>0</v>
      </c>
      <c r="AL149" s="72">
        <f t="shared" si="52"/>
        <v>0</v>
      </c>
      <c r="AM149" s="58"/>
      <c r="AO149" s="16">
        <f t="shared" si="53"/>
        <v>231065</v>
      </c>
    </row>
    <row r="150" spans="3:41" x14ac:dyDescent="0.2">
      <c r="C150" s="118"/>
      <c r="D150" s="27" t="s">
        <v>136</v>
      </c>
      <c r="E150" s="27" t="s">
        <v>140</v>
      </c>
      <c r="F150" s="27"/>
      <c r="G150" s="27"/>
      <c r="H150" s="27"/>
      <c r="I150" s="72"/>
      <c r="J150" s="72"/>
      <c r="K150" s="72"/>
      <c r="L150" s="72"/>
      <c r="M150" s="72">
        <f>M134*M142</f>
        <v>0</v>
      </c>
      <c r="N150" s="72">
        <f t="shared" si="52"/>
        <v>0</v>
      </c>
      <c r="O150" s="72">
        <f t="shared" si="52"/>
        <v>11130</v>
      </c>
      <c r="P150" s="72">
        <f t="shared" si="52"/>
        <v>0</v>
      </c>
      <c r="Q150" s="72">
        <f t="shared" si="52"/>
        <v>0</v>
      </c>
      <c r="R150" s="72">
        <f t="shared" si="52"/>
        <v>0</v>
      </c>
      <c r="S150" s="72">
        <f t="shared" si="52"/>
        <v>0</v>
      </c>
      <c r="T150" s="72">
        <f t="shared" si="52"/>
        <v>0</v>
      </c>
      <c r="U150" s="72">
        <f t="shared" si="52"/>
        <v>0</v>
      </c>
      <c r="V150" s="72">
        <f t="shared" si="52"/>
        <v>41700</v>
      </c>
      <c r="W150" s="72">
        <f t="shared" si="52"/>
        <v>38650</v>
      </c>
      <c r="X150" s="72">
        <f t="shared" si="52"/>
        <v>37750</v>
      </c>
      <c r="Y150" s="72">
        <f t="shared" si="52"/>
        <v>37750</v>
      </c>
      <c r="Z150" s="72">
        <f t="shared" si="52"/>
        <v>37750</v>
      </c>
      <c r="AA150" s="72">
        <f t="shared" si="52"/>
        <v>38600</v>
      </c>
      <c r="AB150" s="72">
        <f t="shared" si="52"/>
        <v>0</v>
      </c>
      <c r="AC150" s="72">
        <f t="shared" si="52"/>
        <v>37650</v>
      </c>
      <c r="AD150" s="72">
        <f t="shared" si="52"/>
        <v>17775</v>
      </c>
      <c r="AE150" s="72">
        <f t="shared" si="52"/>
        <v>0</v>
      </c>
      <c r="AF150" s="72">
        <f t="shared" si="52"/>
        <v>0</v>
      </c>
      <c r="AG150" s="72">
        <f t="shared" si="52"/>
        <v>0</v>
      </c>
      <c r="AH150" s="72">
        <f t="shared" si="52"/>
        <v>0</v>
      </c>
      <c r="AI150" s="72">
        <f t="shared" si="52"/>
        <v>0</v>
      </c>
      <c r="AJ150" s="72">
        <f t="shared" si="52"/>
        <v>0</v>
      </c>
      <c r="AK150" s="72">
        <f t="shared" si="52"/>
        <v>0</v>
      </c>
      <c r="AL150" s="72">
        <f t="shared" si="52"/>
        <v>0</v>
      </c>
      <c r="AM150" s="58"/>
      <c r="AO150" s="16">
        <f t="shared" si="53"/>
        <v>298755</v>
      </c>
    </row>
    <row r="151" spans="3:41" x14ac:dyDescent="0.2">
      <c r="C151" s="118"/>
      <c r="D151" s="27"/>
      <c r="E151" s="27"/>
      <c r="F151" s="27"/>
      <c r="G151" s="27"/>
      <c r="H151" s="27"/>
      <c r="I151" s="72"/>
      <c r="J151" s="72"/>
      <c r="K151" s="72"/>
      <c r="L151" s="72"/>
      <c r="M151" s="72">
        <f>M135*M143</f>
        <v>0</v>
      </c>
      <c r="N151" s="72">
        <f t="shared" si="52"/>
        <v>0</v>
      </c>
      <c r="O151" s="72">
        <f t="shared" si="52"/>
        <v>0</v>
      </c>
      <c r="P151" s="72">
        <f t="shared" si="52"/>
        <v>0</v>
      </c>
      <c r="Q151" s="72">
        <f t="shared" si="52"/>
        <v>0</v>
      </c>
      <c r="R151" s="72">
        <f t="shared" si="52"/>
        <v>0</v>
      </c>
      <c r="S151" s="72">
        <f t="shared" si="52"/>
        <v>0</v>
      </c>
      <c r="T151" s="72">
        <f t="shared" si="52"/>
        <v>0</v>
      </c>
      <c r="U151" s="72">
        <f t="shared" si="52"/>
        <v>0</v>
      </c>
      <c r="V151" s="72">
        <f t="shared" si="52"/>
        <v>0</v>
      </c>
      <c r="W151" s="72">
        <f t="shared" si="52"/>
        <v>0</v>
      </c>
      <c r="X151" s="72">
        <f t="shared" si="52"/>
        <v>0</v>
      </c>
      <c r="Y151" s="72">
        <f t="shared" si="52"/>
        <v>0</v>
      </c>
      <c r="Z151" s="72">
        <f t="shared" si="52"/>
        <v>0</v>
      </c>
      <c r="AA151" s="72">
        <f t="shared" si="52"/>
        <v>0</v>
      </c>
      <c r="AB151" s="72">
        <f t="shared" si="52"/>
        <v>0</v>
      </c>
      <c r="AC151" s="72">
        <f t="shared" si="52"/>
        <v>0</v>
      </c>
      <c r="AD151" s="72">
        <f t="shared" si="52"/>
        <v>0</v>
      </c>
      <c r="AE151" s="72">
        <f t="shared" si="52"/>
        <v>0</v>
      </c>
      <c r="AF151" s="72">
        <f t="shared" si="52"/>
        <v>0</v>
      </c>
      <c r="AG151" s="72">
        <f t="shared" si="52"/>
        <v>0</v>
      </c>
      <c r="AH151" s="72">
        <f t="shared" si="52"/>
        <v>0</v>
      </c>
      <c r="AI151" s="72">
        <f t="shared" si="52"/>
        <v>0</v>
      </c>
      <c r="AJ151" s="72">
        <f t="shared" si="52"/>
        <v>0</v>
      </c>
      <c r="AK151" s="72">
        <f t="shared" si="52"/>
        <v>0</v>
      </c>
      <c r="AL151" s="72">
        <f t="shared" si="52"/>
        <v>0</v>
      </c>
      <c r="AM151" s="58"/>
      <c r="AO151" s="126">
        <f t="shared" si="53"/>
        <v>0</v>
      </c>
    </row>
    <row r="152" spans="3:41" ht="12" thickBot="1" x14ac:dyDescent="0.25">
      <c r="C152" s="119"/>
      <c r="D152" s="120"/>
      <c r="E152" s="120"/>
      <c r="F152" s="120"/>
      <c r="G152" s="120"/>
      <c r="H152" s="120"/>
      <c r="I152" s="121"/>
      <c r="J152" s="121"/>
      <c r="K152" s="121"/>
      <c r="L152" s="121"/>
      <c r="M152" s="121"/>
      <c r="N152" s="121"/>
      <c r="O152" s="121"/>
      <c r="P152" s="121"/>
      <c r="Q152" s="121"/>
      <c r="R152" s="121"/>
      <c r="S152" s="121"/>
      <c r="T152" s="121"/>
      <c r="U152" s="121"/>
      <c r="V152" s="121"/>
      <c r="W152" s="121"/>
      <c r="X152" s="121"/>
      <c r="Y152" s="121"/>
      <c r="Z152" s="121"/>
      <c r="AA152" s="121"/>
      <c r="AB152" s="121"/>
      <c r="AC152" s="121"/>
      <c r="AD152" s="121"/>
      <c r="AE152" s="121"/>
      <c r="AF152" s="121"/>
      <c r="AG152" s="121"/>
      <c r="AH152" s="121"/>
      <c r="AI152" s="121"/>
      <c r="AJ152" s="121"/>
      <c r="AK152" s="121"/>
      <c r="AL152" s="121"/>
      <c r="AM152" s="58"/>
      <c r="AO152" s="126">
        <f t="shared" si="53"/>
        <v>0</v>
      </c>
    </row>
    <row r="153" spans="3:41" x14ac:dyDescent="0.2">
      <c r="D153" s="5" t="s">
        <v>143</v>
      </c>
      <c r="I153" s="58">
        <f t="shared" ref="I153:AM153" si="55">SUM(I147:I152)</f>
        <v>0</v>
      </c>
      <c r="J153" s="58">
        <f t="shared" si="55"/>
        <v>0</v>
      </c>
      <c r="K153" s="58">
        <f t="shared" si="55"/>
        <v>0</v>
      </c>
      <c r="L153" s="58">
        <f t="shared" si="55"/>
        <v>0</v>
      </c>
      <c r="M153" s="58">
        <f t="shared" si="55"/>
        <v>19575</v>
      </c>
      <c r="N153" s="58">
        <f t="shared" si="55"/>
        <v>36450</v>
      </c>
      <c r="O153" s="58">
        <f t="shared" si="55"/>
        <v>50085</v>
      </c>
      <c r="P153" s="58">
        <f t="shared" si="55"/>
        <v>18025</v>
      </c>
      <c r="Q153" s="58">
        <f t="shared" si="55"/>
        <v>17675</v>
      </c>
      <c r="R153" s="58">
        <f t="shared" si="55"/>
        <v>17675</v>
      </c>
      <c r="S153" s="58">
        <f t="shared" si="55"/>
        <v>17675</v>
      </c>
      <c r="T153" s="58">
        <f t="shared" si="55"/>
        <v>51105</v>
      </c>
      <c r="U153" s="58">
        <f t="shared" si="55"/>
        <v>19975</v>
      </c>
      <c r="V153" s="58">
        <f t="shared" si="55"/>
        <v>62500</v>
      </c>
      <c r="W153" s="58">
        <f t="shared" si="55"/>
        <v>38650</v>
      </c>
      <c r="X153" s="58">
        <f t="shared" si="55"/>
        <v>37750</v>
      </c>
      <c r="Y153" s="58">
        <f t="shared" si="55"/>
        <v>37750</v>
      </c>
      <c r="Z153" s="58">
        <f t="shared" si="55"/>
        <v>37750</v>
      </c>
      <c r="AA153" s="58">
        <f t="shared" si="55"/>
        <v>38600</v>
      </c>
      <c r="AB153" s="58">
        <f t="shared" si="55"/>
        <v>39500</v>
      </c>
      <c r="AC153" s="58">
        <f t="shared" si="55"/>
        <v>37650</v>
      </c>
      <c r="AD153" s="58">
        <f t="shared" si="55"/>
        <v>35550</v>
      </c>
      <c r="AE153" s="58">
        <f t="shared" si="55"/>
        <v>71200</v>
      </c>
      <c r="AF153" s="58">
        <f t="shared" si="55"/>
        <v>71200</v>
      </c>
      <c r="AG153" s="58">
        <f t="shared" si="55"/>
        <v>71200</v>
      </c>
      <c r="AH153" s="58">
        <f t="shared" si="55"/>
        <v>34850</v>
      </c>
      <c r="AI153" s="58">
        <f t="shared" si="55"/>
        <v>33500</v>
      </c>
      <c r="AJ153" s="58">
        <f t="shared" si="55"/>
        <v>16400</v>
      </c>
      <c r="AK153" s="58">
        <f t="shared" si="55"/>
        <v>15325</v>
      </c>
      <c r="AL153" s="58">
        <f t="shared" si="55"/>
        <v>15325</v>
      </c>
      <c r="AM153" s="11">
        <f t="shared" si="55"/>
        <v>0</v>
      </c>
      <c r="AO153" s="125">
        <f>SUM(I153:AN153)</f>
        <v>942940</v>
      </c>
    </row>
  </sheetData>
  <mergeCells count="1">
    <mergeCell ref="AK112:AP112"/>
  </mergeCells>
  <phoneticPr fontId="0" type="noConversion"/>
  <pageMargins left="0.5" right="0.5" top="0.5" bottom="0.5" header="0.5" footer="0.5"/>
  <pageSetup paperSize="5" scale="4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53"/>
  <sheetViews>
    <sheetView topLeftCell="A4" zoomScale="90" workbookViewId="0">
      <pane xSplit="8" ySplit="4" topLeftCell="V8" activePane="bottomRight" state="frozen"/>
      <selection activeCell="A4" sqref="A4"/>
      <selection pane="topRight" activeCell="I4" sqref="I4"/>
      <selection pane="bottomLeft" activeCell="A8" sqref="A8"/>
      <selection pane="bottomRight" activeCell="D14" sqref="D14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9" width="7.7109375" style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126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37073</v>
      </c>
      <c r="J7" s="65">
        <f t="shared" ref="J7:AB7" si="0">I7+1</f>
        <v>37074</v>
      </c>
      <c r="K7" s="65">
        <f t="shared" si="0"/>
        <v>37075</v>
      </c>
      <c r="L7" s="65">
        <f t="shared" si="0"/>
        <v>37076</v>
      </c>
      <c r="M7" s="65">
        <f t="shared" si="0"/>
        <v>37077</v>
      </c>
      <c r="N7" s="65">
        <f t="shared" si="0"/>
        <v>37078</v>
      </c>
      <c r="O7" s="65">
        <f t="shared" si="0"/>
        <v>37079</v>
      </c>
      <c r="P7" s="65">
        <f t="shared" si="0"/>
        <v>37080</v>
      </c>
      <c r="Q7" s="65">
        <f t="shared" si="0"/>
        <v>37081</v>
      </c>
      <c r="R7" s="65">
        <f t="shared" si="0"/>
        <v>37082</v>
      </c>
      <c r="S7" s="65">
        <f t="shared" si="0"/>
        <v>37083</v>
      </c>
      <c r="T7" s="65">
        <f t="shared" si="0"/>
        <v>37084</v>
      </c>
      <c r="U7" s="65">
        <f t="shared" si="0"/>
        <v>37085</v>
      </c>
      <c r="V7" s="65">
        <f t="shared" si="0"/>
        <v>37086</v>
      </c>
      <c r="W7" s="65">
        <f t="shared" si="0"/>
        <v>37087</v>
      </c>
      <c r="X7" s="65">
        <f t="shared" si="0"/>
        <v>37088</v>
      </c>
      <c r="Y7" s="65">
        <f t="shared" si="0"/>
        <v>37089</v>
      </c>
      <c r="Z7" s="65">
        <f t="shared" si="0"/>
        <v>37090</v>
      </c>
      <c r="AA7" s="65">
        <f t="shared" si="0"/>
        <v>37091</v>
      </c>
      <c r="AB7" s="65">
        <f t="shared" si="0"/>
        <v>37092</v>
      </c>
      <c r="AC7" s="65">
        <v>37093</v>
      </c>
      <c r="AD7" s="65">
        <f t="shared" ref="AD7:AM7" si="1">AC7+1</f>
        <v>37094</v>
      </c>
      <c r="AE7" s="65">
        <f t="shared" si="1"/>
        <v>37095</v>
      </c>
      <c r="AF7" s="65">
        <f t="shared" si="1"/>
        <v>37096</v>
      </c>
      <c r="AG7" s="65">
        <f t="shared" si="1"/>
        <v>37097</v>
      </c>
      <c r="AH7" s="65">
        <f t="shared" si="1"/>
        <v>37098</v>
      </c>
      <c r="AI7" s="65">
        <f t="shared" si="1"/>
        <v>37099</v>
      </c>
      <c r="AJ7" s="65">
        <f t="shared" si="1"/>
        <v>37100</v>
      </c>
      <c r="AK7" s="65">
        <f t="shared" si="1"/>
        <v>37101</v>
      </c>
      <c r="AL7" s="65">
        <f t="shared" si="1"/>
        <v>37102</v>
      </c>
      <c r="AM7" s="65">
        <f t="shared" si="1"/>
        <v>37103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130</v>
      </c>
      <c r="D10" s="1" t="s">
        <v>14</v>
      </c>
      <c r="E10" s="1">
        <v>2.4009999999999998</v>
      </c>
      <c r="I10" s="11">
        <v>0</v>
      </c>
      <c r="J10" s="11">
        <f t="shared" ref="J10:AL10" si="2">I10</f>
        <v>0</v>
      </c>
      <c r="K10" s="11">
        <f t="shared" si="2"/>
        <v>0</v>
      </c>
      <c r="L10" s="11">
        <f t="shared" si="2"/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0</v>
      </c>
      <c r="AP10" s="16">
        <f t="shared" ref="AP10:AP16" si="4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 t="shared" ref="J11:AL11" si="5">I11</f>
        <v>0</v>
      </c>
      <c r="K11" s="11">
        <f t="shared" si="5"/>
        <v>0</v>
      </c>
      <c r="L11" s="11">
        <f t="shared" si="5"/>
        <v>0</v>
      </c>
      <c r="M11" s="11">
        <f t="shared" si="5"/>
        <v>0</v>
      </c>
      <c r="N11" s="11">
        <f t="shared" si="5"/>
        <v>0</v>
      </c>
      <c r="O11" s="11">
        <f t="shared" si="5"/>
        <v>0</v>
      </c>
      <c r="P11" s="11">
        <f t="shared" si="5"/>
        <v>0</v>
      </c>
      <c r="Q11" s="11">
        <f t="shared" si="5"/>
        <v>0</v>
      </c>
      <c r="R11" s="11">
        <f t="shared" si="5"/>
        <v>0</v>
      </c>
      <c r="S11" s="11">
        <f t="shared" si="5"/>
        <v>0</v>
      </c>
      <c r="T11" s="11">
        <f t="shared" si="5"/>
        <v>0</v>
      </c>
      <c r="U11" s="11">
        <f t="shared" si="5"/>
        <v>0</v>
      </c>
      <c r="V11" s="11">
        <f t="shared" si="5"/>
        <v>0</v>
      </c>
      <c r="W11" s="11">
        <f t="shared" si="5"/>
        <v>0</v>
      </c>
      <c r="X11" s="11">
        <f t="shared" si="5"/>
        <v>0</v>
      </c>
      <c r="Y11" s="11">
        <f t="shared" si="5"/>
        <v>0</v>
      </c>
      <c r="Z11" s="11">
        <f t="shared" si="5"/>
        <v>0</v>
      </c>
      <c r="AA11" s="11">
        <f t="shared" si="5"/>
        <v>0</v>
      </c>
      <c r="AB11" s="11">
        <f t="shared" si="5"/>
        <v>0</v>
      </c>
      <c r="AC11" s="11">
        <f t="shared" si="5"/>
        <v>0</v>
      </c>
      <c r="AD11" s="11">
        <f t="shared" si="5"/>
        <v>0</v>
      </c>
      <c r="AE11" s="11">
        <f t="shared" si="5"/>
        <v>0</v>
      </c>
      <c r="AF11" s="11">
        <f t="shared" si="5"/>
        <v>0</v>
      </c>
      <c r="AG11" s="11">
        <f t="shared" si="5"/>
        <v>0</v>
      </c>
      <c r="AH11" s="11">
        <f t="shared" si="5"/>
        <v>0</v>
      </c>
      <c r="AI11" s="11">
        <f t="shared" si="5"/>
        <v>0</v>
      </c>
      <c r="AJ11" s="11">
        <f t="shared" si="5"/>
        <v>0</v>
      </c>
      <c r="AK11" s="11">
        <f t="shared" si="5"/>
        <v>0</v>
      </c>
      <c r="AL11" s="11">
        <f t="shared" si="5"/>
        <v>0</v>
      </c>
      <c r="AM11" s="11">
        <f>AL11</f>
        <v>0</v>
      </c>
      <c r="AO11" s="16">
        <f t="shared" si="3"/>
        <v>0</v>
      </c>
      <c r="AP11" s="16">
        <f t="shared" si="4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6"/>
      <c r="AO12" s="16">
        <f t="shared" si="3"/>
        <v>0</v>
      </c>
      <c r="AP12" s="16">
        <f t="shared" si="4"/>
        <v>0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15000</v>
      </c>
      <c r="J13" s="11">
        <f>I13</f>
        <v>15000</v>
      </c>
      <c r="K13" s="11">
        <f t="shared" ref="K13:AM13" si="6">J13</f>
        <v>15000</v>
      </c>
      <c r="L13" s="11">
        <f t="shared" si="6"/>
        <v>15000</v>
      </c>
      <c r="M13" s="11">
        <f t="shared" si="6"/>
        <v>15000</v>
      </c>
      <c r="N13" s="11">
        <f t="shared" si="6"/>
        <v>15000</v>
      </c>
      <c r="O13" s="11">
        <f t="shared" si="6"/>
        <v>15000</v>
      </c>
      <c r="P13" s="11">
        <f t="shared" si="6"/>
        <v>15000</v>
      </c>
      <c r="Q13" s="11">
        <f t="shared" si="6"/>
        <v>15000</v>
      </c>
      <c r="R13" s="11">
        <f t="shared" si="6"/>
        <v>15000</v>
      </c>
      <c r="S13" s="11">
        <f t="shared" si="6"/>
        <v>15000</v>
      </c>
      <c r="T13" s="11">
        <f t="shared" si="6"/>
        <v>15000</v>
      </c>
      <c r="U13" s="11">
        <f t="shared" si="6"/>
        <v>15000</v>
      </c>
      <c r="V13" s="11">
        <f t="shared" si="6"/>
        <v>15000</v>
      </c>
      <c r="W13" s="11">
        <f t="shared" si="6"/>
        <v>15000</v>
      </c>
      <c r="X13" s="11">
        <f t="shared" si="6"/>
        <v>15000</v>
      </c>
      <c r="Y13" s="11">
        <f t="shared" si="6"/>
        <v>15000</v>
      </c>
      <c r="Z13" s="11">
        <f t="shared" si="6"/>
        <v>15000</v>
      </c>
      <c r="AA13" s="11">
        <f t="shared" si="6"/>
        <v>15000</v>
      </c>
      <c r="AB13" s="11">
        <f t="shared" si="6"/>
        <v>15000</v>
      </c>
      <c r="AC13" s="11">
        <f t="shared" si="6"/>
        <v>15000</v>
      </c>
      <c r="AD13" s="11">
        <f t="shared" si="6"/>
        <v>15000</v>
      </c>
      <c r="AE13" s="11">
        <f t="shared" si="6"/>
        <v>15000</v>
      </c>
      <c r="AF13" s="11">
        <f t="shared" si="6"/>
        <v>15000</v>
      </c>
      <c r="AG13" s="11">
        <f t="shared" si="6"/>
        <v>15000</v>
      </c>
      <c r="AH13" s="11">
        <f t="shared" si="6"/>
        <v>15000</v>
      </c>
      <c r="AI13" s="11">
        <f t="shared" si="6"/>
        <v>15000</v>
      </c>
      <c r="AJ13" s="11">
        <f t="shared" si="6"/>
        <v>15000</v>
      </c>
      <c r="AK13" s="11">
        <f t="shared" si="6"/>
        <v>15000</v>
      </c>
      <c r="AL13" s="11">
        <f t="shared" si="6"/>
        <v>15000</v>
      </c>
      <c r="AM13" s="11">
        <f t="shared" si="6"/>
        <v>15000</v>
      </c>
      <c r="AO13" s="16">
        <f t="shared" si="3"/>
        <v>465000</v>
      </c>
      <c r="AP13" s="16">
        <f t="shared" si="4"/>
        <v>1116465</v>
      </c>
    </row>
    <row r="14" spans="1:75" x14ac:dyDescent="0.2">
      <c r="C14" s="1" t="s">
        <v>129</v>
      </c>
      <c r="D14" s="1" t="s">
        <v>43</v>
      </c>
      <c r="E14" s="1">
        <v>2.4009999999999998</v>
      </c>
      <c r="I14" s="11">
        <v>5000</v>
      </c>
      <c r="J14" s="11">
        <f>I14</f>
        <v>5000</v>
      </c>
      <c r="K14" s="11">
        <f t="shared" ref="K14:AM14" si="7">J14</f>
        <v>5000</v>
      </c>
      <c r="L14" s="11">
        <f t="shared" si="7"/>
        <v>5000</v>
      </c>
      <c r="M14" s="11">
        <f t="shared" si="7"/>
        <v>5000</v>
      </c>
      <c r="N14" s="11">
        <f t="shared" si="7"/>
        <v>5000</v>
      </c>
      <c r="O14" s="11">
        <f t="shared" si="7"/>
        <v>5000</v>
      </c>
      <c r="P14" s="11">
        <f t="shared" si="7"/>
        <v>5000</v>
      </c>
      <c r="Q14" s="11">
        <f t="shared" si="7"/>
        <v>5000</v>
      </c>
      <c r="R14" s="11">
        <f t="shared" si="7"/>
        <v>5000</v>
      </c>
      <c r="S14" s="11">
        <f t="shared" si="7"/>
        <v>5000</v>
      </c>
      <c r="T14" s="11">
        <f t="shared" si="7"/>
        <v>5000</v>
      </c>
      <c r="U14" s="11">
        <f t="shared" si="7"/>
        <v>5000</v>
      </c>
      <c r="V14" s="11">
        <f t="shared" si="7"/>
        <v>5000</v>
      </c>
      <c r="W14" s="11">
        <f t="shared" si="7"/>
        <v>5000</v>
      </c>
      <c r="X14" s="11">
        <f t="shared" si="7"/>
        <v>5000</v>
      </c>
      <c r="Y14" s="11">
        <f t="shared" si="7"/>
        <v>5000</v>
      </c>
      <c r="Z14" s="11">
        <f t="shared" si="7"/>
        <v>5000</v>
      </c>
      <c r="AA14" s="11">
        <f t="shared" si="7"/>
        <v>5000</v>
      </c>
      <c r="AB14" s="11">
        <f t="shared" si="7"/>
        <v>5000</v>
      </c>
      <c r="AC14" s="11">
        <f t="shared" si="7"/>
        <v>5000</v>
      </c>
      <c r="AD14" s="11">
        <f t="shared" si="7"/>
        <v>5000</v>
      </c>
      <c r="AE14" s="11">
        <f t="shared" si="7"/>
        <v>5000</v>
      </c>
      <c r="AF14" s="11">
        <f t="shared" si="7"/>
        <v>5000</v>
      </c>
      <c r="AG14" s="11">
        <f t="shared" si="7"/>
        <v>5000</v>
      </c>
      <c r="AH14" s="11">
        <f t="shared" si="7"/>
        <v>5000</v>
      </c>
      <c r="AI14" s="11">
        <f t="shared" si="7"/>
        <v>5000</v>
      </c>
      <c r="AJ14" s="11">
        <f t="shared" si="7"/>
        <v>5000</v>
      </c>
      <c r="AK14" s="11">
        <f t="shared" si="7"/>
        <v>5000</v>
      </c>
      <c r="AL14" s="11">
        <f t="shared" si="7"/>
        <v>5000</v>
      </c>
      <c r="AM14" s="11">
        <f t="shared" si="7"/>
        <v>5000</v>
      </c>
      <c r="AO14" s="16">
        <f t="shared" si="3"/>
        <v>155000</v>
      </c>
      <c r="AP14" s="16">
        <f t="shared" si="4"/>
        <v>372154.99999999994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6">
        <f>AL15</f>
        <v>0</v>
      </c>
      <c r="AO15" s="16">
        <f t="shared" si="3"/>
        <v>0</v>
      </c>
      <c r="AP15" s="16">
        <f t="shared" si="4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59">
        <v>0</v>
      </c>
      <c r="AE16" s="59">
        <v>0</v>
      </c>
      <c r="AF16" s="59">
        <v>0</v>
      </c>
      <c r="AG16" s="59">
        <v>0</v>
      </c>
      <c r="AH16" s="59">
        <v>0</v>
      </c>
      <c r="AI16" s="59">
        <v>0</v>
      </c>
      <c r="AJ16" s="59">
        <v>0</v>
      </c>
      <c r="AK16" s="59">
        <v>0</v>
      </c>
      <c r="AL16" s="59">
        <v>0</v>
      </c>
      <c r="AM16" s="60">
        <v>0</v>
      </c>
      <c r="AO16" s="60">
        <f t="shared" si="3"/>
        <v>0</v>
      </c>
      <c r="AP16" s="60">
        <f t="shared" si="4"/>
        <v>0</v>
      </c>
    </row>
    <row r="17" spans="2:42" x14ac:dyDescent="0.2">
      <c r="I17" s="58">
        <f t="shared" ref="I17:AM17" si="8">SUM(I10:I16)</f>
        <v>20000</v>
      </c>
      <c r="J17" s="58">
        <f t="shared" si="8"/>
        <v>20000</v>
      </c>
      <c r="K17" s="58">
        <f t="shared" si="8"/>
        <v>20000</v>
      </c>
      <c r="L17" s="58">
        <f t="shared" si="8"/>
        <v>20000</v>
      </c>
      <c r="M17" s="58">
        <f t="shared" si="8"/>
        <v>20000</v>
      </c>
      <c r="N17" s="58">
        <f t="shared" si="8"/>
        <v>20000</v>
      </c>
      <c r="O17" s="58">
        <f t="shared" si="8"/>
        <v>20000</v>
      </c>
      <c r="P17" s="58">
        <f t="shared" si="8"/>
        <v>20000</v>
      </c>
      <c r="Q17" s="58">
        <f t="shared" si="8"/>
        <v>20000</v>
      </c>
      <c r="R17" s="58">
        <f t="shared" si="8"/>
        <v>20000</v>
      </c>
      <c r="S17" s="58">
        <f t="shared" si="8"/>
        <v>20000</v>
      </c>
      <c r="T17" s="58">
        <f t="shared" si="8"/>
        <v>20000</v>
      </c>
      <c r="U17" s="58">
        <f t="shared" si="8"/>
        <v>20000</v>
      </c>
      <c r="V17" s="58">
        <f t="shared" si="8"/>
        <v>20000</v>
      </c>
      <c r="W17" s="58">
        <f t="shared" si="8"/>
        <v>20000</v>
      </c>
      <c r="X17" s="58">
        <f t="shared" si="8"/>
        <v>20000</v>
      </c>
      <c r="Y17" s="58">
        <f t="shared" si="8"/>
        <v>20000</v>
      </c>
      <c r="Z17" s="58">
        <f t="shared" si="8"/>
        <v>20000</v>
      </c>
      <c r="AA17" s="58">
        <f t="shared" si="8"/>
        <v>20000</v>
      </c>
      <c r="AB17" s="58">
        <f t="shared" si="8"/>
        <v>20000</v>
      </c>
      <c r="AC17" s="58">
        <f t="shared" si="8"/>
        <v>20000</v>
      </c>
      <c r="AD17" s="58">
        <f t="shared" si="8"/>
        <v>20000</v>
      </c>
      <c r="AE17" s="58">
        <f t="shared" si="8"/>
        <v>20000</v>
      </c>
      <c r="AF17" s="58">
        <f t="shared" si="8"/>
        <v>20000</v>
      </c>
      <c r="AG17" s="58">
        <f t="shared" si="8"/>
        <v>20000</v>
      </c>
      <c r="AH17" s="58">
        <f t="shared" si="8"/>
        <v>20000</v>
      </c>
      <c r="AI17" s="58">
        <f t="shared" si="8"/>
        <v>20000</v>
      </c>
      <c r="AJ17" s="58">
        <f t="shared" si="8"/>
        <v>20000</v>
      </c>
      <c r="AK17" s="58">
        <f t="shared" si="8"/>
        <v>20000</v>
      </c>
      <c r="AL17" s="58">
        <f t="shared" si="8"/>
        <v>20000</v>
      </c>
      <c r="AM17" s="58">
        <f t="shared" si="8"/>
        <v>20000</v>
      </c>
      <c r="AO17" s="20">
        <f>SUM(AO10:AO16)</f>
        <v>620000</v>
      </c>
      <c r="AP17" s="20">
        <f>SUM(AP10:AP16)</f>
        <v>1488620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L20" si="9">I20</f>
        <v>0</v>
      </c>
      <c r="K20" s="16">
        <f t="shared" si="9"/>
        <v>0</v>
      </c>
      <c r="L20" s="16">
        <f t="shared" si="9"/>
        <v>0</v>
      </c>
      <c r="M20" s="16">
        <f t="shared" si="9"/>
        <v>0</v>
      </c>
      <c r="N20" s="16">
        <f t="shared" si="9"/>
        <v>0</v>
      </c>
      <c r="O20" s="16">
        <f t="shared" si="9"/>
        <v>0</v>
      </c>
      <c r="P20" s="16">
        <f t="shared" si="9"/>
        <v>0</v>
      </c>
      <c r="Q20" s="16">
        <f t="shared" si="9"/>
        <v>0</v>
      </c>
      <c r="R20" s="16">
        <f t="shared" si="9"/>
        <v>0</v>
      </c>
      <c r="S20" s="16">
        <f t="shared" si="9"/>
        <v>0</v>
      </c>
      <c r="T20" s="16">
        <f t="shared" si="9"/>
        <v>0</v>
      </c>
      <c r="U20" s="16">
        <f t="shared" si="9"/>
        <v>0</v>
      </c>
      <c r="V20" s="16">
        <f t="shared" si="9"/>
        <v>0</v>
      </c>
      <c r="W20" s="16">
        <f t="shared" si="9"/>
        <v>0</v>
      </c>
      <c r="X20" s="16">
        <f t="shared" si="9"/>
        <v>0</v>
      </c>
      <c r="Y20" s="16">
        <f t="shared" si="9"/>
        <v>0</v>
      </c>
      <c r="Z20" s="16">
        <f t="shared" si="9"/>
        <v>0</v>
      </c>
      <c r="AA20" s="16">
        <f t="shared" si="9"/>
        <v>0</v>
      </c>
      <c r="AB20" s="16">
        <f t="shared" si="9"/>
        <v>0</v>
      </c>
      <c r="AC20" s="16">
        <f t="shared" si="9"/>
        <v>0</v>
      </c>
      <c r="AD20" s="16">
        <f t="shared" si="9"/>
        <v>0</v>
      </c>
      <c r="AE20" s="16">
        <f t="shared" si="9"/>
        <v>0</v>
      </c>
      <c r="AF20" s="16">
        <f t="shared" si="9"/>
        <v>0</v>
      </c>
      <c r="AG20" s="16">
        <f t="shared" si="9"/>
        <v>0</v>
      </c>
      <c r="AH20" s="16">
        <f t="shared" si="9"/>
        <v>0</v>
      </c>
      <c r="AI20" s="16">
        <f t="shared" si="9"/>
        <v>0</v>
      </c>
      <c r="AJ20" s="16">
        <f t="shared" si="9"/>
        <v>0</v>
      </c>
      <c r="AK20" s="16">
        <f t="shared" si="9"/>
        <v>0</v>
      </c>
      <c r="AL20" s="16">
        <f t="shared" si="9"/>
        <v>0</v>
      </c>
      <c r="AM20" s="16">
        <v>0</v>
      </c>
      <c r="AO20" s="16">
        <f t="shared" ref="AO20:AO33" si="10">SUM(I20:AN20)</f>
        <v>0</v>
      </c>
      <c r="AP20" s="16">
        <f t="shared" ref="AP20:AP33" si="11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L21" si="12">I21</f>
        <v>0</v>
      </c>
      <c r="K21" s="16">
        <f t="shared" si="12"/>
        <v>0</v>
      </c>
      <c r="L21" s="16">
        <f t="shared" si="12"/>
        <v>0</v>
      </c>
      <c r="M21" s="16">
        <f t="shared" si="12"/>
        <v>0</v>
      </c>
      <c r="N21" s="16">
        <f t="shared" si="12"/>
        <v>0</v>
      </c>
      <c r="O21" s="16">
        <f t="shared" si="12"/>
        <v>0</v>
      </c>
      <c r="P21" s="16">
        <f t="shared" si="12"/>
        <v>0</v>
      </c>
      <c r="Q21" s="16">
        <f t="shared" si="12"/>
        <v>0</v>
      </c>
      <c r="R21" s="16">
        <f t="shared" si="12"/>
        <v>0</v>
      </c>
      <c r="S21" s="16">
        <f t="shared" si="12"/>
        <v>0</v>
      </c>
      <c r="T21" s="16">
        <f t="shared" si="12"/>
        <v>0</v>
      </c>
      <c r="U21" s="16">
        <f t="shared" si="12"/>
        <v>0</v>
      </c>
      <c r="V21" s="16">
        <f t="shared" si="12"/>
        <v>0</v>
      </c>
      <c r="W21" s="16">
        <f t="shared" si="12"/>
        <v>0</v>
      </c>
      <c r="X21" s="16">
        <f t="shared" si="12"/>
        <v>0</v>
      </c>
      <c r="Y21" s="16">
        <f t="shared" si="12"/>
        <v>0</v>
      </c>
      <c r="Z21" s="16">
        <f t="shared" si="12"/>
        <v>0</v>
      </c>
      <c r="AA21" s="16">
        <f t="shared" si="12"/>
        <v>0</v>
      </c>
      <c r="AB21" s="16">
        <f t="shared" si="12"/>
        <v>0</v>
      </c>
      <c r="AC21" s="16">
        <f t="shared" si="12"/>
        <v>0</v>
      </c>
      <c r="AD21" s="16">
        <f t="shared" si="12"/>
        <v>0</v>
      </c>
      <c r="AE21" s="16">
        <f t="shared" si="12"/>
        <v>0</v>
      </c>
      <c r="AF21" s="16">
        <f t="shared" si="12"/>
        <v>0</v>
      </c>
      <c r="AG21" s="16">
        <f t="shared" si="12"/>
        <v>0</v>
      </c>
      <c r="AH21" s="16">
        <f t="shared" si="12"/>
        <v>0</v>
      </c>
      <c r="AI21" s="16">
        <f t="shared" si="12"/>
        <v>0</v>
      </c>
      <c r="AJ21" s="16">
        <f t="shared" si="12"/>
        <v>0</v>
      </c>
      <c r="AK21" s="16">
        <f t="shared" si="12"/>
        <v>0</v>
      </c>
      <c r="AL21" s="16">
        <f t="shared" si="12"/>
        <v>0</v>
      </c>
      <c r="AM21" s="16">
        <f>AL21</f>
        <v>0</v>
      </c>
      <c r="AO21" s="16">
        <f t="shared" si="10"/>
        <v>0</v>
      </c>
      <c r="AP21" s="16">
        <f t="shared" si="11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L22" si="13">I22</f>
        <v>0</v>
      </c>
      <c r="K22" s="16">
        <f t="shared" si="13"/>
        <v>0</v>
      </c>
      <c r="L22" s="16">
        <f t="shared" si="13"/>
        <v>0</v>
      </c>
      <c r="M22" s="16">
        <f t="shared" si="13"/>
        <v>0</v>
      </c>
      <c r="N22" s="16">
        <f t="shared" si="13"/>
        <v>0</v>
      </c>
      <c r="O22" s="16">
        <f t="shared" si="13"/>
        <v>0</v>
      </c>
      <c r="P22" s="16">
        <f t="shared" si="13"/>
        <v>0</v>
      </c>
      <c r="Q22" s="16">
        <f t="shared" si="13"/>
        <v>0</v>
      </c>
      <c r="R22" s="16">
        <f t="shared" si="13"/>
        <v>0</v>
      </c>
      <c r="S22" s="16">
        <f t="shared" si="13"/>
        <v>0</v>
      </c>
      <c r="T22" s="16">
        <f t="shared" si="13"/>
        <v>0</v>
      </c>
      <c r="U22" s="16">
        <f t="shared" si="13"/>
        <v>0</v>
      </c>
      <c r="V22" s="16">
        <f t="shared" si="13"/>
        <v>0</v>
      </c>
      <c r="W22" s="16">
        <f t="shared" si="13"/>
        <v>0</v>
      </c>
      <c r="X22" s="16">
        <f t="shared" si="13"/>
        <v>0</v>
      </c>
      <c r="Y22" s="16">
        <f t="shared" si="13"/>
        <v>0</v>
      </c>
      <c r="Z22" s="16">
        <f t="shared" si="13"/>
        <v>0</v>
      </c>
      <c r="AA22" s="16">
        <f t="shared" si="13"/>
        <v>0</v>
      </c>
      <c r="AB22" s="16">
        <f t="shared" si="13"/>
        <v>0</v>
      </c>
      <c r="AC22" s="16">
        <f t="shared" si="13"/>
        <v>0</v>
      </c>
      <c r="AD22" s="16">
        <f t="shared" si="13"/>
        <v>0</v>
      </c>
      <c r="AE22" s="16">
        <f t="shared" si="13"/>
        <v>0</v>
      </c>
      <c r="AF22" s="16">
        <f t="shared" si="13"/>
        <v>0</v>
      </c>
      <c r="AG22" s="16">
        <f t="shared" si="13"/>
        <v>0</v>
      </c>
      <c r="AH22" s="16">
        <f t="shared" si="13"/>
        <v>0</v>
      </c>
      <c r="AI22" s="16">
        <f t="shared" si="13"/>
        <v>0</v>
      </c>
      <c r="AJ22" s="16">
        <f t="shared" si="13"/>
        <v>0</v>
      </c>
      <c r="AK22" s="16">
        <f t="shared" si="13"/>
        <v>0</v>
      </c>
      <c r="AL22" s="16">
        <f t="shared" si="13"/>
        <v>0</v>
      </c>
      <c r="AM22" s="16">
        <f>AL22</f>
        <v>0</v>
      </c>
      <c r="AO22" s="16">
        <f t="shared" si="10"/>
        <v>0</v>
      </c>
      <c r="AP22" s="16">
        <f t="shared" si="11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B23" si="14">I23</f>
        <v>0</v>
      </c>
      <c r="K23" s="16">
        <f t="shared" si="14"/>
        <v>0</v>
      </c>
      <c r="L23" s="16">
        <f t="shared" si="14"/>
        <v>0</v>
      </c>
      <c r="M23" s="16">
        <f t="shared" si="14"/>
        <v>0</v>
      </c>
      <c r="N23" s="16">
        <f t="shared" si="14"/>
        <v>0</v>
      </c>
      <c r="O23" s="16">
        <f t="shared" si="14"/>
        <v>0</v>
      </c>
      <c r="P23" s="16">
        <f t="shared" si="14"/>
        <v>0</v>
      </c>
      <c r="Q23" s="16">
        <f t="shared" si="14"/>
        <v>0</v>
      </c>
      <c r="R23" s="16">
        <f t="shared" si="14"/>
        <v>0</v>
      </c>
      <c r="S23" s="16">
        <f t="shared" si="14"/>
        <v>0</v>
      </c>
      <c r="T23" s="16">
        <f t="shared" si="14"/>
        <v>0</v>
      </c>
      <c r="U23" s="16">
        <f t="shared" si="14"/>
        <v>0</v>
      </c>
      <c r="V23" s="16">
        <f t="shared" si="14"/>
        <v>0</v>
      </c>
      <c r="W23" s="16">
        <f t="shared" si="14"/>
        <v>0</v>
      </c>
      <c r="X23" s="16">
        <f t="shared" si="14"/>
        <v>0</v>
      </c>
      <c r="Y23" s="16">
        <f t="shared" si="14"/>
        <v>0</v>
      </c>
      <c r="Z23" s="16">
        <f t="shared" si="14"/>
        <v>0</v>
      </c>
      <c r="AA23" s="16">
        <f t="shared" si="14"/>
        <v>0</v>
      </c>
      <c r="AB23" s="16">
        <f t="shared" si="14"/>
        <v>0</v>
      </c>
      <c r="AC23" s="16">
        <v>0</v>
      </c>
      <c r="AD23" s="16">
        <f t="shared" ref="AD23:AL23" si="15">AC23</f>
        <v>0</v>
      </c>
      <c r="AE23" s="16">
        <f t="shared" si="15"/>
        <v>0</v>
      </c>
      <c r="AF23" s="16">
        <f t="shared" si="15"/>
        <v>0</v>
      </c>
      <c r="AG23" s="16">
        <f t="shared" si="15"/>
        <v>0</v>
      </c>
      <c r="AH23" s="16">
        <f t="shared" si="15"/>
        <v>0</v>
      </c>
      <c r="AI23" s="16">
        <f t="shared" si="15"/>
        <v>0</v>
      </c>
      <c r="AJ23" s="16">
        <f t="shared" si="15"/>
        <v>0</v>
      </c>
      <c r="AK23" s="16">
        <f t="shared" si="15"/>
        <v>0</v>
      </c>
      <c r="AL23" s="16">
        <f t="shared" si="15"/>
        <v>0</v>
      </c>
      <c r="AM23" s="16">
        <f>AL23</f>
        <v>0</v>
      </c>
      <c r="AO23" s="16">
        <f t="shared" si="10"/>
        <v>0</v>
      </c>
      <c r="AP23" s="16">
        <f t="shared" si="11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0"/>
        <v>0</v>
      </c>
      <c r="AP24" s="16">
        <f t="shared" si="11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0"/>
        <v>0</v>
      </c>
      <c r="AP25" s="16">
        <f t="shared" si="11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0"/>
        <v>0</v>
      </c>
      <c r="AP26" s="16">
        <f t="shared" si="11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0"/>
        <v>0</v>
      </c>
      <c r="AP27" s="16">
        <f t="shared" si="11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17925</v>
      </c>
      <c r="J28" s="11">
        <f>I28</f>
        <v>17925</v>
      </c>
      <c r="K28" s="11">
        <f t="shared" ref="K28:AM28" si="16">J28</f>
        <v>17925</v>
      </c>
      <c r="L28" s="11">
        <f t="shared" si="16"/>
        <v>17925</v>
      </c>
      <c r="M28" s="11">
        <f t="shared" si="16"/>
        <v>17925</v>
      </c>
      <c r="N28" s="11">
        <f t="shared" si="16"/>
        <v>17925</v>
      </c>
      <c r="O28" s="11">
        <f t="shared" si="16"/>
        <v>17925</v>
      </c>
      <c r="P28" s="11">
        <f t="shared" si="16"/>
        <v>17925</v>
      </c>
      <c r="Q28" s="11">
        <f t="shared" si="16"/>
        <v>17925</v>
      </c>
      <c r="R28" s="11">
        <f t="shared" si="16"/>
        <v>17925</v>
      </c>
      <c r="S28" s="11">
        <f t="shared" si="16"/>
        <v>17925</v>
      </c>
      <c r="T28" s="11">
        <f t="shared" si="16"/>
        <v>17925</v>
      </c>
      <c r="U28" s="11">
        <f t="shared" si="16"/>
        <v>17925</v>
      </c>
      <c r="V28" s="11">
        <f t="shared" si="16"/>
        <v>17925</v>
      </c>
      <c r="W28" s="11">
        <f t="shared" si="16"/>
        <v>17925</v>
      </c>
      <c r="X28" s="11">
        <f t="shared" si="16"/>
        <v>17925</v>
      </c>
      <c r="Y28" s="11">
        <f t="shared" si="16"/>
        <v>17925</v>
      </c>
      <c r="Z28" s="11">
        <f t="shared" si="16"/>
        <v>17925</v>
      </c>
      <c r="AA28" s="11">
        <f t="shared" si="16"/>
        <v>17925</v>
      </c>
      <c r="AB28" s="11">
        <f t="shared" si="16"/>
        <v>17925</v>
      </c>
      <c r="AC28" s="11">
        <f t="shared" si="16"/>
        <v>17925</v>
      </c>
      <c r="AD28" s="11">
        <f t="shared" si="16"/>
        <v>17925</v>
      </c>
      <c r="AE28" s="11">
        <f t="shared" si="16"/>
        <v>17925</v>
      </c>
      <c r="AF28" s="11">
        <f t="shared" si="16"/>
        <v>17925</v>
      </c>
      <c r="AG28" s="11">
        <f t="shared" si="16"/>
        <v>17925</v>
      </c>
      <c r="AH28" s="11">
        <f t="shared" si="16"/>
        <v>17925</v>
      </c>
      <c r="AI28" s="11">
        <f t="shared" si="16"/>
        <v>17925</v>
      </c>
      <c r="AJ28" s="11">
        <f t="shared" si="16"/>
        <v>17925</v>
      </c>
      <c r="AK28" s="11">
        <f t="shared" si="16"/>
        <v>17925</v>
      </c>
      <c r="AL28" s="11">
        <f t="shared" si="16"/>
        <v>17925</v>
      </c>
      <c r="AM28" s="11">
        <f t="shared" si="16"/>
        <v>17925</v>
      </c>
      <c r="AO28" s="16">
        <f t="shared" si="10"/>
        <v>555675</v>
      </c>
      <c r="AP28" s="16">
        <f t="shared" si="11"/>
        <v>1596732.1125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0"/>
        <v>0</v>
      </c>
      <c r="AP29" s="16">
        <f t="shared" si="11"/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2075</v>
      </c>
      <c r="J30" s="11">
        <f>I30</f>
        <v>2075</v>
      </c>
      <c r="K30" s="11">
        <f t="shared" ref="K30:AM30" si="17">J30</f>
        <v>2075</v>
      </c>
      <c r="L30" s="11">
        <f t="shared" si="17"/>
        <v>2075</v>
      </c>
      <c r="M30" s="11">
        <f t="shared" si="17"/>
        <v>2075</v>
      </c>
      <c r="N30" s="11">
        <f t="shared" si="17"/>
        <v>2075</v>
      </c>
      <c r="O30" s="11">
        <f t="shared" si="17"/>
        <v>2075</v>
      </c>
      <c r="P30" s="11">
        <f t="shared" si="17"/>
        <v>2075</v>
      </c>
      <c r="Q30" s="11">
        <f t="shared" si="17"/>
        <v>2075</v>
      </c>
      <c r="R30" s="11">
        <f t="shared" si="17"/>
        <v>2075</v>
      </c>
      <c r="S30" s="11">
        <f t="shared" si="17"/>
        <v>2075</v>
      </c>
      <c r="T30" s="11">
        <f t="shared" si="17"/>
        <v>2075</v>
      </c>
      <c r="U30" s="11">
        <f t="shared" si="17"/>
        <v>2075</v>
      </c>
      <c r="V30" s="11">
        <f t="shared" si="17"/>
        <v>2075</v>
      </c>
      <c r="W30" s="11">
        <f t="shared" si="17"/>
        <v>2075</v>
      </c>
      <c r="X30" s="11">
        <f t="shared" si="17"/>
        <v>2075</v>
      </c>
      <c r="Y30" s="11">
        <f t="shared" si="17"/>
        <v>2075</v>
      </c>
      <c r="Z30" s="11">
        <f t="shared" si="17"/>
        <v>2075</v>
      </c>
      <c r="AA30" s="11">
        <f t="shared" si="17"/>
        <v>2075</v>
      </c>
      <c r="AB30" s="11">
        <f t="shared" si="17"/>
        <v>2075</v>
      </c>
      <c r="AC30" s="11">
        <f t="shared" si="17"/>
        <v>2075</v>
      </c>
      <c r="AD30" s="11">
        <f t="shared" si="17"/>
        <v>2075</v>
      </c>
      <c r="AE30" s="11">
        <f t="shared" si="17"/>
        <v>2075</v>
      </c>
      <c r="AF30" s="11">
        <f t="shared" si="17"/>
        <v>2075</v>
      </c>
      <c r="AG30" s="11">
        <f t="shared" si="17"/>
        <v>2075</v>
      </c>
      <c r="AH30" s="11">
        <f t="shared" si="17"/>
        <v>2075</v>
      </c>
      <c r="AI30" s="11">
        <f t="shared" si="17"/>
        <v>2075</v>
      </c>
      <c r="AJ30" s="11">
        <f t="shared" si="17"/>
        <v>2075</v>
      </c>
      <c r="AK30" s="11">
        <f t="shared" si="17"/>
        <v>2075</v>
      </c>
      <c r="AL30" s="11">
        <f t="shared" si="17"/>
        <v>2075</v>
      </c>
      <c r="AM30" s="11">
        <f t="shared" si="17"/>
        <v>2075</v>
      </c>
      <c r="AO30" s="16">
        <f t="shared" si="10"/>
        <v>64325</v>
      </c>
      <c r="AP30" s="16">
        <f t="shared" si="11"/>
        <v>184837.88750000001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ref="J31:AM31" si="18">I31</f>
        <v>5000</v>
      </c>
      <c r="K31" s="16">
        <f t="shared" si="18"/>
        <v>5000</v>
      </c>
      <c r="L31" s="16">
        <f t="shared" si="18"/>
        <v>5000</v>
      </c>
      <c r="M31" s="16">
        <f t="shared" si="18"/>
        <v>5000</v>
      </c>
      <c r="N31" s="16">
        <f t="shared" si="18"/>
        <v>5000</v>
      </c>
      <c r="O31" s="16">
        <f t="shared" si="18"/>
        <v>5000</v>
      </c>
      <c r="P31" s="16">
        <f t="shared" si="18"/>
        <v>5000</v>
      </c>
      <c r="Q31" s="16">
        <f t="shared" si="18"/>
        <v>5000</v>
      </c>
      <c r="R31" s="16">
        <f t="shared" si="18"/>
        <v>5000</v>
      </c>
      <c r="S31" s="16">
        <f t="shared" si="18"/>
        <v>5000</v>
      </c>
      <c r="T31" s="16">
        <f t="shared" si="18"/>
        <v>5000</v>
      </c>
      <c r="U31" s="16">
        <f t="shared" si="18"/>
        <v>5000</v>
      </c>
      <c r="V31" s="16">
        <f t="shared" si="18"/>
        <v>5000</v>
      </c>
      <c r="W31" s="16">
        <f t="shared" si="18"/>
        <v>5000</v>
      </c>
      <c r="X31" s="16">
        <f t="shared" si="18"/>
        <v>5000</v>
      </c>
      <c r="Y31" s="16">
        <f t="shared" si="18"/>
        <v>5000</v>
      </c>
      <c r="Z31" s="16">
        <f t="shared" si="18"/>
        <v>5000</v>
      </c>
      <c r="AA31" s="16">
        <f t="shared" si="18"/>
        <v>5000</v>
      </c>
      <c r="AB31" s="16">
        <f t="shared" si="18"/>
        <v>5000</v>
      </c>
      <c r="AC31" s="16">
        <f t="shared" si="18"/>
        <v>5000</v>
      </c>
      <c r="AD31" s="16">
        <f t="shared" si="18"/>
        <v>5000</v>
      </c>
      <c r="AE31" s="16">
        <f t="shared" si="18"/>
        <v>5000</v>
      </c>
      <c r="AF31" s="16">
        <f t="shared" si="18"/>
        <v>5000</v>
      </c>
      <c r="AG31" s="16">
        <f t="shared" si="18"/>
        <v>5000</v>
      </c>
      <c r="AH31" s="16">
        <f t="shared" si="18"/>
        <v>5000</v>
      </c>
      <c r="AI31" s="16">
        <f t="shared" si="18"/>
        <v>5000</v>
      </c>
      <c r="AJ31" s="16">
        <f t="shared" si="18"/>
        <v>5000</v>
      </c>
      <c r="AK31" s="16">
        <f t="shared" si="18"/>
        <v>5000</v>
      </c>
      <c r="AL31" s="16">
        <f t="shared" si="18"/>
        <v>5000</v>
      </c>
      <c r="AM31" s="16">
        <f t="shared" si="18"/>
        <v>5000</v>
      </c>
      <c r="AO31" s="16">
        <f t="shared" si="10"/>
        <v>155000</v>
      </c>
      <c r="AP31" s="16">
        <f t="shared" si="11"/>
        <v>445392.5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M32" si="19">I32</f>
        <v>0</v>
      </c>
      <c r="K32" s="16">
        <f t="shared" si="19"/>
        <v>0</v>
      </c>
      <c r="L32" s="16">
        <f t="shared" si="19"/>
        <v>0</v>
      </c>
      <c r="M32" s="16">
        <f t="shared" si="19"/>
        <v>0</v>
      </c>
      <c r="N32" s="16">
        <f t="shared" si="19"/>
        <v>0</v>
      </c>
      <c r="O32" s="16">
        <f t="shared" si="19"/>
        <v>0</v>
      </c>
      <c r="P32" s="16">
        <f t="shared" si="19"/>
        <v>0</v>
      </c>
      <c r="Q32" s="16">
        <f t="shared" si="19"/>
        <v>0</v>
      </c>
      <c r="R32" s="16">
        <f t="shared" si="19"/>
        <v>0</v>
      </c>
      <c r="S32" s="16">
        <f t="shared" si="19"/>
        <v>0</v>
      </c>
      <c r="T32" s="16">
        <f t="shared" si="19"/>
        <v>0</v>
      </c>
      <c r="U32" s="16">
        <f t="shared" si="19"/>
        <v>0</v>
      </c>
      <c r="V32" s="16">
        <f t="shared" si="19"/>
        <v>0</v>
      </c>
      <c r="W32" s="16">
        <f t="shared" si="19"/>
        <v>0</v>
      </c>
      <c r="X32" s="16">
        <f t="shared" si="19"/>
        <v>0</v>
      </c>
      <c r="Y32" s="16">
        <f t="shared" si="19"/>
        <v>0</v>
      </c>
      <c r="Z32" s="16">
        <f t="shared" si="19"/>
        <v>0</v>
      </c>
      <c r="AA32" s="16">
        <f t="shared" si="19"/>
        <v>0</v>
      </c>
      <c r="AB32" s="16">
        <f t="shared" si="19"/>
        <v>0</v>
      </c>
      <c r="AC32" s="16">
        <f t="shared" si="19"/>
        <v>0</v>
      </c>
      <c r="AD32" s="16">
        <f t="shared" si="19"/>
        <v>0</v>
      </c>
      <c r="AE32" s="16">
        <f t="shared" si="19"/>
        <v>0</v>
      </c>
      <c r="AF32" s="16">
        <f t="shared" si="19"/>
        <v>0</v>
      </c>
      <c r="AG32" s="16">
        <f t="shared" si="19"/>
        <v>0</v>
      </c>
      <c r="AH32" s="16">
        <f t="shared" si="19"/>
        <v>0</v>
      </c>
      <c r="AI32" s="16">
        <f t="shared" si="19"/>
        <v>0</v>
      </c>
      <c r="AJ32" s="16">
        <f t="shared" si="19"/>
        <v>0</v>
      </c>
      <c r="AK32" s="16">
        <f t="shared" si="19"/>
        <v>0</v>
      </c>
      <c r="AL32" s="16">
        <f t="shared" si="19"/>
        <v>0</v>
      </c>
      <c r="AM32" s="16">
        <f t="shared" si="19"/>
        <v>0</v>
      </c>
      <c r="AO32" s="16">
        <f t="shared" si="10"/>
        <v>0</v>
      </c>
      <c r="AP32" s="16">
        <f t="shared" si="11"/>
        <v>0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20">I33</f>
        <v>0</v>
      </c>
      <c r="K33" s="60">
        <f t="shared" si="20"/>
        <v>0</v>
      </c>
      <c r="L33" s="60">
        <f t="shared" si="20"/>
        <v>0</v>
      </c>
      <c r="M33" s="60">
        <f t="shared" si="20"/>
        <v>0</v>
      </c>
      <c r="N33" s="60">
        <f t="shared" si="20"/>
        <v>0</v>
      </c>
      <c r="O33" s="60">
        <f t="shared" si="20"/>
        <v>0</v>
      </c>
      <c r="P33" s="60">
        <f t="shared" si="20"/>
        <v>0</v>
      </c>
      <c r="Q33" s="60">
        <f t="shared" si="20"/>
        <v>0</v>
      </c>
      <c r="R33" s="60">
        <f t="shared" si="20"/>
        <v>0</v>
      </c>
      <c r="S33" s="60">
        <f t="shared" si="20"/>
        <v>0</v>
      </c>
      <c r="T33" s="60">
        <f t="shared" si="20"/>
        <v>0</v>
      </c>
      <c r="U33" s="60">
        <f t="shared" si="20"/>
        <v>0</v>
      </c>
      <c r="V33" s="60">
        <f t="shared" si="20"/>
        <v>0</v>
      </c>
      <c r="W33" s="60">
        <f t="shared" si="20"/>
        <v>0</v>
      </c>
      <c r="X33" s="60">
        <f t="shared" si="20"/>
        <v>0</v>
      </c>
      <c r="Y33" s="60">
        <f t="shared" si="20"/>
        <v>0</v>
      </c>
      <c r="Z33" s="60">
        <f t="shared" si="20"/>
        <v>0</v>
      </c>
      <c r="AA33" s="60">
        <f t="shared" si="20"/>
        <v>0</v>
      </c>
      <c r="AB33" s="60">
        <f t="shared" si="20"/>
        <v>0</v>
      </c>
      <c r="AC33" s="60">
        <f t="shared" si="20"/>
        <v>0</v>
      </c>
      <c r="AD33" s="60">
        <f t="shared" si="20"/>
        <v>0</v>
      </c>
      <c r="AE33" s="60">
        <f t="shared" si="20"/>
        <v>0</v>
      </c>
      <c r="AF33" s="60">
        <f t="shared" si="20"/>
        <v>0</v>
      </c>
      <c r="AG33" s="60">
        <f t="shared" si="20"/>
        <v>0</v>
      </c>
      <c r="AH33" s="60">
        <f t="shared" si="20"/>
        <v>0</v>
      </c>
      <c r="AI33" s="60">
        <f t="shared" si="20"/>
        <v>0</v>
      </c>
      <c r="AJ33" s="60">
        <f t="shared" si="20"/>
        <v>0</v>
      </c>
      <c r="AK33" s="60">
        <f t="shared" si="20"/>
        <v>0</v>
      </c>
      <c r="AL33" s="60">
        <f t="shared" si="20"/>
        <v>0</v>
      </c>
      <c r="AM33" s="60">
        <f t="shared" si="20"/>
        <v>0</v>
      </c>
      <c r="AO33" s="60">
        <f t="shared" si="10"/>
        <v>0</v>
      </c>
      <c r="AP33" s="60">
        <f t="shared" si="11"/>
        <v>0</v>
      </c>
    </row>
    <row r="34" spans="2:42" x14ac:dyDescent="0.2">
      <c r="I34" s="58">
        <f t="shared" ref="I34:AM34" si="21">SUM(I20:I33)</f>
        <v>25000</v>
      </c>
      <c r="J34" s="58">
        <f t="shared" si="21"/>
        <v>25000</v>
      </c>
      <c r="K34" s="58">
        <f t="shared" si="21"/>
        <v>25000</v>
      </c>
      <c r="L34" s="58">
        <f t="shared" si="21"/>
        <v>25000</v>
      </c>
      <c r="M34" s="58">
        <f t="shared" si="21"/>
        <v>25000</v>
      </c>
      <c r="N34" s="58">
        <f t="shared" si="21"/>
        <v>25000</v>
      </c>
      <c r="O34" s="58">
        <f t="shared" si="21"/>
        <v>25000</v>
      </c>
      <c r="P34" s="58">
        <f t="shared" si="21"/>
        <v>25000</v>
      </c>
      <c r="Q34" s="58">
        <f t="shared" si="21"/>
        <v>25000</v>
      </c>
      <c r="R34" s="58">
        <f t="shared" si="21"/>
        <v>25000</v>
      </c>
      <c r="S34" s="58">
        <f t="shared" si="21"/>
        <v>25000</v>
      </c>
      <c r="T34" s="58">
        <f t="shared" si="21"/>
        <v>25000</v>
      </c>
      <c r="U34" s="58">
        <f t="shared" si="21"/>
        <v>25000</v>
      </c>
      <c r="V34" s="58">
        <f t="shared" si="21"/>
        <v>25000</v>
      </c>
      <c r="W34" s="58">
        <f t="shared" si="21"/>
        <v>25000</v>
      </c>
      <c r="X34" s="58">
        <f t="shared" si="21"/>
        <v>25000</v>
      </c>
      <c r="Y34" s="58">
        <f t="shared" si="21"/>
        <v>25000</v>
      </c>
      <c r="Z34" s="58">
        <f t="shared" si="21"/>
        <v>25000</v>
      </c>
      <c r="AA34" s="58">
        <f t="shared" si="21"/>
        <v>25000</v>
      </c>
      <c r="AB34" s="58">
        <f t="shared" si="21"/>
        <v>25000</v>
      </c>
      <c r="AC34" s="58">
        <f t="shared" si="21"/>
        <v>25000</v>
      </c>
      <c r="AD34" s="58">
        <f t="shared" si="21"/>
        <v>25000</v>
      </c>
      <c r="AE34" s="58">
        <f t="shared" si="21"/>
        <v>25000</v>
      </c>
      <c r="AF34" s="58">
        <f t="shared" si="21"/>
        <v>25000</v>
      </c>
      <c r="AG34" s="58">
        <f t="shared" si="21"/>
        <v>25000</v>
      </c>
      <c r="AH34" s="58">
        <f t="shared" si="21"/>
        <v>25000</v>
      </c>
      <c r="AI34" s="58">
        <f t="shared" si="21"/>
        <v>25000</v>
      </c>
      <c r="AJ34" s="58">
        <f t="shared" si="21"/>
        <v>25000</v>
      </c>
      <c r="AK34" s="58">
        <f t="shared" si="21"/>
        <v>25000</v>
      </c>
      <c r="AL34" s="58">
        <f t="shared" si="21"/>
        <v>25000</v>
      </c>
      <c r="AM34" s="58">
        <f t="shared" si="21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133</v>
      </c>
      <c r="E42" s="116" t="s">
        <v>140</v>
      </c>
      <c r="F42" s="116"/>
      <c r="G42" s="116"/>
      <c r="H42" s="116"/>
      <c r="I42" s="117"/>
      <c r="J42" s="117"/>
      <c r="K42" s="117"/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 t="shared" ref="AO42:AO47" si="22">SUM(I42:AM42)</f>
        <v>0</v>
      </c>
      <c r="AP42" s="16">
        <f>AO147</f>
        <v>0</v>
      </c>
    </row>
    <row r="43" spans="2:42" x14ac:dyDescent="0.2">
      <c r="C43" s="118"/>
      <c r="D43" s="27" t="s">
        <v>134</v>
      </c>
      <c r="E43" s="27" t="s">
        <v>141</v>
      </c>
      <c r="F43" s="27"/>
      <c r="G43" s="27"/>
      <c r="H43" s="27"/>
      <c r="I43" s="72"/>
      <c r="J43" s="72"/>
      <c r="K43" s="72"/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 t="shared" si="22"/>
        <v>0</v>
      </c>
      <c r="AP43" s="16">
        <f>AO148</f>
        <v>0</v>
      </c>
    </row>
    <row r="44" spans="2:42" x14ac:dyDescent="0.2">
      <c r="C44" s="118"/>
      <c r="D44" s="27" t="s">
        <v>135</v>
      </c>
      <c r="E44" s="27" t="s">
        <v>139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/>
      <c r="AM44" s="58"/>
      <c r="AO44" s="16">
        <f t="shared" si="22"/>
        <v>0</v>
      </c>
      <c r="AP44" s="16">
        <f>AO149</f>
        <v>0</v>
      </c>
    </row>
    <row r="45" spans="2:42" x14ac:dyDescent="0.2">
      <c r="C45" s="118"/>
      <c r="D45" s="27" t="s">
        <v>136</v>
      </c>
      <c r="E45" s="27" t="s">
        <v>140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 t="shared" si="22"/>
        <v>0</v>
      </c>
      <c r="AP45" s="16">
        <f>AO150</f>
        <v>0</v>
      </c>
    </row>
    <row r="46" spans="2:42" x14ac:dyDescent="0.2">
      <c r="C46" s="118"/>
      <c r="D46" s="27"/>
      <c r="E46" s="27"/>
      <c r="F46" s="27"/>
      <c r="G46" s="27"/>
      <c r="H46" s="27"/>
      <c r="I46" s="72"/>
      <c r="J46" s="72"/>
      <c r="K46" s="72"/>
      <c r="L46" s="72"/>
      <c r="M46" s="72">
        <v>0</v>
      </c>
      <c r="N46" s="72">
        <v>0</v>
      </c>
      <c r="O46" s="72">
        <v>0</v>
      </c>
      <c r="P46" s="72">
        <v>0</v>
      </c>
      <c r="Q46" s="72">
        <v>0</v>
      </c>
      <c r="R46" s="72">
        <v>0</v>
      </c>
      <c r="S46" s="72">
        <v>0</v>
      </c>
      <c r="T46" s="72">
        <v>0</v>
      </c>
      <c r="U46" s="72">
        <v>0</v>
      </c>
      <c r="V46" s="72">
        <v>0</v>
      </c>
      <c r="W46" s="72">
        <v>0</v>
      </c>
      <c r="X46" s="72">
        <v>0</v>
      </c>
      <c r="Y46" s="72">
        <v>0</v>
      </c>
      <c r="Z46" s="72">
        <v>0</v>
      </c>
      <c r="AA46" s="72">
        <v>0</v>
      </c>
      <c r="AB46" s="72">
        <v>0</v>
      </c>
      <c r="AC46" s="72">
        <v>0</v>
      </c>
      <c r="AD46" s="72">
        <v>0</v>
      </c>
      <c r="AE46" s="72">
        <v>0</v>
      </c>
      <c r="AF46" s="72">
        <v>0</v>
      </c>
      <c r="AG46" s="72">
        <v>0</v>
      </c>
      <c r="AH46" s="72">
        <v>0</v>
      </c>
      <c r="AI46" s="72">
        <v>0</v>
      </c>
      <c r="AJ46" s="72">
        <v>0</v>
      </c>
      <c r="AK46" s="72">
        <v>0</v>
      </c>
      <c r="AL46" s="123"/>
      <c r="AM46" s="58"/>
      <c r="AO46" s="126">
        <f t="shared" si="22"/>
        <v>0</v>
      </c>
      <c r="AP46" s="3"/>
    </row>
    <row r="47" spans="2:42" ht="12" thickBot="1" x14ac:dyDescent="0.25">
      <c r="C47" s="119"/>
      <c r="D47" s="120"/>
      <c r="E47" s="120"/>
      <c r="F47" s="120"/>
      <c r="G47" s="120"/>
      <c r="H47" s="120"/>
      <c r="I47" s="121"/>
      <c r="J47" s="121"/>
      <c r="K47" s="121"/>
      <c r="L47" s="121"/>
      <c r="M47" s="121">
        <v>0</v>
      </c>
      <c r="N47" s="121">
        <v>0</v>
      </c>
      <c r="O47" s="121">
        <v>0</v>
      </c>
      <c r="P47" s="121">
        <v>0</v>
      </c>
      <c r="Q47" s="121">
        <v>0</v>
      </c>
      <c r="R47" s="121">
        <v>0</v>
      </c>
      <c r="S47" s="121">
        <v>0</v>
      </c>
      <c r="T47" s="121">
        <v>0</v>
      </c>
      <c r="U47" s="121">
        <v>0</v>
      </c>
      <c r="V47" s="121">
        <v>0</v>
      </c>
      <c r="W47" s="121">
        <v>0</v>
      </c>
      <c r="X47" s="121">
        <v>0</v>
      </c>
      <c r="Y47" s="121">
        <v>0</v>
      </c>
      <c r="Z47" s="121">
        <v>0</v>
      </c>
      <c r="AA47" s="121">
        <v>0</v>
      </c>
      <c r="AB47" s="121">
        <v>0</v>
      </c>
      <c r="AC47" s="121">
        <v>0</v>
      </c>
      <c r="AD47" s="121">
        <v>0</v>
      </c>
      <c r="AE47" s="121">
        <v>0</v>
      </c>
      <c r="AF47" s="121">
        <v>0</v>
      </c>
      <c r="AG47" s="121">
        <v>0</v>
      </c>
      <c r="AH47" s="121">
        <v>0</v>
      </c>
      <c r="AI47" s="121">
        <v>0</v>
      </c>
      <c r="AJ47" s="121">
        <v>0</v>
      </c>
      <c r="AK47" s="121">
        <v>0</v>
      </c>
      <c r="AL47" s="124"/>
      <c r="AM47" s="58"/>
      <c r="AO47" s="126">
        <f t="shared" si="22"/>
        <v>0</v>
      </c>
    </row>
    <row r="48" spans="2:42" x14ac:dyDescent="0.2">
      <c r="D48" s="5" t="s">
        <v>138</v>
      </c>
      <c r="I48" s="58">
        <f t="shared" ref="I48:AM48" si="23">SUM(I42:I47)</f>
        <v>0</v>
      </c>
      <c r="J48" s="58">
        <f t="shared" si="23"/>
        <v>0</v>
      </c>
      <c r="K48" s="58">
        <f t="shared" si="23"/>
        <v>0</v>
      </c>
      <c r="L48" s="58">
        <f t="shared" si="23"/>
        <v>0</v>
      </c>
      <c r="M48" s="58">
        <f t="shared" si="23"/>
        <v>0</v>
      </c>
      <c r="N48" s="58">
        <f t="shared" si="23"/>
        <v>0</v>
      </c>
      <c r="O48" s="58">
        <f t="shared" si="23"/>
        <v>0</v>
      </c>
      <c r="P48" s="58">
        <f t="shared" si="23"/>
        <v>0</v>
      </c>
      <c r="Q48" s="58">
        <f t="shared" si="23"/>
        <v>0</v>
      </c>
      <c r="R48" s="58">
        <f t="shared" si="23"/>
        <v>0</v>
      </c>
      <c r="S48" s="58">
        <f t="shared" si="23"/>
        <v>0</v>
      </c>
      <c r="T48" s="58">
        <f t="shared" si="23"/>
        <v>0</v>
      </c>
      <c r="U48" s="58">
        <f t="shared" si="23"/>
        <v>0</v>
      </c>
      <c r="V48" s="58">
        <f t="shared" si="23"/>
        <v>0</v>
      </c>
      <c r="W48" s="58">
        <f t="shared" si="23"/>
        <v>0</v>
      </c>
      <c r="X48" s="58">
        <f t="shared" si="23"/>
        <v>0</v>
      </c>
      <c r="Y48" s="58">
        <f t="shared" si="23"/>
        <v>0</v>
      </c>
      <c r="Z48" s="58">
        <f t="shared" si="23"/>
        <v>0</v>
      </c>
      <c r="AA48" s="58">
        <f t="shared" si="23"/>
        <v>0</v>
      </c>
      <c r="AB48" s="58">
        <f t="shared" si="23"/>
        <v>0</v>
      </c>
      <c r="AC48" s="58">
        <f t="shared" si="23"/>
        <v>0</v>
      </c>
      <c r="AD48" s="58">
        <f t="shared" si="23"/>
        <v>0</v>
      </c>
      <c r="AE48" s="58">
        <f t="shared" si="23"/>
        <v>0</v>
      </c>
      <c r="AF48" s="58">
        <f t="shared" si="23"/>
        <v>0</v>
      </c>
      <c r="AG48" s="58">
        <f t="shared" si="23"/>
        <v>0</v>
      </c>
      <c r="AH48" s="58">
        <f t="shared" si="23"/>
        <v>0</v>
      </c>
      <c r="AI48" s="58">
        <f t="shared" si="23"/>
        <v>0</v>
      </c>
      <c r="AJ48" s="58">
        <f t="shared" si="23"/>
        <v>0</v>
      </c>
      <c r="AK48" s="58">
        <f t="shared" si="23"/>
        <v>0</v>
      </c>
      <c r="AL48" s="58">
        <f t="shared" si="23"/>
        <v>0</v>
      </c>
      <c r="AM48" s="11">
        <f t="shared" si="23"/>
        <v>0</v>
      </c>
      <c r="AO48" s="125">
        <f>SUM(I48:AN48)</f>
        <v>0</v>
      </c>
      <c r="AP48" s="125">
        <f>SUM(AP42:AP47)</f>
        <v>0</v>
      </c>
    </row>
    <row r="49" spans="1:43" x14ac:dyDescent="0.2">
      <c r="D49" s="5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11"/>
      <c r="AO49" s="125"/>
    </row>
    <row r="50" spans="1:43" s="89" customFormat="1" x14ac:dyDescent="0.2">
      <c r="A50" s="88" t="s">
        <v>112</v>
      </c>
      <c r="E50" s="91" t="s">
        <v>83</v>
      </c>
      <c r="F50" s="91" t="s">
        <v>92</v>
      </c>
      <c r="I50" s="92"/>
      <c r="AO50" s="90" t="s">
        <v>115</v>
      </c>
      <c r="AP50" s="90" t="s">
        <v>102</v>
      </c>
      <c r="AQ50" s="90" t="s">
        <v>11</v>
      </c>
    </row>
    <row r="51" spans="1:43" s="102" customFormat="1" x14ac:dyDescent="0.2">
      <c r="A51" s="100"/>
      <c r="B51" s="101" t="s">
        <v>111</v>
      </c>
      <c r="I51" s="103"/>
    </row>
    <row r="52" spans="1:43" s="102" customFormat="1" x14ac:dyDescent="0.2">
      <c r="C52" s="102" t="s">
        <v>127</v>
      </c>
      <c r="D52" s="102" t="s">
        <v>128</v>
      </c>
      <c r="E52" s="104">
        <v>0.1</v>
      </c>
      <c r="F52" s="105">
        <v>0.01</v>
      </c>
      <c r="I52" s="103">
        <f t="shared" ref="I52:AL52" si="24">I20-I83</f>
        <v>0</v>
      </c>
      <c r="J52" s="103">
        <f t="shared" si="24"/>
        <v>0</v>
      </c>
      <c r="K52" s="103">
        <f t="shared" si="24"/>
        <v>0</v>
      </c>
      <c r="L52" s="103">
        <f t="shared" si="24"/>
        <v>0</v>
      </c>
      <c r="M52" s="103">
        <f t="shared" si="24"/>
        <v>0</v>
      </c>
      <c r="N52" s="103">
        <f t="shared" si="24"/>
        <v>0</v>
      </c>
      <c r="O52" s="103">
        <f t="shared" si="24"/>
        <v>0</v>
      </c>
      <c r="P52" s="103">
        <f t="shared" si="24"/>
        <v>0</v>
      </c>
      <c r="Q52" s="103">
        <f t="shared" si="24"/>
        <v>0</v>
      </c>
      <c r="R52" s="103">
        <f t="shared" si="24"/>
        <v>0</v>
      </c>
      <c r="S52" s="103">
        <f t="shared" si="24"/>
        <v>0</v>
      </c>
      <c r="T52" s="103">
        <f t="shared" si="24"/>
        <v>0</v>
      </c>
      <c r="U52" s="103">
        <f t="shared" si="24"/>
        <v>0</v>
      </c>
      <c r="V52" s="103">
        <f t="shared" si="24"/>
        <v>0</v>
      </c>
      <c r="W52" s="103">
        <f t="shared" si="24"/>
        <v>0</v>
      </c>
      <c r="X52" s="103">
        <f t="shared" si="24"/>
        <v>0</v>
      </c>
      <c r="Y52" s="103">
        <f t="shared" si="24"/>
        <v>0</v>
      </c>
      <c r="Z52" s="103">
        <f t="shared" si="24"/>
        <v>0</v>
      </c>
      <c r="AA52" s="103">
        <f t="shared" si="24"/>
        <v>0</v>
      </c>
      <c r="AB52" s="103">
        <f t="shared" si="24"/>
        <v>0</v>
      </c>
      <c r="AC52" s="103">
        <f t="shared" si="24"/>
        <v>0</v>
      </c>
      <c r="AD52" s="103">
        <f t="shared" si="24"/>
        <v>0</v>
      </c>
      <c r="AE52" s="103">
        <f t="shared" si="24"/>
        <v>0</v>
      </c>
      <c r="AF52" s="103">
        <f t="shared" si="24"/>
        <v>0</v>
      </c>
      <c r="AG52" s="103">
        <f t="shared" si="24"/>
        <v>0</v>
      </c>
      <c r="AH52" s="103">
        <f t="shared" si="24"/>
        <v>0</v>
      </c>
      <c r="AI52" s="103">
        <f t="shared" si="24"/>
        <v>0</v>
      </c>
      <c r="AJ52" s="103">
        <f t="shared" si="24"/>
        <v>0</v>
      </c>
      <c r="AK52" s="103">
        <f t="shared" si="24"/>
        <v>0</v>
      </c>
      <c r="AL52" s="103">
        <f t="shared" si="24"/>
        <v>0</v>
      </c>
      <c r="AM52" s="103">
        <v>0</v>
      </c>
      <c r="AO52" s="106">
        <f t="shared" ref="AO52:AO66" si="25">SUM(I52:AN52)-AQ52</f>
        <v>0</v>
      </c>
      <c r="AP52" s="107">
        <f t="shared" ref="AP52:AP67" si="26">AO52*E52</f>
        <v>0</v>
      </c>
      <c r="AQ52" s="106">
        <f t="shared" ref="AQ52:AQ66" si="27">SUM(I52:AM52)*F52</f>
        <v>0</v>
      </c>
    </row>
    <row r="53" spans="1:43" s="102" customFormat="1" x14ac:dyDescent="0.2">
      <c r="C53" s="102" t="s">
        <v>48</v>
      </c>
      <c r="D53" s="102" t="s">
        <v>49</v>
      </c>
      <c r="E53" s="104">
        <v>0.1</v>
      </c>
      <c r="F53" s="105">
        <v>0.01</v>
      </c>
      <c r="I53" s="103">
        <f t="shared" ref="I53:AJ53" si="28">I21-I84</f>
        <v>0</v>
      </c>
      <c r="J53" s="103">
        <f t="shared" si="28"/>
        <v>0</v>
      </c>
      <c r="K53" s="103">
        <f t="shared" si="28"/>
        <v>0</v>
      </c>
      <c r="L53" s="103">
        <f t="shared" si="28"/>
        <v>0</v>
      </c>
      <c r="M53" s="103">
        <f t="shared" si="28"/>
        <v>0</v>
      </c>
      <c r="N53" s="103">
        <f t="shared" si="28"/>
        <v>0</v>
      </c>
      <c r="O53" s="103">
        <f t="shared" si="28"/>
        <v>0</v>
      </c>
      <c r="P53" s="103">
        <f t="shared" si="28"/>
        <v>0</v>
      </c>
      <c r="Q53" s="103">
        <f t="shared" si="28"/>
        <v>0</v>
      </c>
      <c r="R53" s="103">
        <f t="shared" si="28"/>
        <v>0</v>
      </c>
      <c r="S53" s="103">
        <f t="shared" si="28"/>
        <v>0</v>
      </c>
      <c r="T53" s="103">
        <f t="shared" si="28"/>
        <v>0</v>
      </c>
      <c r="U53" s="103">
        <f t="shared" si="28"/>
        <v>0</v>
      </c>
      <c r="V53" s="103">
        <f t="shared" si="28"/>
        <v>0</v>
      </c>
      <c r="W53" s="103">
        <f t="shared" si="28"/>
        <v>0</v>
      </c>
      <c r="X53" s="103">
        <f t="shared" si="28"/>
        <v>0</v>
      </c>
      <c r="Y53" s="103">
        <f t="shared" si="28"/>
        <v>0</v>
      </c>
      <c r="Z53" s="103">
        <f t="shared" si="28"/>
        <v>0</v>
      </c>
      <c r="AA53" s="103">
        <f t="shared" si="28"/>
        <v>0</v>
      </c>
      <c r="AB53" s="103">
        <f t="shared" si="28"/>
        <v>0</v>
      </c>
      <c r="AC53" s="103">
        <f t="shared" si="28"/>
        <v>0</v>
      </c>
      <c r="AD53" s="103">
        <f t="shared" si="28"/>
        <v>0</v>
      </c>
      <c r="AE53" s="103">
        <f t="shared" si="28"/>
        <v>0</v>
      </c>
      <c r="AF53" s="103">
        <f t="shared" si="28"/>
        <v>0</v>
      </c>
      <c r="AG53" s="103">
        <f t="shared" si="28"/>
        <v>0</v>
      </c>
      <c r="AH53" s="103">
        <f t="shared" si="28"/>
        <v>0</v>
      </c>
      <c r="AI53" s="103">
        <f t="shared" si="28"/>
        <v>0</v>
      </c>
      <c r="AJ53" s="103">
        <f t="shared" si="28"/>
        <v>0</v>
      </c>
      <c r="AK53" s="103">
        <v>0</v>
      </c>
      <c r="AL53" s="103">
        <v>0</v>
      </c>
      <c r="AM53" s="103">
        <v>0</v>
      </c>
      <c r="AO53" s="106">
        <f t="shared" si="25"/>
        <v>0</v>
      </c>
      <c r="AP53" s="107">
        <f t="shared" si="26"/>
        <v>0</v>
      </c>
      <c r="AQ53" s="106">
        <f t="shared" si="27"/>
        <v>0</v>
      </c>
    </row>
    <row r="54" spans="1:43" s="102" customFormat="1" x14ac:dyDescent="0.2">
      <c r="C54" s="102" t="s">
        <v>121</v>
      </c>
      <c r="D54" s="102" t="s">
        <v>122</v>
      </c>
      <c r="E54" s="104">
        <v>0.1</v>
      </c>
      <c r="F54" s="105">
        <v>0.01</v>
      </c>
      <c r="I54" s="103">
        <f t="shared" ref="I54:AM54" si="29">I11+I28-I85</f>
        <v>17925</v>
      </c>
      <c r="J54" s="103">
        <f t="shared" si="29"/>
        <v>17925</v>
      </c>
      <c r="K54" s="103">
        <f t="shared" si="29"/>
        <v>17925</v>
      </c>
      <c r="L54" s="103">
        <f t="shared" si="29"/>
        <v>17925</v>
      </c>
      <c r="M54" s="103">
        <f t="shared" si="29"/>
        <v>17925</v>
      </c>
      <c r="N54" s="103">
        <f t="shared" si="29"/>
        <v>17925</v>
      </c>
      <c r="O54" s="103">
        <f t="shared" si="29"/>
        <v>17925</v>
      </c>
      <c r="P54" s="103">
        <f t="shared" si="29"/>
        <v>17925</v>
      </c>
      <c r="Q54" s="103">
        <f t="shared" si="29"/>
        <v>17925</v>
      </c>
      <c r="R54" s="103">
        <f t="shared" si="29"/>
        <v>17925</v>
      </c>
      <c r="S54" s="103">
        <f t="shared" si="29"/>
        <v>17925</v>
      </c>
      <c r="T54" s="103">
        <f t="shared" si="29"/>
        <v>17925</v>
      </c>
      <c r="U54" s="103">
        <f t="shared" si="29"/>
        <v>17925</v>
      </c>
      <c r="V54" s="103">
        <f t="shared" si="29"/>
        <v>17925</v>
      </c>
      <c r="W54" s="103">
        <f t="shared" si="29"/>
        <v>17925</v>
      </c>
      <c r="X54" s="103">
        <f t="shared" si="29"/>
        <v>17925</v>
      </c>
      <c r="Y54" s="103">
        <f t="shared" si="29"/>
        <v>17925</v>
      </c>
      <c r="Z54" s="103">
        <f t="shared" si="29"/>
        <v>17925</v>
      </c>
      <c r="AA54" s="103">
        <f t="shared" si="29"/>
        <v>17925</v>
      </c>
      <c r="AB54" s="103">
        <f t="shared" si="29"/>
        <v>17925</v>
      </c>
      <c r="AC54" s="103">
        <f t="shared" si="29"/>
        <v>17925</v>
      </c>
      <c r="AD54" s="103">
        <f t="shared" si="29"/>
        <v>17925</v>
      </c>
      <c r="AE54" s="103">
        <f t="shared" si="29"/>
        <v>17925</v>
      </c>
      <c r="AF54" s="103">
        <f t="shared" si="29"/>
        <v>17925</v>
      </c>
      <c r="AG54" s="103">
        <f t="shared" si="29"/>
        <v>17925</v>
      </c>
      <c r="AH54" s="103">
        <f t="shared" si="29"/>
        <v>17925</v>
      </c>
      <c r="AI54" s="103">
        <f t="shared" si="29"/>
        <v>17925</v>
      </c>
      <c r="AJ54" s="103">
        <f t="shared" si="29"/>
        <v>17925</v>
      </c>
      <c r="AK54" s="103">
        <f t="shared" si="29"/>
        <v>17925</v>
      </c>
      <c r="AL54" s="103">
        <f t="shared" si="29"/>
        <v>17925</v>
      </c>
      <c r="AM54" s="103">
        <f t="shared" si="29"/>
        <v>17925</v>
      </c>
      <c r="AO54" s="106">
        <f t="shared" si="25"/>
        <v>550118.25</v>
      </c>
      <c r="AP54" s="107">
        <f t="shared" si="26"/>
        <v>55011.825000000004</v>
      </c>
      <c r="AQ54" s="106">
        <f t="shared" si="27"/>
        <v>5556.75</v>
      </c>
    </row>
    <row r="55" spans="1:43" s="102" customFormat="1" x14ac:dyDescent="0.2">
      <c r="C55" s="102" t="s">
        <v>34</v>
      </c>
      <c r="D55" s="102" t="s">
        <v>17</v>
      </c>
      <c r="E55" s="104">
        <v>0.1</v>
      </c>
      <c r="F55" s="105">
        <v>0.01</v>
      </c>
      <c r="I55" s="103">
        <f>I23-I86</f>
        <v>0</v>
      </c>
      <c r="J55" s="103">
        <f>J23-J86</f>
        <v>0</v>
      </c>
      <c r="K55" s="103">
        <f>K23-K86</f>
        <v>0</v>
      </c>
      <c r="L55" s="103">
        <f>L23-L86</f>
        <v>0</v>
      </c>
      <c r="M55" s="103">
        <f>M23-M86</f>
        <v>0</v>
      </c>
      <c r="N55" s="103">
        <v>0</v>
      </c>
      <c r="O55" s="103">
        <v>0</v>
      </c>
      <c r="P55" s="103">
        <f t="shared" ref="P55:AM55" si="30">P23-P86</f>
        <v>0</v>
      </c>
      <c r="Q55" s="103">
        <f t="shared" si="30"/>
        <v>0</v>
      </c>
      <c r="R55" s="103">
        <f t="shared" si="30"/>
        <v>0</v>
      </c>
      <c r="S55" s="103">
        <f t="shared" si="30"/>
        <v>0</v>
      </c>
      <c r="T55" s="103">
        <f t="shared" si="30"/>
        <v>0</v>
      </c>
      <c r="U55" s="103">
        <f t="shared" si="30"/>
        <v>0</v>
      </c>
      <c r="V55" s="103">
        <f t="shared" si="30"/>
        <v>0</v>
      </c>
      <c r="W55" s="103">
        <f t="shared" si="30"/>
        <v>0</v>
      </c>
      <c r="X55" s="103">
        <f t="shared" si="30"/>
        <v>0</v>
      </c>
      <c r="Y55" s="103">
        <f t="shared" si="30"/>
        <v>0</v>
      </c>
      <c r="Z55" s="103">
        <f t="shared" si="30"/>
        <v>0</v>
      </c>
      <c r="AA55" s="103">
        <f t="shared" si="30"/>
        <v>0</v>
      </c>
      <c r="AB55" s="103">
        <f t="shared" si="30"/>
        <v>0</v>
      </c>
      <c r="AC55" s="103">
        <f t="shared" si="30"/>
        <v>0</v>
      </c>
      <c r="AD55" s="103">
        <f t="shared" si="30"/>
        <v>0</v>
      </c>
      <c r="AE55" s="103">
        <f t="shared" si="30"/>
        <v>0</v>
      </c>
      <c r="AF55" s="103">
        <f t="shared" si="30"/>
        <v>0</v>
      </c>
      <c r="AG55" s="103">
        <f t="shared" si="30"/>
        <v>0</v>
      </c>
      <c r="AH55" s="103">
        <f t="shared" si="30"/>
        <v>0</v>
      </c>
      <c r="AI55" s="103">
        <f t="shared" si="30"/>
        <v>0</v>
      </c>
      <c r="AJ55" s="103">
        <f t="shared" si="30"/>
        <v>0</v>
      </c>
      <c r="AK55" s="103">
        <f t="shared" si="30"/>
        <v>0</v>
      </c>
      <c r="AL55" s="103">
        <f t="shared" si="30"/>
        <v>0</v>
      </c>
      <c r="AM55" s="103">
        <f t="shared" si="30"/>
        <v>0</v>
      </c>
      <c r="AO55" s="106">
        <f t="shared" si="25"/>
        <v>0</v>
      </c>
      <c r="AP55" s="107">
        <f t="shared" si="26"/>
        <v>0</v>
      </c>
      <c r="AQ55" s="106">
        <f t="shared" si="27"/>
        <v>0</v>
      </c>
    </row>
    <row r="56" spans="1:43" s="102" customFormat="1" x14ac:dyDescent="0.2">
      <c r="C56" s="102" t="s">
        <v>130</v>
      </c>
      <c r="D56" s="102" t="s">
        <v>132</v>
      </c>
      <c r="E56" s="104">
        <v>0.1</v>
      </c>
      <c r="F56" s="105">
        <v>0.01</v>
      </c>
      <c r="I56" s="103">
        <f t="shared" ref="I56:AM56" si="31">I10-I87</f>
        <v>0</v>
      </c>
      <c r="J56" s="103">
        <f t="shared" si="31"/>
        <v>0</v>
      </c>
      <c r="K56" s="103">
        <f t="shared" si="31"/>
        <v>0</v>
      </c>
      <c r="L56" s="103">
        <f t="shared" si="31"/>
        <v>0</v>
      </c>
      <c r="M56" s="103">
        <f t="shared" si="31"/>
        <v>0</v>
      </c>
      <c r="N56" s="103">
        <f t="shared" si="31"/>
        <v>0</v>
      </c>
      <c r="O56" s="103">
        <f t="shared" si="31"/>
        <v>0</v>
      </c>
      <c r="P56" s="103">
        <f t="shared" si="31"/>
        <v>0</v>
      </c>
      <c r="Q56" s="103">
        <f t="shared" si="31"/>
        <v>0</v>
      </c>
      <c r="R56" s="103">
        <f t="shared" si="31"/>
        <v>0</v>
      </c>
      <c r="S56" s="103">
        <f t="shared" si="31"/>
        <v>0</v>
      </c>
      <c r="T56" s="103">
        <f t="shared" si="31"/>
        <v>0</v>
      </c>
      <c r="U56" s="103">
        <f t="shared" si="31"/>
        <v>0</v>
      </c>
      <c r="V56" s="103">
        <f t="shared" si="31"/>
        <v>0</v>
      </c>
      <c r="W56" s="103">
        <f t="shared" si="31"/>
        <v>0</v>
      </c>
      <c r="X56" s="103">
        <f t="shared" si="31"/>
        <v>0</v>
      </c>
      <c r="Y56" s="103">
        <f t="shared" si="31"/>
        <v>0</v>
      </c>
      <c r="Z56" s="103">
        <f t="shared" si="31"/>
        <v>0</v>
      </c>
      <c r="AA56" s="103">
        <f t="shared" si="31"/>
        <v>0</v>
      </c>
      <c r="AB56" s="103">
        <f t="shared" si="31"/>
        <v>0</v>
      </c>
      <c r="AC56" s="103">
        <f t="shared" si="31"/>
        <v>0</v>
      </c>
      <c r="AD56" s="103">
        <f t="shared" si="31"/>
        <v>0</v>
      </c>
      <c r="AE56" s="103">
        <f t="shared" si="31"/>
        <v>0</v>
      </c>
      <c r="AF56" s="103">
        <f t="shared" si="31"/>
        <v>0</v>
      </c>
      <c r="AG56" s="103">
        <f t="shared" si="31"/>
        <v>0</v>
      </c>
      <c r="AH56" s="103">
        <f t="shared" si="31"/>
        <v>0</v>
      </c>
      <c r="AI56" s="103">
        <f t="shared" si="31"/>
        <v>0</v>
      </c>
      <c r="AJ56" s="103">
        <f t="shared" si="31"/>
        <v>0</v>
      </c>
      <c r="AK56" s="103">
        <f t="shared" si="31"/>
        <v>0</v>
      </c>
      <c r="AL56" s="103">
        <f t="shared" si="31"/>
        <v>0</v>
      </c>
      <c r="AM56" s="103">
        <f t="shared" si="31"/>
        <v>0</v>
      </c>
      <c r="AO56" s="106">
        <f t="shared" si="25"/>
        <v>0</v>
      </c>
      <c r="AP56" s="107">
        <f t="shared" si="26"/>
        <v>0</v>
      </c>
      <c r="AQ56" s="106">
        <f t="shared" si="27"/>
        <v>0</v>
      </c>
    </row>
    <row r="57" spans="1:43" s="102" customFormat="1" x14ac:dyDescent="0.2">
      <c r="C57" s="102" t="s">
        <v>108</v>
      </c>
      <c r="D57" s="102" t="s">
        <v>109</v>
      </c>
      <c r="E57" s="104">
        <v>0.08</v>
      </c>
      <c r="F57" s="108">
        <v>5.0000000000000001E-3</v>
      </c>
      <c r="I57" s="103">
        <v>0</v>
      </c>
      <c r="J57" s="103">
        <v>0</v>
      </c>
      <c r="K57" s="103">
        <v>0</v>
      </c>
      <c r="L57" s="103">
        <v>0</v>
      </c>
      <c r="M57" s="103">
        <v>0</v>
      </c>
      <c r="N57" s="103">
        <v>0</v>
      </c>
      <c r="O57" s="103">
        <v>0</v>
      </c>
      <c r="P57" s="103">
        <v>0</v>
      </c>
      <c r="Q57" s="103">
        <v>0</v>
      </c>
      <c r="R57" s="103">
        <v>0</v>
      </c>
      <c r="S57" s="103">
        <v>0</v>
      </c>
      <c r="T57" s="103">
        <v>0</v>
      </c>
      <c r="U57" s="103">
        <v>0</v>
      </c>
      <c r="V57" s="103">
        <v>0</v>
      </c>
      <c r="W57" s="103">
        <v>0</v>
      </c>
      <c r="X57" s="103">
        <v>0</v>
      </c>
      <c r="Y57" s="103">
        <v>0</v>
      </c>
      <c r="Z57" s="103">
        <v>0</v>
      </c>
      <c r="AA57" s="103">
        <v>0</v>
      </c>
      <c r="AB57" s="103">
        <v>0</v>
      </c>
      <c r="AC57" s="103">
        <v>0</v>
      </c>
      <c r="AD57" s="103">
        <v>0</v>
      </c>
      <c r="AE57" s="103">
        <v>0</v>
      </c>
      <c r="AF57" s="103">
        <v>0</v>
      </c>
      <c r="AG57" s="103">
        <v>0</v>
      </c>
      <c r="AH57" s="103">
        <v>0</v>
      </c>
      <c r="AI57" s="103">
        <v>0</v>
      </c>
      <c r="AJ57" s="103">
        <v>0</v>
      </c>
      <c r="AK57" s="103">
        <v>0</v>
      </c>
      <c r="AL57" s="103">
        <v>0</v>
      </c>
      <c r="AM57" s="103">
        <v>0</v>
      </c>
      <c r="AO57" s="106">
        <f t="shared" si="25"/>
        <v>0</v>
      </c>
      <c r="AP57" s="107">
        <f t="shared" si="26"/>
        <v>0</v>
      </c>
      <c r="AQ57" s="106">
        <f t="shared" si="27"/>
        <v>0</v>
      </c>
    </row>
    <row r="58" spans="1:43" s="102" customFormat="1" x14ac:dyDescent="0.2">
      <c r="C58" s="102" t="s">
        <v>36</v>
      </c>
      <c r="D58" s="102" t="s">
        <v>26</v>
      </c>
      <c r="E58" s="104">
        <v>0.1</v>
      </c>
      <c r="F58" s="105">
        <v>0.01</v>
      </c>
      <c r="I58" s="103">
        <f t="shared" ref="I58:AM58" si="32">I12+I24-I89</f>
        <v>0</v>
      </c>
      <c r="J58" s="103">
        <f t="shared" si="32"/>
        <v>0</v>
      </c>
      <c r="K58" s="103">
        <f t="shared" si="32"/>
        <v>0</v>
      </c>
      <c r="L58" s="103">
        <f t="shared" si="32"/>
        <v>0</v>
      </c>
      <c r="M58" s="103">
        <f t="shared" si="32"/>
        <v>0</v>
      </c>
      <c r="N58" s="103">
        <f t="shared" si="32"/>
        <v>0</v>
      </c>
      <c r="O58" s="103">
        <f t="shared" si="32"/>
        <v>0</v>
      </c>
      <c r="P58" s="103">
        <f t="shared" si="32"/>
        <v>0</v>
      </c>
      <c r="Q58" s="103">
        <f t="shared" si="32"/>
        <v>0</v>
      </c>
      <c r="R58" s="103">
        <f t="shared" si="32"/>
        <v>0</v>
      </c>
      <c r="S58" s="103">
        <f t="shared" si="32"/>
        <v>0</v>
      </c>
      <c r="T58" s="103">
        <f t="shared" si="32"/>
        <v>0</v>
      </c>
      <c r="U58" s="103">
        <f t="shared" si="32"/>
        <v>0</v>
      </c>
      <c r="V58" s="103">
        <f t="shared" si="32"/>
        <v>0</v>
      </c>
      <c r="W58" s="103">
        <f t="shared" si="32"/>
        <v>0</v>
      </c>
      <c r="X58" s="103">
        <f t="shared" si="32"/>
        <v>0</v>
      </c>
      <c r="Y58" s="103">
        <f t="shared" si="32"/>
        <v>0</v>
      </c>
      <c r="Z58" s="103">
        <f t="shared" si="32"/>
        <v>0</v>
      </c>
      <c r="AA58" s="103">
        <f t="shared" si="32"/>
        <v>0</v>
      </c>
      <c r="AB58" s="103">
        <f t="shared" si="32"/>
        <v>0</v>
      </c>
      <c r="AC58" s="103">
        <f t="shared" si="32"/>
        <v>0</v>
      </c>
      <c r="AD58" s="103">
        <f t="shared" si="32"/>
        <v>0</v>
      </c>
      <c r="AE58" s="103">
        <f t="shared" si="32"/>
        <v>0</v>
      </c>
      <c r="AF58" s="103">
        <f t="shared" si="32"/>
        <v>0</v>
      </c>
      <c r="AG58" s="103">
        <f t="shared" si="32"/>
        <v>0</v>
      </c>
      <c r="AH58" s="103">
        <f t="shared" si="32"/>
        <v>0</v>
      </c>
      <c r="AI58" s="103">
        <f t="shared" si="32"/>
        <v>0</v>
      </c>
      <c r="AJ58" s="103">
        <f t="shared" si="32"/>
        <v>0</v>
      </c>
      <c r="AK58" s="103">
        <f t="shared" si="32"/>
        <v>0</v>
      </c>
      <c r="AL58" s="103">
        <f t="shared" si="32"/>
        <v>0</v>
      </c>
      <c r="AM58" s="103">
        <f t="shared" si="32"/>
        <v>0</v>
      </c>
      <c r="AO58" s="106">
        <f t="shared" si="25"/>
        <v>0</v>
      </c>
      <c r="AP58" s="107">
        <f t="shared" si="26"/>
        <v>0</v>
      </c>
      <c r="AQ58" s="106">
        <f t="shared" si="27"/>
        <v>0</v>
      </c>
    </row>
    <row r="59" spans="1:43" s="102" customFormat="1" x14ac:dyDescent="0.2">
      <c r="C59" s="102" t="s">
        <v>123</v>
      </c>
      <c r="D59" s="102" t="s">
        <v>41</v>
      </c>
      <c r="E59" s="104">
        <v>0.1</v>
      </c>
      <c r="F59" s="105">
        <v>0.01</v>
      </c>
      <c r="I59" s="103">
        <f t="shared" ref="I59:AM59" si="33">I13+I25-I90</f>
        <v>15000</v>
      </c>
      <c r="J59" s="103">
        <f t="shared" si="33"/>
        <v>15000</v>
      </c>
      <c r="K59" s="103">
        <f t="shared" si="33"/>
        <v>15000</v>
      </c>
      <c r="L59" s="103">
        <f t="shared" si="33"/>
        <v>15000</v>
      </c>
      <c r="M59" s="103">
        <f t="shared" si="33"/>
        <v>15000</v>
      </c>
      <c r="N59" s="103">
        <f t="shared" si="33"/>
        <v>15000</v>
      </c>
      <c r="O59" s="103">
        <f t="shared" si="33"/>
        <v>15000</v>
      </c>
      <c r="P59" s="103">
        <f t="shared" si="33"/>
        <v>15000</v>
      </c>
      <c r="Q59" s="103">
        <f t="shared" si="33"/>
        <v>15000</v>
      </c>
      <c r="R59" s="103">
        <f t="shared" si="33"/>
        <v>15000</v>
      </c>
      <c r="S59" s="103">
        <f t="shared" si="33"/>
        <v>15000</v>
      </c>
      <c r="T59" s="103">
        <f t="shared" si="33"/>
        <v>15000</v>
      </c>
      <c r="U59" s="103">
        <f t="shared" si="33"/>
        <v>15000</v>
      </c>
      <c r="V59" s="103">
        <f t="shared" si="33"/>
        <v>15000</v>
      </c>
      <c r="W59" s="103">
        <f t="shared" si="33"/>
        <v>15000</v>
      </c>
      <c r="X59" s="103">
        <f t="shared" si="33"/>
        <v>15000</v>
      </c>
      <c r="Y59" s="103">
        <f t="shared" si="33"/>
        <v>15000</v>
      </c>
      <c r="Z59" s="103">
        <f t="shared" si="33"/>
        <v>15000</v>
      </c>
      <c r="AA59" s="103">
        <f t="shared" si="33"/>
        <v>15000</v>
      </c>
      <c r="AB59" s="103">
        <f t="shared" si="33"/>
        <v>15000</v>
      </c>
      <c r="AC59" s="103">
        <f t="shared" si="33"/>
        <v>15000</v>
      </c>
      <c r="AD59" s="103">
        <f t="shared" si="33"/>
        <v>15000</v>
      </c>
      <c r="AE59" s="103">
        <f t="shared" si="33"/>
        <v>15000</v>
      </c>
      <c r="AF59" s="103">
        <f t="shared" si="33"/>
        <v>15000</v>
      </c>
      <c r="AG59" s="103">
        <f t="shared" si="33"/>
        <v>15000</v>
      </c>
      <c r="AH59" s="103">
        <f t="shared" si="33"/>
        <v>15000</v>
      </c>
      <c r="AI59" s="103">
        <f t="shared" si="33"/>
        <v>15000</v>
      </c>
      <c r="AJ59" s="103">
        <f t="shared" si="33"/>
        <v>15000</v>
      </c>
      <c r="AK59" s="103">
        <f t="shared" si="33"/>
        <v>15000</v>
      </c>
      <c r="AL59" s="103">
        <f t="shared" si="33"/>
        <v>15000</v>
      </c>
      <c r="AM59" s="103">
        <f t="shared" si="33"/>
        <v>15000</v>
      </c>
      <c r="AO59" s="106">
        <f t="shared" si="25"/>
        <v>460350</v>
      </c>
      <c r="AP59" s="107">
        <f t="shared" si="26"/>
        <v>46035</v>
      </c>
      <c r="AQ59" s="106">
        <f t="shared" si="27"/>
        <v>4650</v>
      </c>
    </row>
    <row r="60" spans="1:43" s="102" customFormat="1" x14ac:dyDescent="0.2">
      <c r="C60" s="102" t="s">
        <v>82</v>
      </c>
      <c r="D60" s="102" t="s">
        <v>43</v>
      </c>
      <c r="E60" s="104">
        <v>0.1</v>
      </c>
      <c r="F60" s="105">
        <v>0.01</v>
      </c>
      <c r="I60" s="103">
        <f t="shared" ref="I60:AM60" si="34">I14+I26-I91</f>
        <v>5000</v>
      </c>
      <c r="J60" s="103">
        <f t="shared" si="34"/>
        <v>5000</v>
      </c>
      <c r="K60" s="103">
        <f t="shared" si="34"/>
        <v>5000</v>
      </c>
      <c r="L60" s="103">
        <f t="shared" si="34"/>
        <v>5000</v>
      </c>
      <c r="M60" s="103">
        <f t="shared" si="34"/>
        <v>5000</v>
      </c>
      <c r="N60" s="103">
        <f t="shared" si="34"/>
        <v>5000</v>
      </c>
      <c r="O60" s="103">
        <f t="shared" si="34"/>
        <v>5000</v>
      </c>
      <c r="P60" s="103">
        <f t="shared" si="34"/>
        <v>5000</v>
      </c>
      <c r="Q60" s="103">
        <f t="shared" si="34"/>
        <v>5000</v>
      </c>
      <c r="R60" s="103">
        <f t="shared" si="34"/>
        <v>5000</v>
      </c>
      <c r="S60" s="103">
        <f t="shared" si="34"/>
        <v>5000</v>
      </c>
      <c r="T60" s="103">
        <f t="shared" si="34"/>
        <v>5000</v>
      </c>
      <c r="U60" s="103">
        <f t="shared" si="34"/>
        <v>5000</v>
      </c>
      <c r="V60" s="103">
        <f t="shared" si="34"/>
        <v>5000</v>
      </c>
      <c r="W60" s="103">
        <f t="shared" si="34"/>
        <v>5000</v>
      </c>
      <c r="X60" s="103">
        <f t="shared" si="34"/>
        <v>5000</v>
      </c>
      <c r="Y60" s="103">
        <f t="shared" si="34"/>
        <v>5000</v>
      </c>
      <c r="Z60" s="103">
        <f t="shared" si="34"/>
        <v>5000</v>
      </c>
      <c r="AA60" s="103">
        <f t="shared" si="34"/>
        <v>5000</v>
      </c>
      <c r="AB60" s="103">
        <f t="shared" si="34"/>
        <v>5000</v>
      </c>
      <c r="AC60" s="103">
        <f t="shared" si="34"/>
        <v>5000</v>
      </c>
      <c r="AD60" s="103">
        <f t="shared" si="34"/>
        <v>5000</v>
      </c>
      <c r="AE60" s="103">
        <f t="shared" si="34"/>
        <v>5000</v>
      </c>
      <c r="AF60" s="103">
        <f t="shared" si="34"/>
        <v>5000</v>
      </c>
      <c r="AG60" s="103">
        <f t="shared" si="34"/>
        <v>5000</v>
      </c>
      <c r="AH60" s="103">
        <f t="shared" si="34"/>
        <v>5000</v>
      </c>
      <c r="AI60" s="103">
        <f t="shared" si="34"/>
        <v>5000</v>
      </c>
      <c r="AJ60" s="103">
        <f t="shared" si="34"/>
        <v>5000</v>
      </c>
      <c r="AK60" s="103">
        <f t="shared" si="34"/>
        <v>5000</v>
      </c>
      <c r="AL60" s="103">
        <f t="shared" si="34"/>
        <v>5000</v>
      </c>
      <c r="AM60" s="103">
        <f t="shared" si="34"/>
        <v>5000</v>
      </c>
      <c r="AO60" s="106">
        <f t="shared" si="25"/>
        <v>153450</v>
      </c>
      <c r="AP60" s="107">
        <f t="shared" si="26"/>
        <v>15345</v>
      </c>
      <c r="AQ60" s="106">
        <f t="shared" si="27"/>
        <v>1550</v>
      </c>
    </row>
    <row r="61" spans="1:43" s="102" customFormat="1" x14ac:dyDescent="0.2">
      <c r="C61" s="102" t="s">
        <v>37</v>
      </c>
      <c r="D61" s="102" t="s">
        <v>27</v>
      </c>
      <c r="E61" s="104">
        <v>0.1</v>
      </c>
      <c r="F61" s="105">
        <v>0.01</v>
      </c>
      <c r="I61" s="103">
        <f t="shared" ref="I61:AM61" si="35">I27-I92</f>
        <v>0</v>
      </c>
      <c r="J61" s="103">
        <f t="shared" si="35"/>
        <v>0</v>
      </c>
      <c r="K61" s="103">
        <f t="shared" si="35"/>
        <v>0</v>
      </c>
      <c r="L61" s="103">
        <f t="shared" si="35"/>
        <v>0</v>
      </c>
      <c r="M61" s="103">
        <f t="shared" si="35"/>
        <v>0</v>
      </c>
      <c r="N61" s="103">
        <f t="shared" si="35"/>
        <v>0</v>
      </c>
      <c r="O61" s="103">
        <f t="shared" si="35"/>
        <v>0</v>
      </c>
      <c r="P61" s="103">
        <f t="shared" si="35"/>
        <v>0</v>
      </c>
      <c r="Q61" s="103">
        <f t="shared" si="35"/>
        <v>0</v>
      </c>
      <c r="R61" s="103">
        <f t="shared" si="35"/>
        <v>0</v>
      </c>
      <c r="S61" s="103">
        <f t="shared" si="35"/>
        <v>0</v>
      </c>
      <c r="T61" s="103">
        <f t="shared" si="35"/>
        <v>0</v>
      </c>
      <c r="U61" s="103">
        <f t="shared" si="35"/>
        <v>0</v>
      </c>
      <c r="V61" s="103">
        <f t="shared" si="35"/>
        <v>0</v>
      </c>
      <c r="W61" s="103">
        <f t="shared" si="35"/>
        <v>0</v>
      </c>
      <c r="X61" s="103">
        <f t="shared" si="35"/>
        <v>0</v>
      </c>
      <c r="Y61" s="103">
        <f t="shared" si="35"/>
        <v>0</v>
      </c>
      <c r="Z61" s="103">
        <f t="shared" si="35"/>
        <v>0</v>
      </c>
      <c r="AA61" s="103">
        <f t="shared" si="35"/>
        <v>0</v>
      </c>
      <c r="AB61" s="103">
        <f t="shared" si="35"/>
        <v>0</v>
      </c>
      <c r="AC61" s="103">
        <f t="shared" si="35"/>
        <v>0</v>
      </c>
      <c r="AD61" s="103">
        <f t="shared" si="35"/>
        <v>0</v>
      </c>
      <c r="AE61" s="103">
        <f t="shared" si="35"/>
        <v>0</v>
      </c>
      <c r="AF61" s="103">
        <f t="shared" si="35"/>
        <v>0</v>
      </c>
      <c r="AG61" s="103">
        <f t="shared" si="35"/>
        <v>0</v>
      </c>
      <c r="AH61" s="103">
        <f t="shared" si="35"/>
        <v>0</v>
      </c>
      <c r="AI61" s="103">
        <f t="shared" si="35"/>
        <v>0</v>
      </c>
      <c r="AJ61" s="103">
        <f t="shared" si="35"/>
        <v>0</v>
      </c>
      <c r="AK61" s="103">
        <f t="shared" si="35"/>
        <v>0</v>
      </c>
      <c r="AL61" s="103">
        <f t="shared" si="35"/>
        <v>0</v>
      </c>
      <c r="AM61" s="103">
        <f t="shared" si="35"/>
        <v>0</v>
      </c>
      <c r="AO61" s="106">
        <f t="shared" si="25"/>
        <v>0</v>
      </c>
      <c r="AP61" s="107">
        <f t="shared" si="26"/>
        <v>0</v>
      </c>
      <c r="AQ61" s="106">
        <f t="shared" si="27"/>
        <v>0</v>
      </c>
    </row>
    <row r="62" spans="1:43" s="102" customFormat="1" x14ac:dyDescent="0.2">
      <c r="C62" s="102" t="s">
        <v>86</v>
      </c>
      <c r="D62" s="102" t="s">
        <v>53</v>
      </c>
      <c r="E62" s="104">
        <v>0.1</v>
      </c>
      <c r="F62" s="105">
        <v>0.01</v>
      </c>
      <c r="I62" s="103">
        <f t="shared" ref="I62:AM62" si="36">I29-I93</f>
        <v>0</v>
      </c>
      <c r="J62" s="103">
        <f t="shared" si="36"/>
        <v>0</v>
      </c>
      <c r="K62" s="103">
        <f t="shared" si="36"/>
        <v>0</v>
      </c>
      <c r="L62" s="103">
        <f t="shared" si="36"/>
        <v>0</v>
      </c>
      <c r="M62" s="103">
        <f t="shared" si="36"/>
        <v>0</v>
      </c>
      <c r="N62" s="103">
        <f t="shared" si="36"/>
        <v>0</v>
      </c>
      <c r="O62" s="103">
        <f t="shared" si="36"/>
        <v>0</v>
      </c>
      <c r="P62" s="103">
        <f t="shared" si="36"/>
        <v>0</v>
      </c>
      <c r="Q62" s="103">
        <f t="shared" si="36"/>
        <v>0</v>
      </c>
      <c r="R62" s="103">
        <f t="shared" si="36"/>
        <v>0</v>
      </c>
      <c r="S62" s="103">
        <f t="shared" si="36"/>
        <v>0</v>
      </c>
      <c r="T62" s="103">
        <f t="shared" si="36"/>
        <v>0</v>
      </c>
      <c r="U62" s="103">
        <f t="shared" si="36"/>
        <v>0</v>
      </c>
      <c r="V62" s="103">
        <f t="shared" si="36"/>
        <v>0</v>
      </c>
      <c r="W62" s="103">
        <f t="shared" si="36"/>
        <v>0</v>
      </c>
      <c r="X62" s="103">
        <f t="shared" si="36"/>
        <v>0</v>
      </c>
      <c r="Y62" s="103">
        <f t="shared" si="36"/>
        <v>0</v>
      </c>
      <c r="Z62" s="103">
        <f t="shared" si="36"/>
        <v>0</v>
      </c>
      <c r="AA62" s="103">
        <f t="shared" si="36"/>
        <v>0</v>
      </c>
      <c r="AB62" s="103">
        <f t="shared" si="36"/>
        <v>0</v>
      </c>
      <c r="AC62" s="103">
        <f t="shared" si="36"/>
        <v>0</v>
      </c>
      <c r="AD62" s="103">
        <f t="shared" si="36"/>
        <v>0</v>
      </c>
      <c r="AE62" s="103">
        <f t="shared" si="36"/>
        <v>0</v>
      </c>
      <c r="AF62" s="103">
        <f t="shared" si="36"/>
        <v>0</v>
      </c>
      <c r="AG62" s="103">
        <f t="shared" si="36"/>
        <v>0</v>
      </c>
      <c r="AH62" s="103">
        <f t="shared" si="36"/>
        <v>0</v>
      </c>
      <c r="AI62" s="103">
        <f t="shared" si="36"/>
        <v>0</v>
      </c>
      <c r="AJ62" s="103">
        <f t="shared" si="36"/>
        <v>0</v>
      </c>
      <c r="AK62" s="103">
        <f t="shared" si="36"/>
        <v>0</v>
      </c>
      <c r="AL62" s="103">
        <f t="shared" si="36"/>
        <v>0</v>
      </c>
      <c r="AM62" s="103">
        <f t="shared" si="36"/>
        <v>0</v>
      </c>
      <c r="AO62" s="106">
        <f t="shared" si="25"/>
        <v>0</v>
      </c>
      <c r="AP62" s="107">
        <f t="shared" si="26"/>
        <v>0</v>
      </c>
      <c r="AQ62" s="106">
        <f t="shared" si="27"/>
        <v>0</v>
      </c>
    </row>
    <row r="63" spans="1:43" s="102" customFormat="1" x14ac:dyDescent="0.2">
      <c r="C63" s="102" t="s">
        <v>54</v>
      </c>
      <c r="D63" s="102" t="s">
        <v>55</v>
      </c>
      <c r="E63" s="104">
        <v>0.1</v>
      </c>
      <c r="F63" s="105">
        <v>0.01</v>
      </c>
      <c r="I63" s="103">
        <f t="shared" ref="I63:AM63" si="37">I30-I94</f>
        <v>2075</v>
      </c>
      <c r="J63" s="103">
        <f t="shared" si="37"/>
        <v>2075</v>
      </c>
      <c r="K63" s="103">
        <f t="shared" si="37"/>
        <v>2075</v>
      </c>
      <c r="L63" s="103">
        <f t="shared" si="37"/>
        <v>2075</v>
      </c>
      <c r="M63" s="103">
        <f t="shared" si="37"/>
        <v>2075</v>
      </c>
      <c r="N63" s="103">
        <f t="shared" si="37"/>
        <v>2075</v>
      </c>
      <c r="O63" s="103">
        <f t="shared" si="37"/>
        <v>2075</v>
      </c>
      <c r="P63" s="103">
        <f t="shared" si="37"/>
        <v>2075</v>
      </c>
      <c r="Q63" s="103">
        <f t="shared" si="37"/>
        <v>2075</v>
      </c>
      <c r="R63" s="103">
        <f t="shared" si="37"/>
        <v>2075</v>
      </c>
      <c r="S63" s="103">
        <f t="shared" si="37"/>
        <v>2075</v>
      </c>
      <c r="T63" s="103">
        <f t="shared" si="37"/>
        <v>2075</v>
      </c>
      <c r="U63" s="103">
        <f t="shared" si="37"/>
        <v>2075</v>
      </c>
      <c r="V63" s="103">
        <f t="shared" si="37"/>
        <v>2075</v>
      </c>
      <c r="W63" s="103">
        <f t="shared" si="37"/>
        <v>2075</v>
      </c>
      <c r="X63" s="103">
        <f t="shared" si="37"/>
        <v>2075</v>
      </c>
      <c r="Y63" s="103">
        <f t="shared" si="37"/>
        <v>2075</v>
      </c>
      <c r="Z63" s="103">
        <f t="shared" si="37"/>
        <v>2075</v>
      </c>
      <c r="AA63" s="103">
        <f t="shared" si="37"/>
        <v>2075</v>
      </c>
      <c r="AB63" s="103">
        <f t="shared" si="37"/>
        <v>2075</v>
      </c>
      <c r="AC63" s="103">
        <f t="shared" si="37"/>
        <v>2075</v>
      </c>
      <c r="AD63" s="103">
        <f t="shared" si="37"/>
        <v>2075</v>
      </c>
      <c r="AE63" s="103">
        <f t="shared" si="37"/>
        <v>2075</v>
      </c>
      <c r="AF63" s="103">
        <f t="shared" si="37"/>
        <v>2075</v>
      </c>
      <c r="AG63" s="103">
        <f t="shared" si="37"/>
        <v>2075</v>
      </c>
      <c r="AH63" s="103">
        <f t="shared" si="37"/>
        <v>2075</v>
      </c>
      <c r="AI63" s="103">
        <f t="shared" si="37"/>
        <v>2075</v>
      </c>
      <c r="AJ63" s="103">
        <f t="shared" si="37"/>
        <v>2075</v>
      </c>
      <c r="AK63" s="103">
        <f t="shared" si="37"/>
        <v>2075</v>
      </c>
      <c r="AL63" s="103">
        <f t="shared" si="37"/>
        <v>2075</v>
      </c>
      <c r="AM63" s="103">
        <f t="shared" si="37"/>
        <v>2075</v>
      </c>
      <c r="AO63" s="106">
        <f t="shared" si="25"/>
        <v>63681.75</v>
      </c>
      <c r="AP63" s="107">
        <f t="shared" si="26"/>
        <v>6368.1750000000002</v>
      </c>
      <c r="AQ63" s="106">
        <f t="shared" si="27"/>
        <v>643.25</v>
      </c>
    </row>
    <row r="64" spans="1:43" s="102" customFormat="1" x14ac:dyDescent="0.2">
      <c r="C64" s="102" t="s">
        <v>44</v>
      </c>
      <c r="D64" s="102" t="s">
        <v>45</v>
      </c>
      <c r="E64" s="104">
        <v>0.1</v>
      </c>
      <c r="F64" s="105">
        <v>0.01</v>
      </c>
      <c r="I64" s="103">
        <f t="shared" ref="I64:AM64" si="38">I15+I31-I95</f>
        <v>5000</v>
      </c>
      <c r="J64" s="103">
        <f t="shared" si="38"/>
        <v>5000</v>
      </c>
      <c r="K64" s="103">
        <f t="shared" si="38"/>
        <v>5000</v>
      </c>
      <c r="L64" s="103">
        <f t="shared" si="38"/>
        <v>5000</v>
      </c>
      <c r="M64" s="103">
        <f t="shared" si="38"/>
        <v>5000</v>
      </c>
      <c r="N64" s="103">
        <f t="shared" si="38"/>
        <v>5000</v>
      </c>
      <c r="O64" s="103">
        <f t="shared" si="38"/>
        <v>5000</v>
      </c>
      <c r="P64" s="103">
        <f t="shared" si="38"/>
        <v>5000</v>
      </c>
      <c r="Q64" s="103">
        <f t="shared" si="38"/>
        <v>5000</v>
      </c>
      <c r="R64" s="103">
        <f t="shared" si="38"/>
        <v>5000</v>
      </c>
      <c r="S64" s="103">
        <f t="shared" si="38"/>
        <v>5000</v>
      </c>
      <c r="T64" s="103">
        <f t="shared" si="38"/>
        <v>5000</v>
      </c>
      <c r="U64" s="103">
        <f t="shared" si="38"/>
        <v>5000</v>
      </c>
      <c r="V64" s="103">
        <f t="shared" si="38"/>
        <v>5000</v>
      </c>
      <c r="W64" s="103">
        <f t="shared" si="38"/>
        <v>5000</v>
      </c>
      <c r="X64" s="103">
        <f t="shared" si="38"/>
        <v>5000</v>
      </c>
      <c r="Y64" s="103">
        <f t="shared" si="38"/>
        <v>5000</v>
      </c>
      <c r="Z64" s="103">
        <f t="shared" si="38"/>
        <v>5000</v>
      </c>
      <c r="AA64" s="103">
        <f t="shared" si="38"/>
        <v>5000</v>
      </c>
      <c r="AB64" s="103">
        <f t="shared" si="38"/>
        <v>5000</v>
      </c>
      <c r="AC64" s="103">
        <f t="shared" si="38"/>
        <v>5000</v>
      </c>
      <c r="AD64" s="103">
        <f t="shared" si="38"/>
        <v>5000</v>
      </c>
      <c r="AE64" s="103">
        <f t="shared" si="38"/>
        <v>5000</v>
      </c>
      <c r="AF64" s="103">
        <f t="shared" si="38"/>
        <v>5000</v>
      </c>
      <c r="AG64" s="103">
        <f t="shared" si="38"/>
        <v>5000</v>
      </c>
      <c r="AH64" s="103">
        <f t="shared" si="38"/>
        <v>5000</v>
      </c>
      <c r="AI64" s="103">
        <f t="shared" si="38"/>
        <v>5000</v>
      </c>
      <c r="AJ64" s="103">
        <f t="shared" si="38"/>
        <v>5000</v>
      </c>
      <c r="AK64" s="103">
        <f t="shared" si="38"/>
        <v>5000</v>
      </c>
      <c r="AL64" s="103">
        <f t="shared" si="38"/>
        <v>5000</v>
      </c>
      <c r="AM64" s="103">
        <f t="shared" si="38"/>
        <v>5000</v>
      </c>
      <c r="AO64" s="106">
        <f t="shared" si="25"/>
        <v>153450</v>
      </c>
      <c r="AP64" s="107">
        <f t="shared" si="26"/>
        <v>15345</v>
      </c>
      <c r="AQ64" s="106">
        <f t="shared" si="27"/>
        <v>1550</v>
      </c>
    </row>
    <row r="65" spans="1:43" s="102" customFormat="1" x14ac:dyDescent="0.2">
      <c r="C65" s="102" t="s">
        <v>38</v>
      </c>
      <c r="D65" s="102" t="s">
        <v>18</v>
      </c>
      <c r="E65" s="104">
        <v>0.1</v>
      </c>
      <c r="F65" s="105">
        <v>0.01</v>
      </c>
      <c r="I65" s="103">
        <v>0</v>
      </c>
      <c r="J65" s="103">
        <f t="shared" ref="J65:AM65" si="39">J16+J32-J96</f>
        <v>0</v>
      </c>
      <c r="K65" s="103">
        <f t="shared" si="39"/>
        <v>0</v>
      </c>
      <c r="L65" s="103">
        <f t="shared" si="39"/>
        <v>0</v>
      </c>
      <c r="M65" s="103">
        <f t="shared" si="39"/>
        <v>0</v>
      </c>
      <c r="N65" s="103">
        <f t="shared" si="39"/>
        <v>0</v>
      </c>
      <c r="O65" s="103">
        <f t="shared" si="39"/>
        <v>0</v>
      </c>
      <c r="P65" s="103">
        <f t="shared" si="39"/>
        <v>0</v>
      </c>
      <c r="Q65" s="103">
        <f t="shared" si="39"/>
        <v>0</v>
      </c>
      <c r="R65" s="103">
        <f t="shared" si="39"/>
        <v>0</v>
      </c>
      <c r="S65" s="103">
        <f t="shared" si="39"/>
        <v>0</v>
      </c>
      <c r="T65" s="103">
        <f t="shared" si="39"/>
        <v>0</v>
      </c>
      <c r="U65" s="103">
        <f t="shared" si="39"/>
        <v>0</v>
      </c>
      <c r="V65" s="103">
        <f t="shared" si="39"/>
        <v>0</v>
      </c>
      <c r="W65" s="103">
        <f t="shared" si="39"/>
        <v>0</v>
      </c>
      <c r="X65" s="103">
        <f t="shared" si="39"/>
        <v>0</v>
      </c>
      <c r="Y65" s="103">
        <f t="shared" si="39"/>
        <v>0</v>
      </c>
      <c r="Z65" s="103">
        <f t="shared" si="39"/>
        <v>0</v>
      </c>
      <c r="AA65" s="103">
        <f t="shared" si="39"/>
        <v>0</v>
      </c>
      <c r="AB65" s="103">
        <f t="shared" si="39"/>
        <v>0</v>
      </c>
      <c r="AC65" s="103">
        <f t="shared" si="39"/>
        <v>0</v>
      </c>
      <c r="AD65" s="103">
        <f t="shared" si="39"/>
        <v>0</v>
      </c>
      <c r="AE65" s="103">
        <f t="shared" si="39"/>
        <v>0</v>
      </c>
      <c r="AF65" s="103">
        <f t="shared" si="39"/>
        <v>0</v>
      </c>
      <c r="AG65" s="103">
        <f t="shared" si="39"/>
        <v>0</v>
      </c>
      <c r="AH65" s="103">
        <f t="shared" si="39"/>
        <v>0</v>
      </c>
      <c r="AI65" s="103">
        <f t="shared" si="39"/>
        <v>0</v>
      </c>
      <c r="AJ65" s="103">
        <f t="shared" si="39"/>
        <v>0</v>
      </c>
      <c r="AK65" s="103">
        <f t="shared" si="39"/>
        <v>0</v>
      </c>
      <c r="AL65" s="103">
        <f t="shared" si="39"/>
        <v>0</v>
      </c>
      <c r="AM65" s="103">
        <f t="shared" si="39"/>
        <v>0</v>
      </c>
      <c r="AO65" s="106">
        <f t="shared" si="25"/>
        <v>0</v>
      </c>
      <c r="AP65" s="107">
        <f t="shared" si="26"/>
        <v>0</v>
      </c>
      <c r="AQ65" s="106">
        <f t="shared" si="27"/>
        <v>0</v>
      </c>
    </row>
    <row r="66" spans="1:43" s="102" customFormat="1" x14ac:dyDescent="0.2">
      <c r="C66" s="102" t="s">
        <v>57</v>
      </c>
      <c r="D66" s="102" t="s">
        <v>56</v>
      </c>
      <c r="E66" s="104">
        <v>0.1</v>
      </c>
      <c r="F66" s="105">
        <v>0.01</v>
      </c>
      <c r="I66" s="109">
        <f t="shared" ref="I66:AM66" si="40">I33-I97</f>
        <v>0</v>
      </c>
      <c r="J66" s="109">
        <f t="shared" si="40"/>
        <v>0</v>
      </c>
      <c r="K66" s="109">
        <f t="shared" si="40"/>
        <v>0</v>
      </c>
      <c r="L66" s="109">
        <f t="shared" si="40"/>
        <v>0</v>
      </c>
      <c r="M66" s="109">
        <f t="shared" si="40"/>
        <v>0</v>
      </c>
      <c r="N66" s="109">
        <f t="shared" si="40"/>
        <v>0</v>
      </c>
      <c r="O66" s="109">
        <f t="shared" si="40"/>
        <v>0</v>
      </c>
      <c r="P66" s="109">
        <f t="shared" si="40"/>
        <v>0</v>
      </c>
      <c r="Q66" s="109">
        <f t="shared" si="40"/>
        <v>0</v>
      </c>
      <c r="R66" s="109">
        <f t="shared" si="40"/>
        <v>0</v>
      </c>
      <c r="S66" s="109">
        <f t="shared" si="40"/>
        <v>0</v>
      </c>
      <c r="T66" s="109">
        <f t="shared" si="40"/>
        <v>0</v>
      </c>
      <c r="U66" s="109">
        <f t="shared" si="40"/>
        <v>0</v>
      </c>
      <c r="V66" s="109">
        <f t="shared" si="40"/>
        <v>0</v>
      </c>
      <c r="W66" s="109">
        <f t="shared" si="40"/>
        <v>0</v>
      </c>
      <c r="X66" s="109">
        <f t="shared" si="40"/>
        <v>0</v>
      </c>
      <c r="Y66" s="109">
        <f t="shared" si="40"/>
        <v>0</v>
      </c>
      <c r="Z66" s="109">
        <f t="shared" si="40"/>
        <v>0</v>
      </c>
      <c r="AA66" s="109">
        <f t="shared" si="40"/>
        <v>0</v>
      </c>
      <c r="AB66" s="109">
        <f t="shared" si="40"/>
        <v>0</v>
      </c>
      <c r="AC66" s="109">
        <f t="shared" si="40"/>
        <v>0</v>
      </c>
      <c r="AD66" s="109">
        <f t="shared" si="40"/>
        <v>0</v>
      </c>
      <c r="AE66" s="109">
        <f t="shared" si="40"/>
        <v>0</v>
      </c>
      <c r="AF66" s="109">
        <f t="shared" si="40"/>
        <v>0</v>
      </c>
      <c r="AG66" s="109">
        <f t="shared" si="40"/>
        <v>0</v>
      </c>
      <c r="AH66" s="109">
        <f t="shared" si="40"/>
        <v>0</v>
      </c>
      <c r="AI66" s="109">
        <f t="shared" si="40"/>
        <v>0</v>
      </c>
      <c r="AJ66" s="109">
        <f t="shared" si="40"/>
        <v>0</v>
      </c>
      <c r="AK66" s="109">
        <f t="shared" si="40"/>
        <v>0</v>
      </c>
      <c r="AL66" s="109">
        <f t="shared" si="40"/>
        <v>0</v>
      </c>
      <c r="AM66" s="109">
        <f t="shared" si="40"/>
        <v>0</v>
      </c>
      <c r="AO66" s="106">
        <f t="shared" si="25"/>
        <v>0</v>
      </c>
      <c r="AP66" s="107">
        <f t="shared" si="26"/>
        <v>0</v>
      </c>
      <c r="AQ66" s="106">
        <f t="shared" si="27"/>
        <v>0</v>
      </c>
    </row>
    <row r="67" spans="1:43" s="102" customFormat="1" x14ac:dyDescent="0.2">
      <c r="C67" s="102" t="s">
        <v>93</v>
      </c>
      <c r="D67" s="102" t="s">
        <v>94</v>
      </c>
      <c r="E67" s="104"/>
      <c r="F67" s="105">
        <v>0.01</v>
      </c>
      <c r="I67" s="110">
        <f>I48</f>
        <v>0</v>
      </c>
      <c r="J67" s="110">
        <f>J48</f>
        <v>0</v>
      </c>
      <c r="K67" s="110">
        <f>K48</f>
        <v>0</v>
      </c>
      <c r="L67" s="110">
        <f>L48</f>
        <v>0</v>
      </c>
      <c r="M67" s="110">
        <v>0</v>
      </c>
      <c r="N67" s="110">
        <v>0</v>
      </c>
      <c r="O67" s="110">
        <v>0</v>
      </c>
      <c r="P67" s="110">
        <v>0</v>
      </c>
      <c r="Q67" s="110">
        <v>0</v>
      </c>
      <c r="R67" s="110">
        <v>0</v>
      </c>
      <c r="S67" s="110">
        <v>0</v>
      </c>
      <c r="T67" s="110">
        <v>0</v>
      </c>
      <c r="U67" s="110">
        <v>0</v>
      </c>
      <c r="V67" s="110">
        <v>0</v>
      </c>
      <c r="W67" s="110">
        <v>0</v>
      </c>
      <c r="X67" s="110">
        <v>0</v>
      </c>
      <c r="Y67" s="110">
        <v>0</v>
      </c>
      <c r="Z67" s="110">
        <v>0</v>
      </c>
      <c r="AA67" s="110">
        <v>0</v>
      </c>
      <c r="AB67" s="110">
        <v>0</v>
      </c>
      <c r="AC67" s="110">
        <v>0</v>
      </c>
      <c r="AD67" s="110">
        <v>0</v>
      </c>
      <c r="AE67" s="110">
        <v>0</v>
      </c>
      <c r="AF67" s="110">
        <v>0</v>
      </c>
      <c r="AG67" s="110">
        <v>0</v>
      </c>
      <c r="AH67" s="110">
        <v>0</v>
      </c>
      <c r="AI67" s="110">
        <v>0</v>
      </c>
      <c r="AJ67" s="110">
        <v>0</v>
      </c>
      <c r="AK67" s="110">
        <v>0</v>
      </c>
      <c r="AL67" s="110">
        <v>0</v>
      </c>
      <c r="AM67" s="110">
        <v>0</v>
      </c>
      <c r="AN67" s="102">
        <v>0</v>
      </c>
      <c r="AO67" s="110">
        <f>SUM(K67:AL67)</f>
        <v>0</v>
      </c>
      <c r="AP67" s="111">
        <f t="shared" si="26"/>
        <v>0</v>
      </c>
      <c r="AQ67" s="110">
        <f>AO67*F67</f>
        <v>0</v>
      </c>
    </row>
    <row r="68" spans="1:43" s="102" customFormat="1" x14ac:dyDescent="0.2">
      <c r="I68" s="112">
        <f t="shared" ref="I68:AL68" si="41">SUM(I52:I66)</f>
        <v>45000</v>
      </c>
      <c r="J68" s="112">
        <f t="shared" si="41"/>
        <v>45000</v>
      </c>
      <c r="K68" s="112">
        <f t="shared" si="41"/>
        <v>45000</v>
      </c>
      <c r="L68" s="112">
        <f t="shared" si="41"/>
        <v>45000</v>
      </c>
      <c r="M68" s="112">
        <f t="shared" si="41"/>
        <v>45000</v>
      </c>
      <c r="N68" s="112">
        <f t="shared" si="41"/>
        <v>45000</v>
      </c>
      <c r="O68" s="112">
        <f t="shared" si="41"/>
        <v>45000</v>
      </c>
      <c r="P68" s="112">
        <f t="shared" si="41"/>
        <v>45000</v>
      </c>
      <c r="Q68" s="112">
        <f t="shared" si="41"/>
        <v>45000</v>
      </c>
      <c r="R68" s="112">
        <f t="shared" si="41"/>
        <v>45000</v>
      </c>
      <c r="S68" s="112">
        <f t="shared" si="41"/>
        <v>45000</v>
      </c>
      <c r="T68" s="112">
        <f t="shared" si="41"/>
        <v>45000</v>
      </c>
      <c r="U68" s="112">
        <f t="shared" si="41"/>
        <v>45000</v>
      </c>
      <c r="V68" s="112">
        <f t="shared" si="41"/>
        <v>45000</v>
      </c>
      <c r="W68" s="112">
        <f t="shared" si="41"/>
        <v>45000</v>
      </c>
      <c r="X68" s="112">
        <f t="shared" si="41"/>
        <v>45000</v>
      </c>
      <c r="Y68" s="112">
        <f t="shared" si="41"/>
        <v>45000</v>
      </c>
      <c r="Z68" s="112">
        <f t="shared" si="41"/>
        <v>45000</v>
      </c>
      <c r="AA68" s="112">
        <f t="shared" si="41"/>
        <v>45000</v>
      </c>
      <c r="AB68" s="112">
        <f t="shared" si="41"/>
        <v>45000</v>
      </c>
      <c r="AC68" s="112">
        <f t="shared" si="41"/>
        <v>45000</v>
      </c>
      <c r="AD68" s="112">
        <f t="shared" si="41"/>
        <v>45000</v>
      </c>
      <c r="AE68" s="112">
        <f t="shared" si="41"/>
        <v>45000</v>
      </c>
      <c r="AF68" s="112">
        <f t="shared" si="41"/>
        <v>45000</v>
      </c>
      <c r="AG68" s="112">
        <f t="shared" si="41"/>
        <v>45000</v>
      </c>
      <c r="AH68" s="112">
        <f t="shared" si="41"/>
        <v>45000</v>
      </c>
      <c r="AI68" s="112">
        <f t="shared" si="41"/>
        <v>45000</v>
      </c>
      <c r="AJ68" s="112">
        <f t="shared" si="41"/>
        <v>45000</v>
      </c>
      <c r="AK68" s="112">
        <f t="shared" si="41"/>
        <v>45000</v>
      </c>
      <c r="AL68" s="112">
        <f t="shared" si="41"/>
        <v>45000</v>
      </c>
      <c r="AM68" s="112">
        <f>SUM(AM52:AM67)</f>
        <v>45000</v>
      </c>
      <c r="AO68" s="112">
        <f>SUM(AO52:AO67)</f>
        <v>1381050</v>
      </c>
      <c r="AP68" s="113">
        <f>SUM(AP52:AP67)</f>
        <v>138105</v>
      </c>
      <c r="AQ68" s="112">
        <f>SUM(AQ52:AQ67)</f>
        <v>13950</v>
      </c>
    </row>
    <row r="69" spans="1:43" s="102" customFormat="1" x14ac:dyDescent="0.2"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3" s="102" customFormat="1" hidden="1" x14ac:dyDescent="0.2">
      <c r="B70" s="114" t="s">
        <v>99</v>
      </c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C71" s="102" t="s">
        <v>96</v>
      </c>
      <c r="D71" s="102" t="s">
        <v>97</v>
      </c>
      <c r="I71" s="106">
        <v>0</v>
      </c>
      <c r="J71" s="106">
        <v>0</v>
      </c>
      <c r="K71" s="106">
        <v>0</v>
      </c>
      <c r="L71" s="106">
        <v>0</v>
      </c>
      <c r="M71" s="106">
        <v>0</v>
      </c>
      <c r="N71" s="106">
        <v>0</v>
      </c>
      <c r="O71" s="106">
        <v>0</v>
      </c>
      <c r="P71" s="106">
        <v>0</v>
      </c>
      <c r="Q71" s="106">
        <v>0</v>
      </c>
      <c r="R71" s="106">
        <v>0</v>
      </c>
      <c r="S71" s="106">
        <v>0</v>
      </c>
      <c r="T71" s="106">
        <v>0</v>
      </c>
      <c r="U71" s="106">
        <v>0</v>
      </c>
      <c r="V71" s="106">
        <v>0</v>
      </c>
      <c r="W71" s="106">
        <v>0</v>
      </c>
      <c r="X71" s="106">
        <v>0</v>
      </c>
      <c r="Y71" s="106">
        <v>0</v>
      </c>
      <c r="Z71" s="106">
        <v>0</v>
      </c>
      <c r="AA71" s="106">
        <v>0</v>
      </c>
      <c r="AB71" s="106">
        <v>0</v>
      </c>
      <c r="AC71" s="106">
        <v>0</v>
      </c>
      <c r="AD71" s="106">
        <v>0</v>
      </c>
      <c r="AE71" s="106">
        <v>0</v>
      </c>
      <c r="AF71" s="106">
        <v>0</v>
      </c>
      <c r="AG71" s="106">
        <v>0</v>
      </c>
      <c r="AH71" s="106">
        <v>0</v>
      </c>
      <c r="AI71" s="106">
        <v>0</v>
      </c>
      <c r="AJ71" s="106">
        <v>0</v>
      </c>
      <c r="AK71" s="106">
        <v>0</v>
      </c>
      <c r="AL71" s="106">
        <v>0</v>
      </c>
      <c r="AM71" s="106">
        <v>0</v>
      </c>
      <c r="AO71" s="106">
        <f>SUM(I71:AN71)</f>
        <v>0</v>
      </c>
      <c r="AP71" s="107">
        <f>SUM(I71:AM71)*E71</f>
        <v>0</v>
      </c>
    </row>
    <row r="72" spans="1:43" s="102" customFormat="1" hidden="1" x14ac:dyDescent="0.2"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</row>
    <row r="73" spans="1:43" s="102" customFormat="1" hidden="1" x14ac:dyDescent="0.2">
      <c r="B73" s="114" t="s">
        <v>99</v>
      </c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C74" s="102" t="s">
        <v>96</v>
      </c>
      <c r="D74" s="102" t="s">
        <v>97</v>
      </c>
      <c r="I74" s="106">
        <v>0</v>
      </c>
      <c r="J74" s="106">
        <v>0</v>
      </c>
      <c r="K74" s="106">
        <v>0</v>
      </c>
      <c r="L74" s="106">
        <v>0</v>
      </c>
      <c r="M74" s="106">
        <v>0</v>
      </c>
      <c r="N74" s="106">
        <v>0</v>
      </c>
      <c r="O74" s="106">
        <v>0</v>
      </c>
      <c r="P74" s="106">
        <v>0</v>
      </c>
      <c r="Q74" s="106">
        <v>0</v>
      </c>
      <c r="R74" s="106">
        <v>0</v>
      </c>
      <c r="S74" s="106">
        <v>0</v>
      </c>
      <c r="T74" s="106">
        <v>0</v>
      </c>
      <c r="U74" s="106">
        <v>0</v>
      </c>
      <c r="V74" s="106">
        <v>0</v>
      </c>
      <c r="W74" s="106">
        <v>0</v>
      </c>
      <c r="X74" s="106">
        <v>0</v>
      </c>
      <c r="Y74" s="106">
        <v>0</v>
      </c>
      <c r="Z74" s="106">
        <v>0</v>
      </c>
      <c r="AA74" s="106">
        <v>0</v>
      </c>
      <c r="AB74" s="106">
        <v>0</v>
      </c>
      <c r="AC74" s="106">
        <v>0</v>
      </c>
      <c r="AD74" s="106">
        <v>0</v>
      </c>
      <c r="AE74" s="106">
        <v>0</v>
      </c>
      <c r="AF74" s="106">
        <v>0</v>
      </c>
      <c r="AG74" s="106">
        <v>0</v>
      </c>
      <c r="AH74" s="106">
        <v>0</v>
      </c>
      <c r="AI74" s="106">
        <v>0</v>
      </c>
      <c r="AJ74" s="106">
        <v>0</v>
      </c>
      <c r="AK74" s="106">
        <v>0</v>
      </c>
      <c r="AL74" s="106">
        <v>0</v>
      </c>
      <c r="AM74" s="106">
        <v>0</v>
      </c>
      <c r="AO74" s="106">
        <f>SUM(I74:AN74)</f>
        <v>0</v>
      </c>
      <c r="AP74" s="107">
        <f>SUM(I74:AM74)*E74</f>
        <v>0</v>
      </c>
    </row>
    <row r="75" spans="1:43" s="102" customFormat="1" x14ac:dyDescent="0.2">
      <c r="I75" s="106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/>
    <row r="78" spans="1:43" s="89" customFormat="1" x14ac:dyDescent="0.2">
      <c r="A78" s="88" t="s">
        <v>8</v>
      </c>
      <c r="B78" s="88"/>
      <c r="E78" s="89" t="s">
        <v>83</v>
      </c>
      <c r="G78" s="89" t="s">
        <v>101</v>
      </c>
      <c r="AO78" s="90" t="s">
        <v>104</v>
      </c>
      <c r="AP78" s="90" t="s">
        <v>102</v>
      </c>
    </row>
    <row r="79" spans="1:43" x14ac:dyDescent="0.2">
      <c r="A79" s="5"/>
      <c r="B79" s="95" t="s">
        <v>113</v>
      </c>
    </row>
    <row r="80" spans="1:43" s="102" customFormat="1" x14ac:dyDescent="0.2">
      <c r="C80" s="102" t="s">
        <v>90</v>
      </c>
      <c r="D80" s="102" t="s">
        <v>91</v>
      </c>
      <c r="G80" s="102">
        <v>0.04</v>
      </c>
      <c r="I80" s="106">
        <f t="shared" ref="I80:AM80" si="42">I68-(I52*$F52+I53*$F53+I54*$F54+I55*$F55+I56*$F56+I58*$F58+I59*$F59+I60*$F60+I61*$F61+I62*$F62+I63*$F63+I64*$F64+I65*$F65+I66*$F66+I57*$F57)-I67*$F67-I98-I101-I104-I107-I110+I98</f>
        <v>44550</v>
      </c>
      <c r="J80" s="106">
        <f t="shared" si="42"/>
        <v>44550</v>
      </c>
      <c r="K80" s="106">
        <f t="shared" si="42"/>
        <v>44550</v>
      </c>
      <c r="L80" s="106">
        <f t="shared" si="42"/>
        <v>44550</v>
      </c>
      <c r="M80" s="106">
        <f t="shared" si="42"/>
        <v>44550</v>
      </c>
      <c r="N80" s="106">
        <f t="shared" si="42"/>
        <v>44550</v>
      </c>
      <c r="O80" s="106">
        <f t="shared" si="42"/>
        <v>44550</v>
      </c>
      <c r="P80" s="106">
        <f t="shared" si="42"/>
        <v>44550</v>
      </c>
      <c r="Q80" s="106">
        <f t="shared" si="42"/>
        <v>44550</v>
      </c>
      <c r="R80" s="106">
        <f t="shared" si="42"/>
        <v>44550</v>
      </c>
      <c r="S80" s="106">
        <f t="shared" si="42"/>
        <v>44550</v>
      </c>
      <c r="T80" s="106">
        <f t="shared" si="42"/>
        <v>44550</v>
      </c>
      <c r="U80" s="106">
        <f t="shared" si="42"/>
        <v>44550</v>
      </c>
      <c r="V80" s="106">
        <f t="shared" si="42"/>
        <v>44550</v>
      </c>
      <c r="W80" s="106">
        <f t="shared" si="42"/>
        <v>44550</v>
      </c>
      <c r="X80" s="106">
        <f t="shared" si="42"/>
        <v>44550</v>
      </c>
      <c r="Y80" s="106">
        <f t="shared" si="42"/>
        <v>44550</v>
      </c>
      <c r="Z80" s="106">
        <f t="shared" si="42"/>
        <v>44550</v>
      </c>
      <c r="AA80" s="106">
        <f t="shared" si="42"/>
        <v>44550</v>
      </c>
      <c r="AB80" s="106">
        <f t="shared" si="42"/>
        <v>44550</v>
      </c>
      <c r="AC80" s="106">
        <f t="shared" si="42"/>
        <v>44550</v>
      </c>
      <c r="AD80" s="106">
        <f t="shared" si="42"/>
        <v>44550</v>
      </c>
      <c r="AE80" s="106">
        <f t="shared" si="42"/>
        <v>44550</v>
      </c>
      <c r="AF80" s="106">
        <f t="shared" si="42"/>
        <v>44550</v>
      </c>
      <c r="AG80" s="106">
        <f t="shared" si="42"/>
        <v>44550</v>
      </c>
      <c r="AH80" s="106">
        <f t="shared" si="42"/>
        <v>44550</v>
      </c>
      <c r="AI80" s="106">
        <f t="shared" si="42"/>
        <v>44550</v>
      </c>
      <c r="AJ80" s="106">
        <f t="shared" si="42"/>
        <v>44550</v>
      </c>
      <c r="AK80" s="106">
        <f t="shared" si="42"/>
        <v>44550</v>
      </c>
      <c r="AL80" s="106">
        <f t="shared" si="42"/>
        <v>44550</v>
      </c>
      <c r="AM80" s="106">
        <f t="shared" si="42"/>
        <v>44550</v>
      </c>
      <c r="AO80" s="106">
        <f>SUM(I80:AL80)</f>
        <v>1336500</v>
      </c>
      <c r="AP80" s="107">
        <f>AP17+AP34+AP37+AP40+AP68+AP71+AP74-AP98-AP101-AP104-AP107-AP110</f>
        <v>3853687.5</v>
      </c>
    </row>
    <row r="81" spans="2:44" x14ac:dyDescent="0.2">
      <c r="K81" s="16"/>
      <c r="AP81" s="17"/>
    </row>
    <row r="82" spans="2:44" x14ac:dyDescent="0.2">
      <c r="B82" s="95" t="s">
        <v>110</v>
      </c>
      <c r="K82" s="16"/>
      <c r="AR82" s="17"/>
    </row>
    <row r="83" spans="2:44" x14ac:dyDescent="0.2">
      <c r="B83" s="56"/>
      <c r="C83" s="102" t="s">
        <v>127</v>
      </c>
      <c r="D83" s="102" t="s">
        <v>128</v>
      </c>
      <c r="E83" s="1">
        <v>3.0390000000000001</v>
      </c>
      <c r="I83" s="11">
        <v>0</v>
      </c>
      <c r="J83" s="11">
        <v>0</v>
      </c>
      <c r="K83" s="11">
        <v>0</v>
      </c>
      <c r="L83" s="11">
        <f t="shared" ref="L83:AG83" si="43">K83</f>
        <v>0</v>
      </c>
      <c r="M83" s="11">
        <f t="shared" si="43"/>
        <v>0</v>
      </c>
      <c r="N83" s="11">
        <f t="shared" si="43"/>
        <v>0</v>
      </c>
      <c r="O83" s="11">
        <f t="shared" si="43"/>
        <v>0</v>
      </c>
      <c r="P83" s="11">
        <f t="shared" si="43"/>
        <v>0</v>
      </c>
      <c r="Q83" s="11">
        <f t="shared" si="43"/>
        <v>0</v>
      </c>
      <c r="R83" s="11">
        <f t="shared" si="43"/>
        <v>0</v>
      </c>
      <c r="S83" s="11">
        <f t="shared" si="43"/>
        <v>0</v>
      </c>
      <c r="T83" s="11">
        <f t="shared" si="43"/>
        <v>0</v>
      </c>
      <c r="U83" s="11">
        <f t="shared" si="43"/>
        <v>0</v>
      </c>
      <c r="V83" s="11">
        <f t="shared" si="43"/>
        <v>0</v>
      </c>
      <c r="W83" s="11">
        <f t="shared" si="43"/>
        <v>0</v>
      </c>
      <c r="X83" s="11">
        <f t="shared" si="43"/>
        <v>0</v>
      </c>
      <c r="Y83" s="11">
        <f t="shared" si="43"/>
        <v>0</v>
      </c>
      <c r="Z83" s="11">
        <f t="shared" si="43"/>
        <v>0</v>
      </c>
      <c r="AA83" s="11">
        <f t="shared" si="43"/>
        <v>0</v>
      </c>
      <c r="AB83" s="11">
        <f t="shared" si="43"/>
        <v>0</v>
      </c>
      <c r="AC83" s="11">
        <f t="shared" si="43"/>
        <v>0</v>
      </c>
      <c r="AD83" s="11">
        <f t="shared" si="43"/>
        <v>0</v>
      </c>
      <c r="AE83" s="11">
        <f t="shared" si="43"/>
        <v>0</v>
      </c>
      <c r="AF83" s="11">
        <f t="shared" si="43"/>
        <v>0</v>
      </c>
      <c r="AG83" s="11">
        <f t="shared" si="43"/>
        <v>0</v>
      </c>
      <c r="AH83" s="11">
        <v>0</v>
      </c>
      <c r="AI83" s="11">
        <f t="shared" ref="AI83:AL84" si="44">AH83</f>
        <v>0</v>
      </c>
      <c r="AJ83" s="11">
        <f t="shared" si="44"/>
        <v>0</v>
      </c>
      <c r="AK83" s="11">
        <f t="shared" si="44"/>
        <v>0</v>
      </c>
      <c r="AL83" s="11">
        <f t="shared" si="44"/>
        <v>0</v>
      </c>
      <c r="AM83" s="11">
        <v>0</v>
      </c>
      <c r="AO83" s="16">
        <f>SUM(I83:AN83)</f>
        <v>0</v>
      </c>
      <c r="AP83" s="16">
        <f t="shared" ref="AP83:AP97" si="45">SUM(I83:AM83)*E83</f>
        <v>0</v>
      </c>
      <c r="AR83" s="17"/>
    </row>
    <row r="84" spans="2:44" x14ac:dyDescent="0.2">
      <c r="B84" s="56"/>
      <c r="C84" s="102" t="s">
        <v>48</v>
      </c>
      <c r="D84" s="102" t="s">
        <v>49</v>
      </c>
      <c r="E84" s="1">
        <v>3.0390000000000001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f t="shared" si="44"/>
        <v>0</v>
      </c>
      <c r="AJ84" s="11">
        <f t="shared" si="44"/>
        <v>0</v>
      </c>
      <c r="AK84" s="11">
        <f t="shared" si="44"/>
        <v>0</v>
      </c>
      <c r="AL84" s="11">
        <f t="shared" si="44"/>
        <v>0</v>
      </c>
      <c r="AM84" s="11">
        <v>0</v>
      </c>
      <c r="AO84" s="16">
        <f>SUM(I84:AN84)</f>
        <v>0</v>
      </c>
      <c r="AP84" s="16">
        <f t="shared" si="45"/>
        <v>0</v>
      </c>
      <c r="AR84" s="17"/>
    </row>
    <row r="85" spans="2:44" x14ac:dyDescent="0.2">
      <c r="B85" s="56"/>
      <c r="C85" s="102" t="s">
        <v>121</v>
      </c>
      <c r="D85" s="102" t="s">
        <v>122</v>
      </c>
      <c r="E85" s="1">
        <v>3.0390000000000001</v>
      </c>
      <c r="I85" s="11">
        <v>0</v>
      </c>
      <c r="J85" s="11">
        <v>0</v>
      </c>
      <c r="K85" s="11">
        <v>0</v>
      </c>
      <c r="L85" s="11">
        <f>K85</f>
        <v>0</v>
      </c>
      <c r="M85" s="11">
        <f>L85</f>
        <v>0</v>
      </c>
      <c r="N85" s="11">
        <f>M85</f>
        <v>0</v>
      </c>
      <c r="O85" s="11">
        <v>0</v>
      </c>
      <c r="P85" s="11">
        <f>O85</f>
        <v>0</v>
      </c>
      <c r="Q85" s="11">
        <f>P85</f>
        <v>0</v>
      </c>
      <c r="R85" s="11">
        <v>0</v>
      </c>
      <c r="S85" s="11">
        <v>0</v>
      </c>
      <c r="T85" s="11">
        <v>0</v>
      </c>
      <c r="U85" s="11">
        <f>T85</f>
        <v>0</v>
      </c>
      <c r="V85" s="11">
        <f>U85</f>
        <v>0</v>
      </c>
      <c r="W85" s="11">
        <f>V85</f>
        <v>0</v>
      </c>
      <c r="X85" s="11">
        <v>0</v>
      </c>
      <c r="Y85" s="11">
        <f>X85</f>
        <v>0</v>
      </c>
      <c r="Z85" s="11">
        <f>Y85</f>
        <v>0</v>
      </c>
      <c r="AA85" s="11">
        <f>Z85</f>
        <v>0</v>
      </c>
      <c r="AB85" s="11">
        <f>AA85</f>
        <v>0</v>
      </c>
      <c r="AC85" s="11">
        <f>AB85</f>
        <v>0</v>
      </c>
      <c r="AD85" s="11">
        <v>0</v>
      </c>
      <c r="AE85" s="11">
        <v>0</v>
      </c>
      <c r="AF85" s="11">
        <f>AE85</f>
        <v>0</v>
      </c>
      <c r="AG85" s="11">
        <f>AF85</f>
        <v>0</v>
      </c>
      <c r="AH85" s="11">
        <v>0</v>
      </c>
      <c r="AI85" s="11">
        <v>0</v>
      </c>
      <c r="AJ85" s="11">
        <f t="shared" ref="AJ85:AL97" si="46">AI85</f>
        <v>0</v>
      </c>
      <c r="AK85" s="11">
        <f t="shared" si="46"/>
        <v>0</v>
      </c>
      <c r="AL85" s="11">
        <f t="shared" si="46"/>
        <v>0</v>
      </c>
      <c r="AM85" s="11">
        <v>0</v>
      </c>
      <c r="AO85" s="16">
        <f>SUM(I85:AL85)</f>
        <v>0</v>
      </c>
      <c r="AP85" s="16">
        <f t="shared" si="45"/>
        <v>0</v>
      </c>
      <c r="AR85" s="17"/>
    </row>
    <row r="86" spans="2:44" x14ac:dyDescent="0.2">
      <c r="B86" s="56"/>
      <c r="C86" s="102" t="s">
        <v>34</v>
      </c>
      <c r="D86" s="102" t="s">
        <v>17</v>
      </c>
      <c r="E86" s="1">
        <v>3.0390000000000001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f t="shared" ref="AI86:AI97" si="47">AH86</f>
        <v>0</v>
      </c>
      <c r="AJ86" s="11">
        <f t="shared" si="46"/>
        <v>0</v>
      </c>
      <c r="AK86" s="11">
        <f t="shared" si="46"/>
        <v>0</v>
      </c>
      <c r="AL86" s="11">
        <f t="shared" si="46"/>
        <v>0</v>
      </c>
      <c r="AM86" s="11">
        <f>AL86</f>
        <v>0</v>
      </c>
      <c r="AO86" s="16">
        <f t="shared" ref="AO86:AO97" si="48">SUM(I86:AN86)</f>
        <v>0</v>
      </c>
      <c r="AP86" s="16">
        <f t="shared" si="45"/>
        <v>0</v>
      </c>
      <c r="AR86" s="17"/>
    </row>
    <row r="87" spans="2:44" x14ac:dyDescent="0.2">
      <c r="B87" s="56"/>
      <c r="C87" s="102" t="s">
        <v>130</v>
      </c>
      <c r="D87" s="102" t="s">
        <v>132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si="47"/>
        <v>0</v>
      </c>
      <c r="AJ87" s="11">
        <f t="shared" si="46"/>
        <v>0</v>
      </c>
      <c r="AK87" s="11">
        <f t="shared" si="46"/>
        <v>0</v>
      </c>
      <c r="AL87" s="11">
        <f t="shared" si="46"/>
        <v>0</v>
      </c>
      <c r="AM87" s="11">
        <v>0</v>
      </c>
      <c r="AO87" s="16">
        <f t="shared" si="48"/>
        <v>0</v>
      </c>
      <c r="AP87" s="16">
        <f t="shared" si="45"/>
        <v>0</v>
      </c>
      <c r="AR87" s="17"/>
    </row>
    <row r="88" spans="2:44" x14ac:dyDescent="0.2">
      <c r="B88" s="56"/>
      <c r="C88" s="102" t="s">
        <v>108</v>
      </c>
      <c r="D88" s="102" t="s">
        <v>109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47"/>
        <v>0</v>
      </c>
      <c r="AJ88" s="11">
        <f t="shared" si="46"/>
        <v>0</v>
      </c>
      <c r="AK88" s="11">
        <f t="shared" si="46"/>
        <v>0</v>
      </c>
      <c r="AL88" s="11">
        <f t="shared" si="46"/>
        <v>0</v>
      </c>
      <c r="AM88" s="11">
        <f>AL88</f>
        <v>0</v>
      </c>
      <c r="AO88" s="16">
        <f t="shared" si="48"/>
        <v>0</v>
      </c>
      <c r="AP88" s="16">
        <f t="shared" si="45"/>
        <v>0</v>
      </c>
      <c r="AR88" s="17"/>
    </row>
    <row r="89" spans="2:44" x14ac:dyDescent="0.2">
      <c r="B89" s="56"/>
      <c r="C89" s="102" t="s">
        <v>36</v>
      </c>
      <c r="D89" s="102" t="s">
        <v>26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47"/>
        <v>0</v>
      </c>
      <c r="AJ89" s="11">
        <f t="shared" si="46"/>
        <v>0</v>
      </c>
      <c r="AK89" s="11">
        <f t="shared" si="46"/>
        <v>0</v>
      </c>
      <c r="AL89" s="11">
        <f t="shared" si="46"/>
        <v>0</v>
      </c>
      <c r="AM89" s="11">
        <f>AL89</f>
        <v>0</v>
      </c>
      <c r="AO89" s="16">
        <f t="shared" si="48"/>
        <v>0</v>
      </c>
      <c r="AP89" s="16">
        <f t="shared" si="45"/>
        <v>0</v>
      </c>
      <c r="AR89" s="17"/>
    </row>
    <row r="90" spans="2:44" x14ac:dyDescent="0.2">
      <c r="B90" s="56"/>
      <c r="C90" s="102" t="s">
        <v>123</v>
      </c>
      <c r="D90" s="102" t="s">
        <v>41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47"/>
        <v>0</v>
      </c>
      <c r="AJ90" s="11">
        <f t="shared" si="46"/>
        <v>0</v>
      </c>
      <c r="AK90" s="11">
        <f t="shared" si="46"/>
        <v>0</v>
      </c>
      <c r="AL90" s="11">
        <f t="shared" si="46"/>
        <v>0</v>
      </c>
      <c r="AM90" s="11">
        <v>0</v>
      </c>
      <c r="AO90" s="16">
        <f t="shared" si="48"/>
        <v>0</v>
      </c>
      <c r="AP90" s="16">
        <f t="shared" si="45"/>
        <v>0</v>
      </c>
      <c r="AR90" s="17"/>
    </row>
    <row r="91" spans="2:44" x14ac:dyDescent="0.2">
      <c r="B91" s="56"/>
      <c r="C91" s="102" t="s">
        <v>82</v>
      </c>
      <c r="D91" s="102" t="s">
        <v>43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47"/>
        <v>0</v>
      </c>
      <c r="AJ91" s="11">
        <f t="shared" si="46"/>
        <v>0</v>
      </c>
      <c r="AK91" s="11">
        <f t="shared" si="46"/>
        <v>0</v>
      </c>
      <c r="AL91" s="11">
        <f t="shared" si="46"/>
        <v>0</v>
      </c>
      <c r="AM91" s="11">
        <f t="shared" ref="AM91:AM97" si="49">AL91</f>
        <v>0</v>
      </c>
      <c r="AO91" s="16">
        <f t="shared" si="48"/>
        <v>0</v>
      </c>
      <c r="AP91" s="16">
        <f t="shared" si="45"/>
        <v>0</v>
      </c>
      <c r="AR91" s="17"/>
    </row>
    <row r="92" spans="2:44" x14ac:dyDescent="0.2">
      <c r="B92" s="56"/>
      <c r="C92" s="102" t="s">
        <v>37</v>
      </c>
      <c r="D92" s="102" t="s">
        <v>27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47"/>
        <v>0</v>
      </c>
      <c r="AJ92" s="11">
        <f t="shared" si="46"/>
        <v>0</v>
      </c>
      <c r="AK92" s="11">
        <f t="shared" si="46"/>
        <v>0</v>
      </c>
      <c r="AL92" s="11">
        <f t="shared" si="46"/>
        <v>0</v>
      </c>
      <c r="AM92" s="11">
        <f t="shared" si="49"/>
        <v>0</v>
      </c>
      <c r="AO92" s="16">
        <f t="shared" si="48"/>
        <v>0</v>
      </c>
      <c r="AP92" s="16">
        <f t="shared" si="45"/>
        <v>0</v>
      </c>
      <c r="AR92" s="17"/>
    </row>
    <row r="93" spans="2:44" x14ac:dyDescent="0.2">
      <c r="B93" s="56"/>
      <c r="C93" s="102" t="s">
        <v>86</v>
      </c>
      <c r="D93" s="102" t="s">
        <v>53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47"/>
        <v>0</v>
      </c>
      <c r="AJ93" s="11">
        <f t="shared" si="46"/>
        <v>0</v>
      </c>
      <c r="AK93" s="11">
        <f t="shared" si="46"/>
        <v>0</v>
      </c>
      <c r="AL93" s="11">
        <f t="shared" si="46"/>
        <v>0</v>
      </c>
      <c r="AM93" s="11">
        <f t="shared" si="49"/>
        <v>0</v>
      </c>
      <c r="AO93" s="16">
        <f t="shared" si="48"/>
        <v>0</v>
      </c>
      <c r="AP93" s="16">
        <f t="shared" si="45"/>
        <v>0</v>
      </c>
      <c r="AR93" s="17"/>
    </row>
    <row r="94" spans="2:44" x14ac:dyDescent="0.2">
      <c r="B94" s="56"/>
      <c r="C94" s="102" t="s">
        <v>54</v>
      </c>
      <c r="D94" s="102" t="s">
        <v>55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47"/>
        <v>0</v>
      </c>
      <c r="AJ94" s="11">
        <f t="shared" si="46"/>
        <v>0</v>
      </c>
      <c r="AK94" s="11">
        <f t="shared" si="46"/>
        <v>0</v>
      </c>
      <c r="AL94" s="11">
        <f t="shared" si="46"/>
        <v>0</v>
      </c>
      <c r="AM94" s="11">
        <f t="shared" si="49"/>
        <v>0</v>
      </c>
      <c r="AO94" s="16">
        <f t="shared" si="48"/>
        <v>0</v>
      </c>
      <c r="AP94" s="16">
        <f t="shared" si="45"/>
        <v>0</v>
      </c>
      <c r="AR94" s="17"/>
    </row>
    <row r="95" spans="2:44" x14ac:dyDescent="0.2">
      <c r="B95" s="56"/>
      <c r="C95" s="102" t="s">
        <v>44</v>
      </c>
      <c r="D95" s="102" t="s">
        <v>45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47"/>
        <v>0</v>
      </c>
      <c r="AJ95" s="11">
        <f t="shared" si="46"/>
        <v>0</v>
      </c>
      <c r="AK95" s="11">
        <f t="shared" si="46"/>
        <v>0</v>
      </c>
      <c r="AL95" s="11">
        <f t="shared" si="46"/>
        <v>0</v>
      </c>
      <c r="AM95" s="11">
        <f t="shared" si="49"/>
        <v>0</v>
      </c>
      <c r="AO95" s="16">
        <f t="shared" si="48"/>
        <v>0</v>
      </c>
      <c r="AP95" s="16">
        <f t="shared" si="45"/>
        <v>0</v>
      </c>
      <c r="AR95" s="17"/>
    </row>
    <row r="96" spans="2:44" x14ac:dyDescent="0.2">
      <c r="B96" s="56"/>
      <c r="C96" s="102" t="s">
        <v>38</v>
      </c>
      <c r="D96" s="102" t="s">
        <v>18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47"/>
        <v>0</v>
      </c>
      <c r="AJ96" s="11">
        <f t="shared" si="46"/>
        <v>0</v>
      </c>
      <c r="AK96" s="11">
        <f t="shared" si="46"/>
        <v>0</v>
      </c>
      <c r="AL96" s="11">
        <f t="shared" si="46"/>
        <v>0</v>
      </c>
      <c r="AM96" s="11">
        <f t="shared" si="49"/>
        <v>0</v>
      </c>
      <c r="AO96" s="64">
        <f t="shared" si="48"/>
        <v>0</v>
      </c>
      <c r="AP96" s="64">
        <f t="shared" si="45"/>
        <v>0</v>
      </c>
      <c r="AR96" s="17"/>
    </row>
    <row r="97" spans="2:44" x14ac:dyDescent="0.2">
      <c r="B97" s="56"/>
      <c r="C97" s="102" t="s">
        <v>57</v>
      </c>
      <c r="D97" s="102" t="s">
        <v>56</v>
      </c>
      <c r="E97" s="1">
        <v>3.0390000000000001</v>
      </c>
      <c r="I97" s="59">
        <v>0</v>
      </c>
      <c r="J97" s="59">
        <v>0</v>
      </c>
      <c r="K97" s="59">
        <v>0</v>
      </c>
      <c r="L97" s="59">
        <v>0</v>
      </c>
      <c r="M97" s="59">
        <v>0</v>
      </c>
      <c r="N97" s="59">
        <v>0</v>
      </c>
      <c r="O97" s="59">
        <v>0</v>
      </c>
      <c r="P97" s="59">
        <v>0</v>
      </c>
      <c r="Q97" s="59">
        <v>0</v>
      </c>
      <c r="R97" s="59">
        <v>0</v>
      </c>
      <c r="S97" s="59">
        <v>0</v>
      </c>
      <c r="T97" s="59">
        <v>0</v>
      </c>
      <c r="U97" s="59">
        <v>0</v>
      </c>
      <c r="V97" s="59">
        <v>0</v>
      </c>
      <c r="W97" s="59">
        <v>0</v>
      </c>
      <c r="X97" s="59">
        <v>0</v>
      </c>
      <c r="Y97" s="59">
        <v>0</v>
      </c>
      <c r="Z97" s="59">
        <v>0</v>
      </c>
      <c r="AA97" s="59">
        <v>0</v>
      </c>
      <c r="AB97" s="59">
        <v>0</v>
      </c>
      <c r="AC97" s="59">
        <v>0</v>
      </c>
      <c r="AD97" s="59">
        <v>0</v>
      </c>
      <c r="AE97" s="59">
        <v>0</v>
      </c>
      <c r="AF97" s="59">
        <v>0</v>
      </c>
      <c r="AG97" s="59">
        <v>0</v>
      </c>
      <c r="AH97" s="59">
        <v>0</v>
      </c>
      <c r="AI97" s="59">
        <f t="shared" si="47"/>
        <v>0</v>
      </c>
      <c r="AJ97" s="59">
        <f t="shared" si="46"/>
        <v>0</v>
      </c>
      <c r="AK97" s="59">
        <f t="shared" si="46"/>
        <v>0</v>
      </c>
      <c r="AL97" s="59">
        <f t="shared" si="46"/>
        <v>0</v>
      </c>
      <c r="AM97" s="59">
        <f t="shared" si="49"/>
        <v>0</v>
      </c>
      <c r="AO97" s="60">
        <f t="shared" si="48"/>
        <v>0</v>
      </c>
      <c r="AP97" s="60">
        <f t="shared" si="45"/>
        <v>0</v>
      </c>
      <c r="AR97" s="17"/>
    </row>
    <row r="98" spans="2:44" x14ac:dyDescent="0.2">
      <c r="I98" s="58">
        <f t="shared" ref="I98:AM98" si="50">SUM(I83:I97)</f>
        <v>0</v>
      </c>
      <c r="J98" s="58">
        <f t="shared" si="50"/>
        <v>0</v>
      </c>
      <c r="K98" s="58">
        <f t="shared" si="50"/>
        <v>0</v>
      </c>
      <c r="L98" s="58">
        <f t="shared" si="50"/>
        <v>0</v>
      </c>
      <c r="M98" s="58">
        <f t="shared" si="50"/>
        <v>0</v>
      </c>
      <c r="N98" s="58">
        <f t="shared" si="50"/>
        <v>0</v>
      </c>
      <c r="O98" s="58">
        <f t="shared" si="50"/>
        <v>0</v>
      </c>
      <c r="P98" s="58">
        <f t="shared" si="50"/>
        <v>0</v>
      </c>
      <c r="Q98" s="58">
        <f t="shared" si="50"/>
        <v>0</v>
      </c>
      <c r="R98" s="58">
        <f t="shared" si="50"/>
        <v>0</v>
      </c>
      <c r="S98" s="58">
        <f t="shared" si="50"/>
        <v>0</v>
      </c>
      <c r="T98" s="58">
        <f t="shared" si="50"/>
        <v>0</v>
      </c>
      <c r="U98" s="58">
        <f t="shared" si="50"/>
        <v>0</v>
      </c>
      <c r="V98" s="58">
        <f t="shared" si="50"/>
        <v>0</v>
      </c>
      <c r="W98" s="58">
        <f t="shared" si="50"/>
        <v>0</v>
      </c>
      <c r="X98" s="58">
        <f t="shared" si="50"/>
        <v>0</v>
      </c>
      <c r="Y98" s="58">
        <f t="shared" si="50"/>
        <v>0</v>
      </c>
      <c r="Z98" s="58">
        <f t="shared" si="50"/>
        <v>0</v>
      </c>
      <c r="AA98" s="58">
        <f t="shared" si="50"/>
        <v>0</v>
      </c>
      <c r="AB98" s="58">
        <f t="shared" si="50"/>
        <v>0</v>
      </c>
      <c r="AC98" s="58">
        <f t="shared" si="50"/>
        <v>0</v>
      </c>
      <c r="AD98" s="58">
        <f t="shared" si="50"/>
        <v>0</v>
      </c>
      <c r="AE98" s="58">
        <f t="shared" si="50"/>
        <v>0</v>
      </c>
      <c r="AF98" s="58">
        <f t="shared" si="50"/>
        <v>0</v>
      </c>
      <c r="AG98" s="58">
        <f t="shared" si="50"/>
        <v>0</v>
      </c>
      <c r="AH98" s="58">
        <f t="shared" si="50"/>
        <v>0</v>
      </c>
      <c r="AI98" s="58">
        <f t="shared" si="50"/>
        <v>0</v>
      </c>
      <c r="AJ98" s="58">
        <f t="shared" si="50"/>
        <v>0</v>
      </c>
      <c r="AK98" s="58">
        <f t="shared" si="50"/>
        <v>0</v>
      </c>
      <c r="AL98" s="58">
        <f t="shared" si="50"/>
        <v>0</v>
      </c>
      <c r="AM98" s="58">
        <f t="shared" si="50"/>
        <v>0</v>
      </c>
      <c r="AO98" s="20">
        <f>SUM(AO83:AO97)</f>
        <v>0</v>
      </c>
      <c r="AP98" s="20">
        <f>SUM(AP83:AP97)</f>
        <v>0</v>
      </c>
    </row>
    <row r="99" spans="2:44" hidden="1" x14ac:dyDescent="0.2"/>
    <row r="100" spans="2:44" hidden="1" x14ac:dyDescent="0.2">
      <c r="B100" s="61" t="s">
        <v>95</v>
      </c>
    </row>
    <row r="101" spans="2:44" hidden="1" x14ac:dyDescent="0.2">
      <c r="C101" s="1" t="s">
        <v>96</v>
      </c>
      <c r="D101" s="1" t="s">
        <v>97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0</v>
      </c>
      <c r="AL101" s="16">
        <v>0</v>
      </c>
      <c r="AM101" s="16">
        <v>0</v>
      </c>
      <c r="AO101" s="16">
        <f>SUM(I101:AN101)</f>
        <v>0</v>
      </c>
      <c r="AP101" s="16">
        <f>SUM(I101:AM101)*E101</f>
        <v>0</v>
      </c>
    </row>
    <row r="102" spans="2:44" hidden="1" x14ac:dyDescent="0.2"/>
    <row r="103" spans="2:44" hidden="1" x14ac:dyDescent="0.2">
      <c r="B103" s="61" t="s">
        <v>95</v>
      </c>
    </row>
    <row r="104" spans="2:44" hidden="1" x14ac:dyDescent="0.2">
      <c r="C104" s="1" t="s">
        <v>96</v>
      </c>
      <c r="D104" s="1" t="s">
        <v>97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0</v>
      </c>
      <c r="AM104" s="16">
        <v>0</v>
      </c>
      <c r="AO104" s="16">
        <f>SUM(I104:AN104)</f>
        <v>0</v>
      </c>
      <c r="AP104" s="16">
        <f>SUM(I104:AM104)*E104</f>
        <v>0</v>
      </c>
    </row>
    <row r="105" spans="2:44" hidden="1" x14ac:dyDescent="0.2"/>
    <row r="106" spans="2:44" hidden="1" x14ac:dyDescent="0.2">
      <c r="B106" s="61" t="s">
        <v>95</v>
      </c>
    </row>
    <row r="107" spans="2:44" hidden="1" x14ac:dyDescent="0.2">
      <c r="C107" s="1" t="s">
        <v>96</v>
      </c>
      <c r="D107" s="1" t="s">
        <v>97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  <c r="AK107" s="16">
        <v>0</v>
      </c>
      <c r="AL107" s="16">
        <v>0</v>
      </c>
      <c r="AM107" s="16">
        <v>0</v>
      </c>
      <c r="AO107" s="16">
        <f>SUM(I107:AN107)</f>
        <v>0</v>
      </c>
      <c r="AP107" s="16">
        <f>SUM(I107:AM107)*E107</f>
        <v>0</v>
      </c>
    </row>
    <row r="108" spans="2:44" hidden="1" x14ac:dyDescent="0.2"/>
    <row r="109" spans="2:44" hidden="1" x14ac:dyDescent="0.2">
      <c r="B109" s="61" t="s">
        <v>95</v>
      </c>
    </row>
    <row r="110" spans="2:44" hidden="1" x14ac:dyDescent="0.2">
      <c r="C110" s="1" t="s">
        <v>96</v>
      </c>
      <c r="D110" s="1" t="s">
        <v>97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  <c r="AK110" s="16">
        <v>0</v>
      </c>
      <c r="AL110" s="16">
        <v>0</v>
      </c>
      <c r="AM110" s="16">
        <v>0</v>
      </c>
      <c r="AO110" s="16">
        <f>SUM(I110:AN110)</f>
        <v>0</v>
      </c>
      <c r="AP110" s="16">
        <f>SUM(I110:AM110)*E110</f>
        <v>0</v>
      </c>
    </row>
    <row r="112" spans="2:44" x14ac:dyDescent="0.2">
      <c r="AK112" s="154" t="s">
        <v>79</v>
      </c>
      <c r="AL112" s="155"/>
      <c r="AM112" s="155"/>
      <c r="AN112" s="155"/>
      <c r="AO112" s="155"/>
      <c r="AP112" s="156"/>
    </row>
    <row r="113" spans="9:44" x14ac:dyDescent="0.2"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K113" s="68"/>
      <c r="AL113" s="69"/>
      <c r="AM113" s="69"/>
      <c r="AN113" s="69"/>
      <c r="AO113" s="78" t="s">
        <v>2</v>
      </c>
      <c r="AP113" s="79" t="s">
        <v>102</v>
      </c>
    </row>
    <row r="114" spans="9:44" x14ac:dyDescent="0.2">
      <c r="AK114" s="80" t="s">
        <v>60</v>
      </c>
      <c r="AL114" s="27"/>
      <c r="AM114" s="27"/>
      <c r="AN114" s="27"/>
      <c r="AO114" s="64">
        <f>AO17</f>
        <v>620000</v>
      </c>
      <c r="AP114" s="71">
        <f>AP17</f>
        <v>1488620</v>
      </c>
    </row>
    <row r="115" spans="9:44" x14ac:dyDescent="0.2">
      <c r="AK115" s="70" t="s">
        <v>62</v>
      </c>
      <c r="AL115" s="27"/>
      <c r="AM115" s="27"/>
      <c r="AN115" s="27"/>
      <c r="AO115" s="64">
        <f>AO34</f>
        <v>775000</v>
      </c>
      <c r="AP115" s="71">
        <f>AP34</f>
        <v>2226962.5</v>
      </c>
    </row>
    <row r="116" spans="9:44" x14ac:dyDescent="0.2">
      <c r="I116" s="1" t="s">
        <v>67</v>
      </c>
      <c r="AK116" s="70" t="s">
        <v>67</v>
      </c>
      <c r="AL116" s="27"/>
      <c r="AM116" s="27"/>
      <c r="AN116" s="27"/>
      <c r="AO116" s="72">
        <f>AO48</f>
        <v>0</v>
      </c>
      <c r="AP116" s="73">
        <f>AP48</f>
        <v>0</v>
      </c>
    </row>
    <row r="117" spans="9:44" x14ac:dyDescent="0.2">
      <c r="AK117" s="70"/>
      <c r="AL117" s="27"/>
      <c r="AM117" s="27"/>
      <c r="AN117" s="27"/>
      <c r="AO117" s="27"/>
      <c r="AP117" s="74"/>
    </row>
    <row r="118" spans="9:44" x14ac:dyDescent="0.2">
      <c r="AK118" s="70" t="s">
        <v>105</v>
      </c>
      <c r="AL118" s="27"/>
      <c r="AM118" s="27"/>
      <c r="AN118" s="27"/>
      <c r="AO118" s="64">
        <f>AO68</f>
        <v>1381050</v>
      </c>
      <c r="AP118" s="71">
        <f>AP68</f>
        <v>138105</v>
      </c>
    </row>
    <row r="119" spans="9:44" x14ac:dyDescent="0.2">
      <c r="AK119" s="70" t="s">
        <v>73</v>
      </c>
      <c r="AL119" s="27"/>
      <c r="AM119" s="27"/>
      <c r="AN119" s="27"/>
      <c r="AO119" s="72">
        <f>SUM(AO70:AO76)</f>
        <v>0</v>
      </c>
      <c r="AP119" s="73">
        <f>SUM(AP70:AP76)</f>
        <v>0</v>
      </c>
    </row>
    <row r="120" spans="9:44" x14ac:dyDescent="0.2">
      <c r="AK120" s="70"/>
      <c r="AL120" s="27"/>
      <c r="AM120" s="27"/>
      <c r="AN120" s="27"/>
      <c r="AO120" s="27"/>
      <c r="AP120" s="74"/>
    </row>
    <row r="121" spans="9:44" x14ac:dyDescent="0.2">
      <c r="AK121" s="70" t="s">
        <v>106</v>
      </c>
      <c r="AL121" s="27"/>
      <c r="AM121" s="27"/>
      <c r="AN121" s="27"/>
      <c r="AO121" s="72">
        <f>SUM(AO82:AO110)-AO98</f>
        <v>0</v>
      </c>
      <c r="AP121" s="75">
        <f>SUM(AP82:AP110)-AP98</f>
        <v>0</v>
      </c>
    </row>
    <row r="122" spans="9:44" x14ac:dyDescent="0.2">
      <c r="AK122" s="70" t="s">
        <v>116</v>
      </c>
      <c r="AL122" s="27"/>
      <c r="AM122" s="27"/>
      <c r="AN122" s="27"/>
      <c r="AO122" s="64">
        <f>AO80+AO48</f>
        <v>1336500</v>
      </c>
      <c r="AP122" s="71">
        <f>AP80+AP48</f>
        <v>3853687.5</v>
      </c>
    </row>
    <row r="123" spans="9:44" x14ac:dyDescent="0.2">
      <c r="AK123" s="70" t="s">
        <v>118</v>
      </c>
      <c r="AL123" s="27"/>
      <c r="AM123" s="27"/>
      <c r="AN123" s="27"/>
      <c r="AO123" s="64">
        <f>+(MAX((SUM(AO80:AO110)-AO98),SUM(AO68:AO76)+SUM(AQ68:AQ76),SUM(AO34:AO42,AO17)))</f>
        <v>1395000</v>
      </c>
      <c r="AP123" s="71">
        <f>AO123*G80</f>
        <v>55800</v>
      </c>
      <c r="AR123" s="16"/>
    </row>
    <row r="124" spans="9:44" x14ac:dyDescent="0.2">
      <c r="AK124" s="70" t="s">
        <v>117</v>
      </c>
      <c r="AL124" s="27"/>
      <c r="AM124" s="27"/>
      <c r="AN124" s="27"/>
      <c r="AO124" s="64"/>
      <c r="AP124" s="71">
        <f>AP122+AP123</f>
        <v>3909487.5</v>
      </c>
      <c r="AR124" s="16"/>
    </row>
    <row r="125" spans="9:44" x14ac:dyDescent="0.2">
      <c r="AK125" s="70"/>
      <c r="AL125" s="27"/>
      <c r="AM125" s="27"/>
      <c r="AN125" s="27"/>
      <c r="AO125" s="27"/>
      <c r="AP125" s="74"/>
    </row>
    <row r="126" spans="9:44" x14ac:dyDescent="0.2">
      <c r="AK126" s="70"/>
      <c r="AL126" s="27" t="s">
        <v>77</v>
      </c>
      <c r="AM126" s="27"/>
      <c r="AN126" s="27"/>
      <c r="AO126" s="64">
        <f>AQ68</f>
        <v>13950</v>
      </c>
      <c r="AP126" s="74"/>
    </row>
    <row r="127" spans="9:44" x14ac:dyDescent="0.2">
      <c r="AK127" s="70"/>
      <c r="AL127" s="27" t="s">
        <v>78</v>
      </c>
      <c r="AM127" s="27"/>
      <c r="AN127" s="27"/>
      <c r="AO127" s="64">
        <v>0</v>
      </c>
      <c r="AP127" s="74"/>
    </row>
    <row r="128" spans="9:44" x14ac:dyDescent="0.2">
      <c r="AK128" s="76"/>
      <c r="AL128" s="97" t="s">
        <v>12</v>
      </c>
      <c r="AM128" s="97"/>
      <c r="AN128" s="97"/>
      <c r="AO128" s="98">
        <f>SUM(AO114:AO116)-SUM(AO121:AO122)-AO127-AO126</f>
        <v>44550</v>
      </c>
      <c r="AP128" s="99"/>
    </row>
    <row r="129" spans="3:42" x14ac:dyDescent="0.2">
      <c r="AK129" s="27"/>
      <c r="AL129" s="27"/>
      <c r="AM129" s="27"/>
      <c r="AN129" s="27"/>
      <c r="AO129" s="27"/>
      <c r="AP129" s="27"/>
    </row>
    <row r="130" spans="3:42" ht="12" hidden="1" thickBot="1" x14ac:dyDescent="0.25">
      <c r="AK130" s="27"/>
      <c r="AL130" s="27"/>
      <c r="AM130" s="27"/>
      <c r="AN130" s="27"/>
      <c r="AO130" s="27"/>
      <c r="AP130" s="27"/>
    </row>
    <row r="131" spans="3:42" hidden="1" x14ac:dyDescent="0.2">
      <c r="C131" s="115" t="s">
        <v>100</v>
      </c>
      <c r="D131" s="116" t="s">
        <v>133</v>
      </c>
      <c r="E131" s="116" t="s">
        <v>140</v>
      </c>
      <c r="F131" s="116"/>
      <c r="G131" s="116"/>
      <c r="H131" s="116"/>
      <c r="I131" s="117"/>
      <c r="J131" s="117"/>
      <c r="K131" s="117"/>
      <c r="L131" s="117"/>
      <c r="M131" s="117">
        <v>0</v>
      </c>
      <c r="N131" s="117">
        <v>0</v>
      </c>
      <c r="O131" s="117">
        <v>0</v>
      </c>
      <c r="P131" s="117">
        <v>0</v>
      </c>
      <c r="Q131" s="117">
        <v>0</v>
      </c>
      <c r="R131" s="117">
        <v>0</v>
      </c>
      <c r="S131" s="117">
        <v>0</v>
      </c>
      <c r="T131" s="117">
        <v>0</v>
      </c>
      <c r="U131" s="117">
        <v>0</v>
      </c>
      <c r="V131" s="117">
        <v>0</v>
      </c>
      <c r="W131" s="117">
        <v>0</v>
      </c>
      <c r="X131" s="117">
        <v>0</v>
      </c>
      <c r="Y131" s="117">
        <v>0</v>
      </c>
      <c r="Z131" s="117">
        <v>0</v>
      </c>
      <c r="AA131" s="117">
        <v>0</v>
      </c>
      <c r="AB131" s="117">
        <v>0</v>
      </c>
      <c r="AC131" s="117">
        <v>0</v>
      </c>
      <c r="AD131" s="117">
        <v>0</v>
      </c>
      <c r="AE131" s="117">
        <v>0</v>
      </c>
      <c r="AF131" s="117">
        <v>0</v>
      </c>
      <c r="AG131" s="117">
        <v>0</v>
      </c>
      <c r="AH131" s="117">
        <v>0</v>
      </c>
      <c r="AI131" s="117">
        <v>0</v>
      </c>
      <c r="AJ131" s="117">
        <v>0</v>
      </c>
      <c r="AK131" s="117">
        <v>0</v>
      </c>
      <c r="AL131" s="117">
        <v>0</v>
      </c>
      <c r="AM131" s="58"/>
      <c r="AO131" s="16">
        <f t="shared" ref="AO131:AO136" si="51">SUM(I131:AM131)</f>
        <v>0</v>
      </c>
    </row>
    <row r="132" spans="3:42" hidden="1" x14ac:dyDescent="0.2">
      <c r="C132" s="118"/>
      <c r="D132" s="27" t="s">
        <v>134</v>
      </c>
      <c r="E132" s="27" t="s">
        <v>141</v>
      </c>
      <c r="F132" s="27"/>
      <c r="G132" s="27"/>
      <c r="H132" s="27"/>
      <c r="I132" s="72"/>
      <c r="J132" s="72"/>
      <c r="K132" s="72"/>
      <c r="L132" s="72"/>
      <c r="M132" s="72">
        <v>0</v>
      </c>
      <c r="N132" s="72">
        <v>0</v>
      </c>
      <c r="O132" s="72">
        <v>0</v>
      </c>
      <c r="P132" s="72">
        <v>0</v>
      </c>
      <c r="Q132" s="72">
        <v>0</v>
      </c>
      <c r="R132" s="72">
        <v>0</v>
      </c>
      <c r="S132" s="72">
        <v>0</v>
      </c>
      <c r="T132" s="72">
        <v>0</v>
      </c>
      <c r="U132" s="72"/>
      <c r="V132" s="72"/>
      <c r="W132" s="72"/>
      <c r="X132" s="72"/>
      <c r="Y132" s="72"/>
      <c r="Z132" s="72"/>
      <c r="AA132" s="72"/>
      <c r="AB132" s="72"/>
      <c r="AC132" s="72"/>
      <c r="AD132" s="72">
        <f t="shared" ref="AD132:AL132" si="52">AD43</f>
        <v>0</v>
      </c>
      <c r="AE132" s="72">
        <f t="shared" si="52"/>
        <v>0</v>
      </c>
      <c r="AF132" s="72">
        <f t="shared" si="52"/>
        <v>0</v>
      </c>
      <c r="AG132" s="72">
        <f t="shared" si="52"/>
        <v>0</v>
      </c>
      <c r="AH132" s="72">
        <f t="shared" si="52"/>
        <v>0</v>
      </c>
      <c r="AI132" s="72">
        <f t="shared" si="52"/>
        <v>0</v>
      </c>
      <c r="AJ132" s="72">
        <f t="shared" si="52"/>
        <v>0</v>
      </c>
      <c r="AK132" s="72">
        <f t="shared" si="52"/>
        <v>0</v>
      </c>
      <c r="AL132" s="72">
        <f t="shared" si="52"/>
        <v>0</v>
      </c>
      <c r="AM132" s="58"/>
      <c r="AO132" s="16">
        <f t="shared" si="51"/>
        <v>0</v>
      </c>
    </row>
    <row r="133" spans="3:42" hidden="1" x14ac:dyDescent="0.2">
      <c r="C133" s="118"/>
      <c r="D133" s="27" t="s">
        <v>135</v>
      </c>
      <c r="E133" s="27" t="s">
        <v>139</v>
      </c>
      <c r="F133" s="27"/>
      <c r="G133" s="27"/>
      <c r="H133" s="27"/>
      <c r="I133" s="72">
        <v>0</v>
      </c>
      <c r="J133" s="72">
        <v>0</v>
      </c>
      <c r="K133" s="72">
        <v>0</v>
      </c>
      <c r="L133" s="72">
        <v>0</v>
      </c>
      <c r="M133" s="72">
        <v>0</v>
      </c>
      <c r="N133" s="72">
        <v>0</v>
      </c>
      <c r="O133" s="72">
        <v>0</v>
      </c>
      <c r="P133" s="72">
        <v>0</v>
      </c>
      <c r="Q133" s="72">
        <v>0</v>
      </c>
      <c r="R133" s="72">
        <v>0</v>
      </c>
      <c r="S133" s="72">
        <v>0</v>
      </c>
      <c r="T133" s="72">
        <v>0</v>
      </c>
      <c r="U133" s="72">
        <v>0</v>
      </c>
      <c r="V133" s="72">
        <v>0</v>
      </c>
      <c r="W133" s="72">
        <v>0</v>
      </c>
      <c r="X133" s="72">
        <v>0</v>
      </c>
      <c r="Y133" s="72">
        <v>0</v>
      </c>
      <c r="Z133" s="72">
        <v>0</v>
      </c>
      <c r="AA133" s="72">
        <v>0</v>
      </c>
      <c r="AB133" s="72">
        <v>0</v>
      </c>
      <c r="AC133" s="72">
        <v>0</v>
      </c>
      <c r="AD133" s="72">
        <v>0</v>
      </c>
      <c r="AE133" s="72">
        <v>0</v>
      </c>
      <c r="AF133" s="72">
        <v>0</v>
      </c>
      <c r="AG133" s="72">
        <v>0</v>
      </c>
      <c r="AH133" s="72">
        <v>0</v>
      </c>
      <c r="AI133" s="72">
        <v>0</v>
      </c>
      <c r="AJ133" s="72">
        <v>0</v>
      </c>
      <c r="AK133" s="72">
        <v>0</v>
      </c>
      <c r="AL133" s="72">
        <v>0</v>
      </c>
      <c r="AM133" s="58"/>
      <c r="AO133" s="16">
        <f t="shared" si="51"/>
        <v>0</v>
      </c>
    </row>
    <row r="134" spans="3:42" hidden="1" x14ac:dyDescent="0.2">
      <c r="C134" s="118"/>
      <c r="D134" s="27" t="s">
        <v>136</v>
      </c>
      <c r="E134" s="27" t="s">
        <v>140</v>
      </c>
      <c r="F134" s="27"/>
      <c r="G134" s="27"/>
      <c r="H134" s="27"/>
      <c r="I134" s="72"/>
      <c r="J134" s="72"/>
      <c r="K134" s="72"/>
      <c r="L134" s="72"/>
      <c r="M134" s="72">
        <v>0</v>
      </c>
      <c r="N134" s="72">
        <v>0</v>
      </c>
      <c r="O134" s="72">
        <v>0</v>
      </c>
      <c r="P134" s="72">
        <v>0</v>
      </c>
      <c r="Q134" s="72">
        <v>0</v>
      </c>
      <c r="R134" s="72">
        <v>0</v>
      </c>
      <c r="S134" s="72">
        <v>0</v>
      </c>
      <c r="T134" s="72">
        <v>0</v>
      </c>
      <c r="U134" s="72">
        <v>0</v>
      </c>
      <c r="V134" s="72">
        <v>0</v>
      </c>
      <c r="W134" s="72">
        <v>0</v>
      </c>
      <c r="X134" s="72">
        <v>0</v>
      </c>
      <c r="Y134" s="72">
        <v>0</v>
      </c>
      <c r="Z134" s="72">
        <v>0</v>
      </c>
      <c r="AA134" s="72">
        <v>0</v>
      </c>
      <c r="AB134" s="72">
        <v>0</v>
      </c>
      <c r="AC134" s="72">
        <v>0</v>
      </c>
      <c r="AD134" s="72">
        <v>0</v>
      </c>
      <c r="AE134" s="72">
        <v>0</v>
      </c>
      <c r="AF134" s="72">
        <v>0</v>
      </c>
      <c r="AG134" s="72">
        <v>0</v>
      </c>
      <c r="AH134" s="72">
        <v>0</v>
      </c>
      <c r="AI134" s="72">
        <v>0</v>
      </c>
      <c r="AJ134" s="72">
        <v>0</v>
      </c>
      <c r="AK134" s="72">
        <v>0</v>
      </c>
      <c r="AL134" s="72">
        <v>0</v>
      </c>
      <c r="AM134" s="58"/>
      <c r="AO134" s="16">
        <f>SUM(I134:AN134)</f>
        <v>0</v>
      </c>
    </row>
    <row r="135" spans="3:42" hidden="1" x14ac:dyDescent="0.2">
      <c r="C135" s="118"/>
      <c r="D135" s="27"/>
      <c r="E135" s="27"/>
      <c r="F135" s="27"/>
      <c r="G135" s="27"/>
      <c r="H135" s="27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72"/>
      <c r="AK135" s="72"/>
      <c r="AL135" s="123"/>
      <c r="AM135" s="58"/>
      <c r="AO135" s="126">
        <f t="shared" si="51"/>
        <v>0</v>
      </c>
    </row>
    <row r="136" spans="3:42" ht="12" hidden="1" thickBot="1" x14ac:dyDescent="0.25">
      <c r="C136" s="119"/>
      <c r="D136" s="120"/>
      <c r="E136" s="120"/>
      <c r="F136" s="120"/>
      <c r="G136" s="120"/>
      <c r="H136" s="120"/>
      <c r="I136" s="121"/>
      <c r="J136" s="121"/>
      <c r="K136" s="121"/>
      <c r="L136" s="121"/>
      <c r="M136" s="121"/>
      <c r="N136" s="121"/>
      <c r="O136" s="121"/>
      <c r="P136" s="121"/>
      <c r="Q136" s="121"/>
      <c r="R136" s="121"/>
      <c r="S136" s="121"/>
      <c r="T136" s="121"/>
      <c r="U136" s="121"/>
      <c r="V136" s="121"/>
      <c r="W136" s="121"/>
      <c r="X136" s="121"/>
      <c r="Y136" s="121"/>
      <c r="Z136" s="121"/>
      <c r="AA136" s="121"/>
      <c r="AB136" s="121"/>
      <c r="AC136" s="121"/>
      <c r="AD136" s="121"/>
      <c r="AE136" s="121"/>
      <c r="AF136" s="121"/>
      <c r="AG136" s="121"/>
      <c r="AH136" s="121"/>
      <c r="AI136" s="121"/>
      <c r="AJ136" s="121"/>
      <c r="AK136" s="121"/>
      <c r="AL136" s="124"/>
      <c r="AM136" s="58"/>
      <c r="AO136" s="126">
        <f t="shared" si="51"/>
        <v>0</v>
      </c>
    </row>
    <row r="137" spans="3:42" hidden="1" x14ac:dyDescent="0.2">
      <c r="D137" s="5" t="s">
        <v>144</v>
      </c>
      <c r="I137" s="58">
        <f t="shared" ref="I137:AL137" si="53">SUM(I131:I136)</f>
        <v>0</v>
      </c>
      <c r="J137" s="58">
        <f t="shared" si="53"/>
        <v>0</v>
      </c>
      <c r="K137" s="58">
        <f t="shared" si="53"/>
        <v>0</v>
      </c>
      <c r="L137" s="58">
        <f t="shared" si="53"/>
        <v>0</v>
      </c>
      <c r="M137" s="58">
        <f t="shared" si="53"/>
        <v>0</v>
      </c>
      <c r="N137" s="58">
        <f t="shared" si="53"/>
        <v>0</v>
      </c>
      <c r="O137" s="58">
        <f t="shared" si="53"/>
        <v>0</v>
      </c>
      <c r="P137" s="58">
        <f t="shared" si="53"/>
        <v>0</v>
      </c>
      <c r="Q137" s="58">
        <f t="shared" si="53"/>
        <v>0</v>
      </c>
      <c r="R137" s="58">
        <f t="shared" si="53"/>
        <v>0</v>
      </c>
      <c r="S137" s="58">
        <f t="shared" si="53"/>
        <v>0</v>
      </c>
      <c r="T137" s="58">
        <f t="shared" si="53"/>
        <v>0</v>
      </c>
      <c r="U137" s="58">
        <f t="shared" si="53"/>
        <v>0</v>
      </c>
      <c r="V137" s="58">
        <f t="shared" si="53"/>
        <v>0</v>
      </c>
      <c r="W137" s="58">
        <f t="shared" si="53"/>
        <v>0</v>
      </c>
      <c r="X137" s="58">
        <f t="shared" si="53"/>
        <v>0</v>
      </c>
      <c r="Y137" s="58">
        <f t="shared" si="53"/>
        <v>0</v>
      </c>
      <c r="Z137" s="58">
        <f t="shared" si="53"/>
        <v>0</v>
      </c>
      <c r="AA137" s="58">
        <f t="shared" si="53"/>
        <v>0</v>
      </c>
      <c r="AB137" s="58">
        <f t="shared" si="53"/>
        <v>0</v>
      </c>
      <c r="AC137" s="58">
        <f t="shared" si="53"/>
        <v>0</v>
      </c>
      <c r="AD137" s="58">
        <f t="shared" si="53"/>
        <v>0</v>
      </c>
      <c r="AE137" s="58">
        <f t="shared" si="53"/>
        <v>0</v>
      </c>
      <c r="AF137" s="58">
        <f t="shared" si="53"/>
        <v>0</v>
      </c>
      <c r="AG137" s="58">
        <f t="shared" si="53"/>
        <v>0</v>
      </c>
      <c r="AH137" s="58">
        <f t="shared" si="53"/>
        <v>0</v>
      </c>
      <c r="AI137" s="58">
        <f t="shared" si="53"/>
        <v>0</v>
      </c>
      <c r="AJ137" s="58">
        <f t="shared" si="53"/>
        <v>0</v>
      </c>
      <c r="AK137" s="58">
        <f t="shared" si="53"/>
        <v>0</v>
      </c>
      <c r="AL137" s="58">
        <f t="shared" si="53"/>
        <v>0</v>
      </c>
      <c r="AM137" s="11"/>
      <c r="AO137" s="125">
        <f>SUM(I137:AN137)</f>
        <v>0</v>
      </c>
    </row>
    <row r="138" spans="3:42" ht="12" hidden="1" thickBot="1" x14ac:dyDescent="0.25"/>
    <row r="139" spans="3:42" hidden="1" x14ac:dyDescent="0.2">
      <c r="C139" s="115" t="s">
        <v>142</v>
      </c>
      <c r="D139" s="116" t="s">
        <v>133</v>
      </c>
      <c r="E139" s="116" t="s">
        <v>140</v>
      </c>
      <c r="F139" s="116"/>
      <c r="G139" s="116" t="s">
        <v>147</v>
      </c>
      <c r="H139" s="116"/>
      <c r="I139" s="117"/>
      <c r="J139" s="117"/>
      <c r="K139" s="117"/>
      <c r="L139" s="117"/>
      <c r="M139" s="127">
        <v>0</v>
      </c>
      <c r="N139" s="117">
        <v>0</v>
      </c>
      <c r="O139" s="127">
        <v>0</v>
      </c>
      <c r="P139" s="127">
        <v>0</v>
      </c>
      <c r="Q139" s="127">
        <v>0</v>
      </c>
      <c r="R139" s="127">
        <v>0</v>
      </c>
      <c r="S139" s="127">
        <v>0</v>
      </c>
      <c r="T139" s="127">
        <v>0</v>
      </c>
      <c r="U139" s="127">
        <v>0</v>
      </c>
      <c r="V139" s="127">
        <v>0</v>
      </c>
      <c r="W139" s="117">
        <v>0</v>
      </c>
      <c r="X139" s="117">
        <v>0</v>
      </c>
      <c r="Y139" s="117">
        <v>0</v>
      </c>
      <c r="Z139" s="117">
        <v>0</v>
      </c>
      <c r="AA139" s="117">
        <v>0</v>
      </c>
      <c r="AB139" s="117">
        <v>0</v>
      </c>
      <c r="AC139" s="117">
        <v>0</v>
      </c>
      <c r="AD139" s="127">
        <v>0</v>
      </c>
      <c r="AE139" s="127">
        <v>0</v>
      </c>
      <c r="AF139" s="127">
        <v>0</v>
      </c>
      <c r="AG139" s="127">
        <v>0</v>
      </c>
      <c r="AH139" s="127">
        <v>0</v>
      </c>
      <c r="AI139" s="127">
        <v>0</v>
      </c>
      <c r="AJ139" s="127">
        <v>0</v>
      </c>
      <c r="AK139" s="127">
        <v>0</v>
      </c>
      <c r="AL139" s="122">
        <v>0</v>
      </c>
      <c r="AM139" s="58"/>
      <c r="AO139" s="16"/>
    </row>
    <row r="140" spans="3:42" hidden="1" x14ac:dyDescent="0.2">
      <c r="C140" s="118"/>
      <c r="D140" s="27" t="s">
        <v>134</v>
      </c>
      <c r="E140" s="27" t="s">
        <v>141</v>
      </c>
      <c r="F140" s="27"/>
      <c r="G140" s="27" t="s">
        <v>148</v>
      </c>
      <c r="H140" s="27"/>
      <c r="I140" s="72"/>
      <c r="J140" s="72"/>
      <c r="K140" s="72"/>
      <c r="L140" s="72"/>
      <c r="M140" s="72">
        <v>0</v>
      </c>
      <c r="N140" s="128">
        <v>0</v>
      </c>
      <c r="O140" s="72">
        <v>0</v>
      </c>
      <c r="P140" s="72">
        <v>0</v>
      </c>
      <c r="Q140" s="72">
        <v>0</v>
      </c>
      <c r="R140" s="72">
        <v>0</v>
      </c>
      <c r="S140" s="72">
        <v>0</v>
      </c>
      <c r="T140" s="72">
        <v>0</v>
      </c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123"/>
      <c r="AM140" s="58"/>
      <c r="AO140" s="16"/>
    </row>
    <row r="141" spans="3:42" hidden="1" x14ac:dyDescent="0.2">
      <c r="C141" s="118"/>
      <c r="D141" s="27" t="s">
        <v>135</v>
      </c>
      <c r="E141" s="27" t="s">
        <v>139</v>
      </c>
      <c r="F141" s="27"/>
      <c r="G141" s="27" t="s">
        <v>148</v>
      </c>
      <c r="H141" s="27"/>
      <c r="I141" s="72"/>
      <c r="J141" s="72"/>
      <c r="K141" s="72"/>
      <c r="L141" s="72"/>
      <c r="M141" s="72">
        <v>0</v>
      </c>
      <c r="N141" s="72">
        <v>0</v>
      </c>
      <c r="O141" s="128">
        <v>0</v>
      </c>
      <c r="P141" s="128">
        <v>0</v>
      </c>
      <c r="Q141" s="128">
        <v>0</v>
      </c>
      <c r="R141" s="128">
        <v>0</v>
      </c>
      <c r="S141" s="72">
        <v>0</v>
      </c>
      <c r="T141" s="128">
        <v>0</v>
      </c>
      <c r="U141" s="72"/>
      <c r="V141" s="128">
        <v>0</v>
      </c>
      <c r="W141" s="128"/>
      <c r="X141" s="128"/>
      <c r="Y141" s="128"/>
      <c r="Z141" s="128"/>
      <c r="AA141" s="128"/>
      <c r="AB141" s="128">
        <v>0</v>
      </c>
      <c r="AC141" s="128">
        <v>0</v>
      </c>
      <c r="AD141" s="128">
        <v>0</v>
      </c>
      <c r="AE141" s="128">
        <v>0</v>
      </c>
      <c r="AF141" s="128">
        <v>0</v>
      </c>
      <c r="AG141" s="128">
        <v>0</v>
      </c>
      <c r="AH141" s="128">
        <v>0</v>
      </c>
      <c r="AI141" s="128">
        <v>0</v>
      </c>
      <c r="AJ141" s="128">
        <v>0</v>
      </c>
      <c r="AK141" s="128">
        <v>0</v>
      </c>
      <c r="AL141" s="128">
        <v>0</v>
      </c>
      <c r="AM141" s="58"/>
      <c r="AO141" s="16"/>
    </row>
    <row r="142" spans="3:42" hidden="1" x14ac:dyDescent="0.2">
      <c r="C142" s="118"/>
      <c r="D142" s="27" t="s">
        <v>136</v>
      </c>
      <c r="E142" s="27" t="s">
        <v>140</v>
      </c>
      <c r="F142" s="27"/>
      <c r="G142" s="27" t="s">
        <v>147</v>
      </c>
      <c r="H142" s="27"/>
      <c r="I142" s="72"/>
      <c r="J142" s="72"/>
      <c r="K142" s="72"/>
      <c r="L142" s="72"/>
      <c r="M142" s="72">
        <v>0</v>
      </c>
      <c r="N142" s="128">
        <v>0</v>
      </c>
      <c r="O142" s="128">
        <v>0</v>
      </c>
      <c r="P142" s="128">
        <v>0</v>
      </c>
      <c r="Q142" s="128">
        <v>0</v>
      </c>
      <c r="R142" s="128">
        <v>0</v>
      </c>
      <c r="S142" s="128">
        <v>0</v>
      </c>
      <c r="T142" s="128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72">
        <v>0</v>
      </c>
      <c r="AM142" s="58"/>
      <c r="AO142" s="16"/>
    </row>
    <row r="143" spans="3:42" hidden="1" x14ac:dyDescent="0.2">
      <c r="C143" s="118"/>
      <c r="D143" s="27"/>
      <c r="E143" s="27"/>
      <c r="F143" s="27"/>
      <c r="G143" s="27"/>
      <c r="H143" s="27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123"/>
      <c r="AM143" s="58"/>
      <c r="AO143" s="126"/>
    </row>
    <row r="144" spans="3:42" ht="12" hidden="1" thickBot="1" x14ac:dyDescent="0.25">
      <c r="C144" s="119"/>
      <c r="D144" s="120"/>
      <c r="E144" s="120"/>
      <c r="F144" s="120"/>
      <c r="G144" s="120"/>
      <c r="H144" s="120"/>
      <c r="I144" s="121"/>
      <c r="J144" s="121"/>
      <c r="K144" s="121"/>
      <c r="L144" s="121"/>
      <c r="M144" s="121"/>
      <c r="N144" s="121"/>
      <c r="O144" s="121"/>
      <c r="P144" s="121"/>
      <c r="Q144" s="121"/>
      <c r="R144" s="121"/>
      <c r="S144" s="121"/>
      <c r="T144" s="121"/>
      <c r="U144" s="121"/>
      <c r="V144" s="121"/>
      <c r="W144" s="121"/>
      <c r="X144" s="121"/>
      <c r="Y144" s="121"/>
      <c r="Z144" s="121"/>
      <c r="AA144" s="121"/>
      <c r="AB144" s="121"/>
      <c r="AC144" s="121"/>
      <c r="AD144" s="121"/>
      <c r="AE144" s="121"/>
      <c r="AF144" s="121"/>
      <c r="AG144" s="121"/>
      <c r="AH144" s="121"/>
      <c r="AI144" s="121"/>
      <c r="AJ144" s="121"/>
      <c r="AK144" s="121"/>
      <c r="AL144" s="124"/>
      <c r="AM144" s="58"/>
      <c r="AO144" s="126"/>
    </row>
    <row r="145" spans="3:41" hidden="1" x14ac:dyDescent="0.2">
      <c r="D145" s="5"/>
      <c r="I145" s="58"/>
      <c r="J145" s="58"/>
      <c r="K145" s="58"/>
      <c r="L145" s="58"/>
      <c r="M145" s="129"/>
      <c r="N145" s="129"/>
      <c r="O145" s="129"/>
      <c r="P145" s="129"/>
      <c r="Q145" s="129"/>
      <c r="R145" s="129"/>
      <c r="S145" s="129"/>
      <c r="T145" s="129"/>
      <c r="U145" s="129"/>
      <c r="V145" s="129"/>
      <c r="W145" s="129"/>
      <c r="X145" s="129"/>
      <c r="Y145" s="129"/>
      <c r="Z145" s="129"/>
      <c r="AA145" s="129"/>
      <c r="AB145" s="129"/>
      <c r="AC145" s="129"/>
      <c r="AD145" s="129"/>
      <c r="AE145" s="58"/>
      <c r="AF145" s="58"/>
      <c r="AG145" s="58"/>
      <c r="AH145" s="58"/>
      <c r="AI145" s="58"/>
      <c r="AJ145" s="58"/>
      <c r="AK145" s="58"/>
      <c r="AL145" s="58"/>
      <c r="AM145" s="11"/>
      <c r="AO145" s="130"/>
    </row>
    <row r="146" spans="3:41" ht="12" hidden="1" thickBot="1" x14ac:dyDescent="0.25"/>
    <row r="147" spans="3:41" hidden="1" x14ac:dyDescent="0.2">
      <c r="C147" s="115" t="s">
        <v>143</v>
      </c>
      <c r="D147" s="116" t="s">
        <v>133</v>
      </c>
      <c r="E147" s="116" t="s">
        <v>140</v>
      </c>
      <c r="F147" s="116"/>
      <c r="G147" s="116"/>
      <c r="H147" s="116"/>
      <c r="I147" s="117"/>
      <c r="J147" s="117"/>
      <c r="K147" s="117"/>
      <c r="L147" s="117"/>
      <c r="M147" s="117">
        <f t="shared" ref="M147:AL147" si="54">M131*M139</f>
        <v>0</v>
      </c>
      <c r="N147" s="117">
        <f t="shared" si="54"/>
        <v>0</v>
      </c>
      <c r="O147" s="117">
        <f t="shared" si="54"/>
        <v>0</v>
      </c>
      <c r="P147" s="117">
        <f t="shared" si="54"/>
        <v>0</v>
      </c>
      <c r="Q147" s="117">
        <f t="shared" si="54"/>
        <v>0</v>
      </c>
      <c r="R147" s="117">
        <f t="shared" si="54"/>
        <v>0</v>
      </c>
      <c r="S147" s="117">
        <f t="shared" si="54"/>
        <v>0</v>
      </c>
      <c r="T147" s="117">
        <f t="shared" si="54"/>
        <v>0</v>
      </c>
      <c r="U147" s="117">
        <f t="shared" si="54"/>
        <v>0</v>
      </c>
      <c r="V147" s="117">
        <f t="shared" si="54"/>
        <v>0</v>
      </c>
      <c r="W147" s="117">
        <f t="shared" si="54"/>
        <v>0</v>
      </c>
      <c r="X147" s="117">
        <f t="shared" si="54"/>
        <v>0</v>
      </c>
      <c r="Y147" s="117">
        <f t="shared" si="54"/>
        <v>0</v>
      </c>
      <c r="Z147" s="117">
        <f t="shared" si="54"/>
        <v>0</v>
      </c>
      <c r="AA147" s="117">
        <f t="shared" si="54"/>
        <v>0</v>
      </c>
      <c r="AB147" s="117">
        <f t="shared" si="54"/>
        <v>0</v>
      </c>
      <c r="AC147" s="117">
        <f t="shared" si="54"/>
        <v>0</v>
      </c>
      <c r="AD147" s="117">
        <f t="shared" si="54"/>
        <v>0</v>
      </c>
      <c r="AE147" s="117">
        <f t="shared" si="54"/>
        <v>0</v>
      </c>
      <c r="AF147" s="117">
        <f t="shared" si="54"/>
        <v>0</v>
      </c>
      <c r="AG147" s="117">
        <f t="shared" si="54"/>
        <v>0</v>
      </c>
      <c r="AH147" s="117">
        <f t="shared" si="54"/>
        <v>0</v>
      </c>
      <c r="AI147" s="117">
        <f t="shared" si="54"/>
        <v>0</v>
      </c>
      <c r="AJ147" s="117">
        <f t="shared" si="54"/>
        <v>0</v>
      </c>
      <c r="AK147" s="117">
        <f t="shared" si="54"/>
        <v>0</v>
      </c>
      <c r="AL147" s="117">
        <f t="shared" si="54"/>
        <v>0</v>
      </c>
      <c r="AM147" s="58"/>
      <c r="AO147" s="16">
        <f t="shared" ref="AO147:AO152" si="55">SUM(I147:AM147)</f>
        <v>0</v>
      </c>
    </row>
    <row r="148" spans="3:41" hidden="1" x14ac:dyDescent="0.2">
      <c r="C148" s="118"/>
      <c r="D148" s="27" t="s">
        <v>134</v>
      </c>
      <c r="E148" s="27" t="s">
        <v>141</v>
      </c>
      <c r="F148" s="27"/>
      <c r="G148" s="27"/>
      <c r="H148" s="27"/>
      <c r="I148" s="72"/>
      <c r="J148" s="72"/>
      <c r="K148" s="72"/>
      <c r="L148" s="72"/>
      <c r="M148" s="72">
        <f t="shared" ref="M148:AL148" si="56">M132*M140</f>
        <v>0</v>
      </c>
      <c r="N148" s="72">
        <f t="shared" si="56"/>
        <v>0</v>
      </c>
      <c r="O148" s="72">
        <f t="shared" si="56"/>
        <v>0</v>
      </c>
      <c r="P148" s="72">
        <f t="shared" si="56"/>
        <v>0</v>
      </c>
      <c r="Q148" s="72">
        <f t="shared" si="56"/>
        <v>0</v>
      </c>
      <c r="R148" s="72">
        <f t="shared" si="56"/>
        <v>0</v>
      </c>
      <c r="S148" s="72">
        <f t="shared" si="56"/>
        <v>0</v>
      </c>
      <c r="T148" s="72">
        <f t="shared" si="56"/>
        <v>0</v>
      </c>
      <c r="U148" s="72">
        <f t="shared" si="56"/>
        <v>0</v>
      </c>
      <c r="V148" s="72">
        <f t="shared" si="56"/>
        <v>0</v>
      </c>
      <c r="W148" s="72">
        <f t="shared" si="56"/>
        <v>0</v>
      </c>
      <c r="X148" s="72">
        <f t="shared" si="56"/>
        <v>0</v>
      </c>
      <c r="Y148" s="72">
        <f t="shared" si="56"/>
        <v>0</v>
      </c>
      <c r="Z148" s="72">
        <f t="shared" si="56"/>
        <v>0</v>
      </c>
      <c r="AA148" s="72">
        <f t="shared" si="56"/>
        <v>0</v>
      </c>
      <c r="AB148" s="72">
        <f t="shared" si="56"/>
        <v>0</v>
      </c>
      <c r="AC148" s="72">
        <f t="shared" si="56"/>
        <v>0</v>
      </c>
      <c r="AD148" s="72">
        <f t="shared" si="56"/>
        <v>0</v>
      </c>
      <c r="AE148" s="72">
        <f t="shared" si="56"/>
        <v>0</v>
      </c>
      <c r="AF148" s="72">
        <f t="shared" si="56"/>
        <v>0</v>
      </c>
      <c r="AG148" s="72">
        <f t="shared" si="56"/>
        <v>0</v>
      </c>
      <c r="AH148" s="72">
        <f t="shared" si="56"/>
        <v>0</v>
      </c>
      <c r="AI148" s="72">
        <f t="shared" si="56"/>
        <v>0</v>
      </c>
      <c r="AJ148" s="72">
        <f t="shared" si="56"/>
        <v>0</v>
      </c>
      <c r="AK148" s="72">
        <f t="shared" si="56"/>
        <v>0</v>
      </c>
      <c r="AL148" s="72">
        <f t="shared" si="56"/>
        <v>0</v>
      </c>
      <c r="AM148" s="58"/>
      <c r="AO148" s="16">
        <f t="shared" si="55"/>
        <v>0</v>
      </c>
    </row>
    <row r="149" spans="3:41" hidden="1" x14ac:dyDescent="0.2">
      <c r="C149" s="118"/>
      <c r="D149" s="27" t="s">
        <v>135</v>
      </c>
      <c r="E149" s="27" t="s">
        <v>139</v>
      </c>
      <c r="F149" s="27"/>
      <c r="G149" s="27"/>
      <c r="H149" s="27"/>
      <c r="I149" s="72"/>
      <c r="J149" s="72"/>
      <c r="K149" s="72"/>
      <c r="L149" s="72"/>
      <c r="M149" s="72">
        <f t="shared" ref="M149:AL149" si="57">M133*M141</f>
        <v>0</v>
      </c>
      <c r="N149" s="72">
        <f t="shared" si="57"/>
        <v>0</v>
      </c>
      <c r="O149" s="72">
        <f t="shared" si="57"/>
        <v>0</v>
      </c>
      <c r="P149" s="72">
        <f t="shared" si="57"/>
        <v>0</v>
      </c>
      <c r="Q149" s="72">
        <f t="shared" si="57"/>
        <v>0</v>
      </c>
      <c r="R149" s="72">
        <f t="shared" si="57"/>
        <v>0</v>
      </c>
      <c r="S149" s="72">
        <f t="shared" si="57"/>
        <v>0</v>
      </c>
      <c r="T149" s="72">
        <f t="shared" si="57"/>
        <v>0</v>
      </c>
      <c r="U149" s="72">
        <f t="shared" si="57"/>
        <v>0</v>
      </c>
      <c r="V149" s="72">
        <f t="shared" si="57"/>
        <v>0</v>
      </c>
      <c r="W149" s="72">
        <f t="shared" si="57"/>
        <v>0</v>
      </c>
      <c r="X149" s="72">
        <f t="shared" si="57"/>
        <v>0</v>
      </c>
      <c r="Y149" s="72">
        <f t="shared" si="57"/>
        <v>0</v>
      </c>
      <c r="Z149" s="72">
        <f t="shared" si="57"/>
        <v>0</v>
      </c>
      <c r="AA149" s="72">
        <f t="shared" si="57"/>
        <v>0</v>
      </c>
      <c r="AB149" s="72">
        <f t="shared" si="57"/>
        <v>0</v>
      </c>
      <c r="AC149" s="72">
        <f t="shared" si="57"/>
        <v>0</v>
      </c>
      <c r="AD149" s="72">
        <f t="shared" si="57"/>
        <v>0</v>
      </c>
      <c r="AE149" s="72">
        <f t="shared" si="57"/>
        <v>0</v>
      </c>
      <c r="AF149" s="72">
        <f t="shared" si="57"/>
        <v>0</v>
      </c>
      <c r="AG149" s="72">
        <f t="shared" si="57"/>
        <v>0</v>
      </c>
      <c r="AH149" s="72">
        <f t="shared" si="57"/>
        <v>0</v>
      </c>
      <c r="AI149" s="72">
        <f t="shared" si="57"/>
        <v>0</v>
      </c>
      <c r="AJ149" s="72">
        <f t="shared" si="57"/>
        <v>0</v>
      </c>
      <c r="AK149" s="72">
        <f t="shared" si="57"/>
        <v>0</v>
      </c>
      <c r="AL149" s="72">
        <f t="shared" si="57"/>
        <v>0</v>
      </c>
      <c r="AM149" s="58"/>
      <c r="AO149" s="16">
        <f t="shared" si="55"/>
        <v>0</v>
      </c>
    </row>
    <row r="150" spans="3:41" hidden="1" x14ac:dyDescent="0.2">
      <c r="C150" s="118"/>
      <c r="D150" s="27" t="s">
        <v>136</v>
      </c>
      <c r="E150" s="27" t="s">
        <v>140</v>
      </c>
      <c r="F150" s="27"/>
      <c r="G150" s="27"/>
      <c r="H150" s="27"/>
      <c r="I150" s="72"/>
      <c r="J150" s="72"/>
      <c r="K150" s="72"/>
      <c r="L150" s="72"/>
      <c r="M150" s="72">
        <f t="shared" ref="M150:AL150" si="58">M134*M142</f>
        <v>0</v>
      </c>
      <c r="N150" s="72">
        <f t="shared" si="58"/>
        <v>0</v>
      </c>
      <c r="O150" s="72">
        <v>0</v>
      </c>
      <c r="P150" s="72">
        <f t="shared" si="58"/>
        <v>0</v>
      </c>
      <c r="Q150" s="72">
        <f t="shared" si="58"/>
        <v>0</v>
      </c>
      <c r="R150" s="72">
        <f t="shared" si="58"/>
        <v>0</v>
      </c>
      <c r="S150" s="72">
        <f t="shared" si="58"/>
        <v>0</v>
      </c>
      <c r="T150" s="72">
        <f t="shared" si="58"/>
        <v>0</v>
      </c>
      <c r="U150" s="72">
        <f t="shared" si="58"/>
        <v>0</v>
      </c>
      <c r="V150" s="72">
        <f t="shared" si="58"/>
        <v>0</v>
      </c>
      <c r="W150" s="72">
        <f t="shared" si="58"/>
        <v>0</v>
      </c>
      <c r="X150" s="72">
        <f t="shared" si="58"/>
        <v>0</v>
      </c>
      <c r="Y150" s="72">
        <f t="shared" si="58"/>
        <v>0</v>
      </c>
      <c r="Z150" s="72">
        <f t="shared" si="58"/>
        <v>0</v>
      </c>
      <c r="AA150" s="72">
        <f t="shared" si="58"/>
        <v>0</v>
      </c>
      <c r="AB150" s="72">
        <f t="shared" si="58"/>
        <v>0</v>
      </c>
      <c r="AC150" s="72">
        <f t="shared" si="58"/>
        <v>0</v>
      </c>
      <c r="AD150" s="72">
        <f t="shared" si="58"/>
        <v>0</v>
      </c>
      <c r="AE150" s="72">
        <f t="shared" si="58"/>
        <v>0</v>
      </c>
      <c r="AF150" s="72">
        <f t="shared" si="58"/>
        <v>0</v>
      </c>
      <c r="AG150" s="72">
        <f t="shared" si="58"/>
        <v>0</v>
      </c>
      <c r="AH150" s="72">
        <f t="shared" si="58"/>
        <v>0</v>
      </c>
      <c r="AI150" s="72">
        <f t="shared" si="58"/>
        <v>0</v>
      </c>
      <c r="AJ150" s="72">
        <f t="shared" si="58"/>
        <v>0</v>
      </c>
      <c r="AK150" s="72">
        <f t="shared" si="58"/>
        <v>0</v>
      </c>
      <c r="AL150" s="72">
        <f t="shared" si="58"/>
        <v>0</v>
      </c>
      <c r="AM150" s="58"/>
      <c r="AO150" s="16">
        <f t="shared" si="55"/>
        <v>0</v>
      </c>
    </row>
    <row r="151" spans="3:41" hidden="1" x14ac:dyDescent="0.2">
      <c r="C151" s="118"/>
      <c r="D151" s="27"/>
      <c r="E151" s="27"/>
      <c r="F151" s="27"/>
      <c r="G151" s="27"/>
      <c r="H151" s="27"/>
      <c r="I151" s="72"/>
      <c r="J151" s="72"/>
      <c r="K151" s="72"/>
      <c r="L151" s="72"/>
      <c r="M151" s="72">
        <f t="shared" ref="M151:AL151" si="59">M135*M143</f>
        <v>0</v>
      </c>
      <c r="N151" s="72">
        <f t="shared" si="59"/>
        <v>0</v>
      </c>
      <c r="O151" s="72">
        <f t="shared" si="59"/>
        <v>0</v>
      </c>
      <c r="P151" s="72">
        <f t="shared" si="59"/>
        <v>0</v>
      </c>
      <c r="Q151" s="72">
        <f t="shared" si="59"/>
        <v>0</v>
      </c>
      <c r="R151" s="72">
        <f t="shared" si="59"/>
        <v>0</v>
      </c>
      <c r="S151" s="72">
        <f t="shared" si="59"/>
        <v>0</v>
      </c>
      <c r="T151" s="72">
        <f t="shared" si="59"/>
        <v>0</v>
      </c>
      <c r="U151" s="72">
        <f t="shared" si="59"/>
        <v>0</v>
      </c>
      <c r="V151" s="72">
        <f t="shared" si="59"/>
        <v>0</v>
      </c>
      <c r="W151" s="72">
        <f t="shared" si="59"/>
        <v>0</v>
      </c>
      <c r="X151" s="72">
        <f t="shared" si="59"/>
        <v>0</v>
      </c>
      <c r="Y151" s="72">
        <f t="shared" si="59"/>
        <v>0</v>
      </c>
      <c r="Z151" s="72">
        <f t="shared" si="59"/>
        <v>0</v>
      </c>
      <c r="AA151" s="72">
        <f t="shared" si="59"/>
        <v>0</v>
      </c>
      <c r="AB151" s="72">
        <f t="shared" si="59"/>
        <v>0</v>
      </c>
      <c r="AC151" s="72">
        <f t="shared" si="59"/>
        <v>0</v>
      </c>
      <c r="AD151" s="72">
        <f t="shared" si="59"/>
        <v>0</v>
      </c>
      <c r="AE151" s="72">
        <f t="shared" si="59"/>
        <v>0</v>
      </c>
      <c r="AF151" s="72">
        <f t="shared" si="59"/>
        <v>0</v>
      </c>
      <c r="AG151" s="72">
        <f t="shared" si="59"/>
        <v>0</v>
      </c>
      <c r="AH151" s="72">
        <f t="shared" si="59"/>
        <v>0</v>
      </c>
      <c r="AI151" s="72">
        <f t="shared" si="59"/>
        <v>0</v>
      </c>
      <c r="AJ151" s="72">
        <f t="shared" si="59"/>
        <v>0</v>
      </c>
      <c r="AK151" s="72">
        <f t="shared" si="59"/>
        <v>0</v>
      </c>
      <c r="AL151" s="72">
        <f t="shared" si="59"/>
        <v>0</v>
      </c>
      <c r="AM151" s="58"/>
      <c r="AO151" s="126">
        <f t="shared" si="55"/>
        <v>0</v>
      </c>
    </row>
    <row r="152" spans="3:41" ht="12" hidden="1" thickBot="1" x14ac:dyDescent="0.25">
      <c r="C152" s="119"/>
      <c r="D152" s="120"/>
      <c r="E152" s="120"/>
      <c r="F152" s="120"/>
      <c r="G152" s="120"/>
      <c r="H152" s="120"/>
      <c r="I152" s="121"/>
      <c r="J152" s="121"/>
      <c r="K152" s="121"/>
      <c r="L152" s="121"/>
      <c r="M152" s="121"/>
      <c r="N152" s="121"/>
      <c r="O152" s="121"/>
      <c r="P152" s="121"/>
      <c r="Q152" s="121"/>
      <c r="R152" s="121"/>
      <c r="S152" s="121"/>
      <c r="T152" s="121"/>
      <c r="U152" s="121"/>
      <c r="V152" s="121"/>
      <c r="W152" s="121"/>
      <c r="X152" s="121"/>
      <c r="Y152" s="121"/>
      <c r="Z152" s="121"/>
      <c r="AA152" s="121"/>
      <c r="AB152" s="121"/>
      <c r="AC152" s="121"/>
      <c r="AD152" s="121"/>
      <c r="AE152" s="121"/>
      <c r="AF152" s="121"/>
      <c r="AG152" s="121"/>
      <c r="AH152" s="121"/>
      <c r="AI152" s="121"/>
      <c r="AJ152" s="121"/>
      <c r="AK152" s="121"/>
      <c r="AL152" s="121"/>
      <c r="AM152" s="58"/>
      <c r="AO152" s="126">
        <f t="shared" si="55"/>
        <v>0</v>
      </c>
    </row>
    <row r="153" spans="3:41" hidden="1" x14ac:dyDescent="0.2">
      <c r="D153" s="5" t="s">
        <v>143</v>
      </c>
      <c r="I153" s="58">
        <f t="shared" ref="I153:AM153" si="60">SUM(I147:I152)</f>
        <v>0</v>
      </c>
      <c r="J153" s="58">
        <f t="shared" si="60"/>
        <v>0</v>
      </c>
      <c r="K153" s="58">
        <f t="shared" si="60"/>
        <v>0</v>
      </c>
      <c r="L153" s="58">
        <f t="shared" si="60"/>
        <v>0</v>
      </c>
      <c r="M153" s="58">
        <f t="shared" si="60"/>
        <v>0</v>
      </c>
      <c r="N153" s="58">
        <f t="shared" si="60"/>
        <v>0</v>
      </c>
      <c r="O153" s="58">
        <f t="shared" si="60"/>
        <v>0</v>
      </c>
      <c r="P153" s="58">
        <f t="shared" si="60"/>
        <v>0</v>
      </c>
      <c r="Q153" s="58">
        <f t="shared" si="60"/>
        <v>0</v>
      </c>
      <c r="R153" s="58">
        <f t="shared" si="60"/>
        <v>0</v>
      </c>
      <c r="S153" s="58">
        <f t="shared" si="60"/>
        <v>0</v>
      </c>
      <c r="T153" s="58">
        <f t="shared" si="60"/>
        <v>0</v>
      </c>
      <c r="U153" s="58">
        <f t="shared" si="60"/>
        <v>0</v>
      </c>
      <c r="V153" s="58">
        <f t="shared" si="60"/>
        <v>0</v>
      </c>
      <c r="W153" s="58">
        <f t="shared" si="60"/>
        <v>0</v>
      </c>
      <c r="X153" s="58">
        <f t="shared" si="60"/>
        <v>0</v>
      </c>
      <c r="Y153" s="58">
        <f t="shared" si="60"/>
        <v>0</v>
      </c>
      <c r="Z153" s="58">
        <f t="shared" si="60"/>
        <v>0</v>
      </c>
      <c r="AA153" s="58">
        <f t="shared" si="60"/>
        <v>0</v>
      </c>
      <c r="AB153" s="58">
        <f t="shared" si="60"/>
        <v>0</v>
      </c>
      <c r="AC153" s="58">
        <f t="shared" si="60"/>
        <v>0</v>
      </c>
      <c r="AD153" s="58">
        <f t="shared" si="60"/>
        <v>0</v>
      </c>
      <c r="AE153" s="58">
        <f t="shared" si="60"/>
        <v>0</v>
      </c>
      <c r="AF153" s="58">
        <f t="shared" si="60"/>
        <v>0</v>
      </c>
      <c r="AG153" s="58">
        <f t="shared" si="60"/>
        <v>0</v>
      </c>
      <c r="AH153" s="58">
        <f t="shared" si="60"/>
        <v>0</v>
      </c>
      <c r="AI153" s="58">
        <f t="shared" si="60"/>
        <v>0</v>
      </c>
      <c r="AJ153" s="58">
        <f t="shared" si="60"/>
        <v>0</v>
      </c>
      <c r="AK153" s="58">
        <f t="shared" si="60"/>
        <v>0</v>
      </c>
      <c r="AL153" s="58">
        <f t="shared" si="60"/>
        <v>0</v>
      </c>
      <c r="AM153" s="11">
        <f t="shared" si="60"/>
        <v>0</v>
      </c>
      <c r="AO153" s="125">
        <f>SUM(I153:AN153)</f>
        <v>0</v>
      </c>
    </row>
  </sheetData>
  <mergeCells count="1">
    <mergeCell ref="AK112:AP112"/>
  </mergeCells>
  <phoneticPr fontId="0" type="noConversion"/>
  <pageMargins left="0.5" right="0.5" top="0.5" bottom="0.5" header="0.5" footer="0.5"/>
  <pageSetup paperSize="5" scale="4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15</vt:i4>
      </vt:variant>
    </vt:vector>
  </HeadingPairs>
  <TitlesOfParts>
    <vt:vector size="23" baseType="lpstr">
      <vt:lpstr>Jan 01 trial</vt:lpstr>
      <vt:lpstr>Jan 01 Est</vt:lpstr>
      <vt:lpstr>Feb 01 Est</vt:lpstr>
      <vt:lpstr>Mar 01 Est</vt:lpstr>
      <vt:lpstr>Apr 01 Est</vt:lpstr>
      <vt:lpstr>May 01 Est</vt:lpstr>
      <vt:lpstr>June 01 Est</vt:lpstr>
      <vt:lpstr>July 01 Est </vt:lpstr>
      <vt:lpstr>'Apr 01 Est'!Print_Area</vt:lpstr>
      <vt:lpstr>'Feb 01 Est'!Print_Area</vt:lpstr>
      <vt:lpstr>'Jan 01 Est'!Print_Area</vt:lpstr>
      <vt:lpstr>'Jan 01 trial'!Print_Area</vt:lpstr>
      <vt:lpstr>'July 01 Est '!Print_Area</vt:lpstr>
      <vt:lpstr>'June 01 Est'!Print_Area</vt:lpstr>
      <vt:lpstr>'Mar 01 Est'!Print_Area</vt:lpstr>
      <vt:lpstr>'May 01 Est'!Print_Area</vt:lpstr>
      <vt:lpstr>'Jan 01 trial'!Print_Titles</vt:lpstr>
      <vt:lpstr>'Apr 01 Est'!Summary</vt:lpstr>
      <vt:lpstr>'July 01 Est '!Summary</vt:lpstr>
      <vt:lpstr>'June 01 Est'!Summary</vt:lpstr>
      <vt:lpstr>'Mar 01 Est'!Summary</vt:lpstr>
      <vt:lpstr>'May 01 Est'!Summary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Jan Havlíček</cp:lastModifiedBy>
  <cp:lastPrinted>2001-07-02T13:04:30Z</cp:lastPrinted>
  <dcterms:created xsi:type="dcterms:W3CDTF">2001-01-04T18:32:47Z</dcterms:created>
  <dcterms:modified xsi:type="dcterms:W3CDTF">2023-09-16T19:29:34Z</dcterms:modified>
</cp:coreProperties>
</file>