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3E49A3-A867-4D45-AD9A-3C584E1F4C04}" xr6:coauthVersionLast="47" xr6:coauthVersionMax="47" xr10:uidLastSave="{00000000-0000-0000-0000-000000000000}"/>
  <bookViews>
    <workbookView xWindow="-120" yWindow="-120" windowWidth="38640" windowHeight="15720"/>
  </bookViews>
  <sheets>
    <sheet name="I to I Summary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J6" i="1"/>
  <c r="E9" i="1"/>
  <c r="G9" i="1"/>
  <c r="J9" i="1"/>
  <c r="E10" i="1"/>
  <c r="G10" i="1"/>
  <c r="J10" i="1"/>
  <c r="L10" i="1"/>
  <c r="M10" i="1"/>
  <c r="N10" i="1"/>
  <c r="O10" i="1"/>
  <c r="D11" i="1"/>
  <c r="E11" i="1"/>
  <c r="F11" i="1"/>
  <c r="G11" i="1"/>
  <c r="H11" i="1"/>
  <c r="I11" i="1"/>
  <c r="J11" i="1"/>
  <c r="K11" i="1"/>
  <c r="O11" i="1"/>
  <c r="E14" i="1"/>
  <c r="G14" i="1"/>
  <c r="J14" i="1"/>
  <c r="M14" i="1"/>
  <c r="N14" i="1"/>
  <c r="O14" i="1"/>
  <c r="G15" i="1"/>
  <c r="J15" i="1"/>
  <c r="L15" i="1"/>
  <c r="M15" i="1"/>
  <c r="N15" i="1"/>
  <c r="O15" i="1"/>
  <c r="D16" i="1"/>
  <c r="E16" i="1"/>
  <c r="G16" i="1"/>
  <c r="H16" i="1"/>
  <c r="I16" i="1"/>
  <c r="J16" i="1"/>
  <c r="N16" i="1"/>
  <c r="O16" i="1"/>
  <c r="E18" i="1"/>
  <c r="F18" i="1"/>
  <c r="G18" i="1"/>
  <c r="H18" i="1"/>
  <c r="I18" i="1"/>
  <c r="J18" i="1"/>
  <c r="K18" i="1"/>
  <c r="N18" i="1"/>
  <c r="O18" i="1"/>
</calcChain>
</file>

<file path=xl/sharedStrings.xml><?xml version="1.0" encoding="utf-8"?>
<sst xmlns="http://schemas.openxmlformats.org/spreadsheetml/2006/main" count="58" uniqueCount="46">
  <si>
    <t>Nov. '02 - Dec. '02</t>
  </si>
  <si>
    <t>Calendar 2002</t>
  </si>
  <si>
    <t>Calendar 2003</t>
  </si>
  <si>
    <t>Dec. '01</t>
  </si>
  <si>
    <t>Term</t>
  </si>
  <si>
    <t>Volume</t>
  </si>
  <si>
    <t>Margin</t>
  </si>
  <si>
    <t>per MMBtu</t>
  </si>
  <si>
    <t>MMBtu</t>
  </si>
  <si>
    <t>MMBtu/d</t>
  </si>
  <si>
    <t>Gross</t>
  </si>
  <si>
    <t>Net</t>
  </si>
  <si>
    <t>Year</t>
  </si>
  <si>
    <t>Revenue</t>
  </si>
  <si>
    <t>Total</t>
  </si>
  <si>
    <t>Totals</t>
  </si>
  <si>
    <t xml:space="preserve">Actual </t>
  </si>
  <si>
    <t>Fuel Amount</t>
  </si>
  <si>
    <t>Shipper</t>
  </si>
  <si>
    <t>Dynegy</t>
  </si>
  <si>
    <t>Reliant</t>
  </si>
  <si>
    <t>Calpine</t>
  </si>
  <si>
    <t>Margin Improvement</t>
  </si>
  <si>
    <t>(est. @ 3.5%)*</t>
  </si>
  <si>
    <t>Net Margin</t>
  </si>
  <si>
    <t xml:space="preserve">(Gross Margin </t>
  </si>
  <si>
    <t>less fuel)</t>
  </si>
  <si>
    <t>* Fuel Unhedged</t>
  </si>
  <si>
    <t xml:space="preserve">(Net Margin less </t>
  </si>
  <si>
    <t>Max Rate)</t>
  </si>
  <si>
    <t>Spread</t>
  </si>
  <si>
    <t>Inception</t>
  </si>
  <si>
    <t>Today's</t>
  </si>
  <si>
    <t xml:space="preserve"> </t>
  </si>
  <si>
    <t>Unwind</t>
  </si>
  <si>
    <t>Rate</t>
  </si>
  <si>
    <t>on Unwind</t>
  </si>
  <si>
    <t>Margin $</t>
  </si>
  <si>
    <t>Swaps</t>
  </si>
  <si>
    <t>locked-in</t>
  </si>
  <si>
    <t xml:space="preserve">  Buy Socal</t>
  </si>
  <si>
    <t xml:space="preserve">  Sell SJ</t>
  </si>
  <si>
    <t>Bid</t>
  </si>
  <si>
    <t>Offer</t>
  </si>
  <si>
    <t xml:space="preserve">Buy Spread </t>
  </si>
  <si>
    <t>Quotes as of 3:34 PM 7/19/2001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</si>
</sst>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00_);_(* \(#,##0.000\);_(* &quot;-&quot;???_);_(@_)"/>
    <numFmt numFmtId="165" formatCode="_(&quot;$&quot;* #,##0.000_);_(&quot;$&quot;* \(#,##0.000\);_(&quot;$&quot;* &quot;-&quot;???_);_(@_)"/>
    <numFmt numFmtId="167" formatCode="&quot;$&quot;#,##0.0000"/>
    <numFmt numFmtId="169" formatCode="&quot;$&quot;#,##0.0000_);\(&quot;$&quot;#,##0.0000\)"/>
  </numFmts>
  <fonts count="8" x14ac:knownFonts="1">
    <font>
      <sz val="10"/>
      <name val="Arial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u val="doubleAccounting"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1" fontId="1" fillId="0" borderId="0" xfId="0" applyNumberFormat="1" applyFont="1" applyAlignment="1">
      <alignment horizontal="center"/>
    </xf>
    <xf numFmtId="42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2" fontId="0" fillId="0" borderId="0" xfId="0" applyNumberFormat="1"/>
    <xf numFmtId="41" fontId="4" fillId="0" borderId="0" xfId="0" applyNumberFormat="1" applyFont="1" applyAlignment="1">
      <alignment horizontal="center"/>
    </xf>
    <xf numFmtId="4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1" fontId="1" fillId="0" borderId="1" xfId="0" applyNumberFormat="1" applyFont="1" applyBorder="1" applyAlignment="1">
      <alignment horizontal="center"/>
    </xf>
    <xf numFmtId="42" fontId="1" fillId="0" borderId="1" xfId="0" applyNumberFormat="1" applyFont="1" applyBorder="1" applyAlignment="1">
      <alignment horizontal="center"/>
    </xf>
    <xf numFmtId="41" fontId="1" fillId="0" borderId="2" xfId="0" applyNumberFormat="1" applyFont="1" applyBorder="1" applyAlignment="1">
      <alignment horizontal="center"/>
    </xf>
    <xf numFmtId="41" fontId="1" fillId="0" borderId="3" xfId="0" applyNumberFormat="1" applyFont="1" applyBorder="1" applyAlignment="1">
      <alignment horizontal="center"/>
    </xf>
    <xf numFmtId="42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2" fontId="1" fillId="0" borderId="0" xfId="0" applyNumberFormat="1" applyFont="1" applyBorder="1" applyAlignment="1">
      <alignment horizontal="center"/>
    </xf>
    <xf numFmtId="41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2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/>
    <xf numFmtId="167" fontId="1" fillId="0" borderId="2" xfId="0" applyNumberFormat="1" applyFont="1" applyBorder="1"/>
    <xf numFmtId="167" fontId="1" fillId="0" borderId="1" xfId="0" applyNumberFormat="1" applyFont="1" applyBorder="1"/>
    <xf numFmtId="3" fontId="1" fillId="0" borderId="0" xfId="0" applyNumberFormat="1" applyFont="1"/>
    <xf numFmtId="0" fontId="1" fillId="0" borderId="1" xfId="0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9" fontId="1" fillId="0" borderId="2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167" fontId="7" fillId="0" borderId="1" xfId="0" applyNumberFormat="1" applyFont="1" applyBorder="1"/>
    <xf numFmtId="167" fontId="7" fillId="0" borderId="0" xfId="0" applyNumberFormat="1" applyFont="1"/>
    <xf numFmtId="0" fontId="7" fillId="0" borderId="2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tabSelected="1" zoomScale="75" workbookViewId="0"/>
  </sheetViews>
  <sheetFormatPr defaultRowHeight="12.75" x14ac:dyDescent="0.2"/>
  <cols>
    <col min="3" max="3" width="19.42578125" customWidth="1"/>
    <col min="4" max="4" width="10.28515625" customWidth="1"/>
    <col min="5" max="5" width="14.28515625" customWidth="1"/>
    <col min="6" max="6" width="16.28515625" customWidth="1"/>
    <col min="7" max="7" width="12.140625" customWidth="1"/>
    <col min="8" max="8" width="16" hidden="1" customWidth="1"/>
    <col min="9" max="9" width="16.42578125" hidden="1" customWidth="1"/>
    <col min="10" max="10" width="13" hidden="1" customWidth="1"/>
    <col min="11" max="11" width="22.140625" hidden="1" customWidth="1"/>
    <col min="12" max="12" width="12.42578125" customWidth="1"/>
    <col min="13" max="13" width="11.5703125" customWidth="1"/>
    <col min="14" max="14" width="12.42578125" customWidth="1"/>
    <col min="15" max="15" width="19.28515625" customWidth="1"/>
  </cols>
  <sheetData>
    <row r="1" spans="1:15" ht="15.75" x14ac:dyDescent="0.25">
      <c r="C1" s="1"/>
      <c r="D1" s="2"/>
      <c r="F1" s="2"/>
      <c r="G1" s="2" t="s">
        <v>10</v>
      </c>
      <c r="H1" s="2" t="s">
        <v>16</v>
      </c>
      <c r="I1" s="2" t="s">
        <v>24</v>
      </c>
      <c r="J1" s="2" t="s">
        <v>11</v>
      </c>
      <c r="K1" s="2" t="s">
        <v>22</v>
      </c>
      <c r="L1" s="2" t="s">
        <v>31</v>
      </c>
      <c r="M1" s="38" t="s">
        <v>32</v>
      </c>
      <c r="N1" s="2" t="s">
        <v>6</v>
      </c>
      <c r="O1" s="2" t="s">
        <v>37</v>
      </c>
    </row>
    <row r="2" spans="1:15" ht="15.75" x14ac:dyDescent="0.25">
      <c r="A2" s="2" t="s">
        <v>13</v>
      </c>
      <c r="B2" s="2"/>
      <c r="C2" s="2"/>
      <c r="D2" s="2" t="s">
        <v>5</v>
      </c>
      <c r="E2" s="2" t="s">
        <v>14</v>
      </c>
      <c r="F2" s="3" t="s">
        <v>10</v>
      </c>
      <c r="G2" s="2" t="s">
        <v>6</v>
      </c>
      <c r="H2" s="2" t="s">
        <v>17</v>
      </c>
      <c r="I2" s="2" t="s">
        <v>25</v>
      </c>
      <c r="J2" s="2" t="s">
        <v>6</v>
      </c>
      <c r="K2" s="2" t="s">
        <v>28</v>
      </c>
      <c r="L2" s="2" t="s">
        <v>38</v>
      </c>
      <c r="M2" s="38" t="s">
        <v>34</v>
      </c>
      <c r="N2" s="2" t="s">
        <v>35</v>
      </c>
      <c r="O2" s="2" t="s">
        <v>39</v>
      </c>
    </row>
    <row r="3" spans="1:15" ht="15.75" x14ac:dyDescent="0.25">
      <c r="A3" s="3" t="s">
        <v>12</v>
      </c>
      <c r="B3" s="3" t="s">
        <v>18</v>
      </c>
      <c r="C3" s="3" t="s">
        <v>4</v>
      </c>
      <c r="D3" s="28" t="s">
        <v>9</v>
      </c>
      <c r="E3" s="28" t="s">
        <v>8</v>
      </c>
      <c r="F3" s="28" t="s">
        <v>6</v>
      </c>
      <c r="G3" s="28" t="s">
        <v>7</v>
      </c>
      <c r="H3" s="28" t="s">
        <v>23</v>
      </c>
      <c r="I3" s="28" t="s">
        <v>26</v>
      </c>
      <c r="J3" s="28" t="s">
        <v>7</v>
      </c>
      <c r="K3" s="28" t="s">
        <v>29</v>
      </c>
      <c r="L3" s="34" t="s">
        <v>30</v>
      </c>
      <c r="M3" s="39" t="s">
        <v>30</v>
      </c>
      <c r="N3" s="33" t="s">
        <v>34</v>
      </c>
      <c r="O3" s="28" t="s">
        <v>36</v>
      </c>
    </row>
    <row r="4" spans="1:15" ht="15.75" x14ac:dyDescent="0.25">
      <c r="A4" s="3"/>
      <c r="B4" s="3"/>
      <c r="C4" s="3"/>
      <c r="D4" s="3"/>
      <c r="F4" s="3"/>
      <c r="G4" s="3"/>
      <c r="H4" s="3"/>
      <c r="I4" s="3"/>
      <c r="J4" s="3"/>
      <c r="L4" s="29"/>
      <c r="M4" s="40"/>
      <c r="N4" s="1"/>
      <c r="O4" s="32"/>
    </row>
    <row r="5" spans="1:15" ht="15.75" x14ac:dyDescent="0.25">
      <c r="A5" s="2"/>
      <c r="B5" s="2"/>
      <c r="C5" s="1"/>
      <c r="D5" s="2"/>
      <c r="F5" s="2"/>
      <c r="G5" s="2"/>
      <c r="H5" s="2"/>
      <c r="I5" s="2"/>
      <c r="J5" s="2"/>
      <c r="L5" s="29"/>
      <c r="M5" s="40"/>
      <c r="N5" s="1"/>
      <c r="O5" s="32"/>
    </row>
    <row r="6" spans="1:15" ht="15.75" x14ac:dyDescent="0.25">
      <c r="A6" s="2">
        <v>2001</v>
      </c>
      <c r="B6" s="2" t="s">
        <v>19</v>
      </c>
      <c r="C6" s="2" t="s">
        <v>3</v>
      </c>
      <c r="D6" s="4">
        <v>13500</v>
      </c>
      <c r="E6" s="4">
        <f>D6*31</f>
        <v>418500</v>
      </c>
      <c r="F6" s="5">
        <v>477090</v>
      </c>
      <c r="G6" s="13">
        <f>F6/(D6*31)</f>
        <v>1.1399999999999999</v>
      </c>
      <c r="H6" s="5">
        <v>54342</v>
      </c>
      <c r="I6" s="5">
        <v>422748</v>
      </c>
      <c r="J6" s="13">
        <f>I6/(D6*31)</f>
        <v>1.0101505376344087</v>
      </c>
      <c r="K6" s="5">
        <v>262755</v>
      </c>
      <c r="L6" s="29"/>
      <c r="M6" s="40"/>
      <c r="N6" s="1"/>
      <c r="O6" s="5"/>
    </row>
    <row r="7" spans="1:15" ht="15.75" x14ac:dyDescent="0.25">
      <c r="A7" s="2"/>
      <c r="B7" s="2"/>
      <c r="C7" s="2"/>
      <c r="D7" s="4"/>
      <c r="E7" s="4"/>
      <c r="F7" s="5"/>
      <c r="G7" s="13"/>
      <c r="H7" s="5"/>
      <c r="I7" s="5"/>
      <c r="J7" s="13"/>
      <c r="K7" s="5"/>
      <c r="L7" s="29"/>
      <c r="M7" s="40"/>
      <c r="N7" s="1"/>
      <c r="O7" s="5"/>
    </row>
    <row r="8" spans="1:15" ht="15.75" x14ac:dyDescent="0.25">
      <c r="A8" s="2"/>
      <c r="B8" s="2"/>
      <c r="C8" s="2"/>
      <c r="D8" s="4"/>
      <c r="E8" s="4"/>
      <c r="F8" s="5"/>
      <c r="G8" s="13"/>
      <c r="H8" s="5"/>
      <c r="I8" s="5"/>
      <c r="J8" s="13"/>
      <c r="K8" s="5"/>
      <c r="L8" s="29"/>
      <c r="M8" s="40"/>
      <c r="N8" s="1"/>
      <c r="O8" s="5"/>
    </row>
    <row r="9" spans="1:15" ht="15.75" x14ac:dyDescent="0.25">
      <c r="A9" s="2">
        <v>2002</v>
      </c>
      <c r="B9" s="2" t="s">
        <v>19</v>
      </c>
      <c r="C9" s="2" t="s">
        <v>0</v>
      </c>
      <c r="D9" s="4">
        <v>21500</v>
      </c>
      <c r="E9" s="4">
        <f>D9*61</f>
        <v>1311500</v>
      </c>
      <c r="F9" s="5">
        <v>1350845</v>
      </c>
      <c r="G9" s="13">
        <f>F9/(D9*61)</f>
        <v>1.03</v>
      </c>
      <c r="H9" s="5">
        <v>156987</v>
      </c>
      <c r="I9" s="5">
        <v>1193858</v>
      </c>
      <c r="J9" s="13">
        <f>I9/(D9*61)</f>
        <v>0.91029965688143344</v>
      </c>
      <c r="K9" s="5">
        <v>692472</v>
      </c>
      <c r="L9" s="29" t="s">
        <v>33</v>
      </c>
      <c r="M9" s="40"/>
      <c r="N9" s="1"/>
      <c r="O9" s="5"/>
    </row>
    <row r="10" spans="1:15" ht="17.25" x14ac:dyDescent="0.35">
      <c r="A10" s="2"/>
      <c r="B10" s="2" t="s">
        <v>20</v>
      </c>
      <c r="C10" s="2" t="s">
        <v>1</v>
      </c>
      <c r="D10" s="17">
        <v>27500</v>
      </c>
      <c r="E10" s="7">
        <f>D10*365</f>
        <v>10037500</v>
      </c>
      <c r="F10" s="15">
        <v>12747625</v>
      </c>
      <c r="G10" s="16">
        <f>F10/(D10*365)</f>
        <v>1.27</v>
      </c>
      <c r="H10" s="18">
        <v>1229594</v>
      </c>
      <c r="I10" s="15">
        <v>11518031</v>
      </c>
      <c r="J10" s="16">
        <f>I10/(D10*365)</f>
        <v>1.1474999750933998</v>
      </c>
      <c r="K10" s="18">
        <v>7680695</v>
      </c>
      <c r="L10" s="31">
        <f>(+F10/E10)+0.05</f>
        <v>1.32</v>
      </c>
      <c r="M10" s="41">
        <f>(D27-C28)/100</f>
        <v>0.94</v>
      </c>
      <c r="N10" s="31">
        <f>+L10-M10</f>
        <v>0.38000000000000012</v>
      </c>
      <c r="O10" s="18">
        <f>+N10*E10</f>
        <v>3814250.0000000009</v>
      </c>
    </row>
    <row r="11" spans="1:15" ht="15.75" x14ac:dyDescent="0.25">
      <c r="A11" s="2"/>
      <c r="B11" s="2"/>
      <c r="C11" s="2"/>
      <c r="D11" s="4">
        <f>SUM(D9:D10)</f>
        <v>49000</v>
      </c>
      <c r="E11" s="4">
        <f>SUM(E9:E10)</f>
        <v>11349000</v>
      </c>
      <c r="F11" s="5">
        <f>SUM(F9:F10)</f>
        <v>14098470</v>
      </c>
      <c r="G11" s="12">
        <f>F11/(1311500+10037500)</f>
        <v>1.2422653978324081</v>
      </c>
      <c r="H11" s="5">
        <f>SUM(H9:H10)</f>
        <v>1386581</v>
      </c>
      <c r="I11" s="5">
        <f>SUM(I9:I10)</f>
        <v>12711889</v>
      </c>
      <c r="J11" s="13">
        <f>I11/(1311500+10037500)</f>
        <v>1.1200889065115869</v>
      </c>
      <c r="K11" s="5">
        <f>SUM(K9:K10)</f>
        <v>8373167</v>
      </c>
      <c r="L11" s="29"/>
      <c r="M11" s="40"/>
      <c r="N11" s="1"/>
      <c r="O11" s="5">
        <f>+O10</f>
        <v>3814250.0000000009</v>
      </c>
    </row>
    <row r="12" spans="1:15" ht="15.75" x14ac:dyDescent="0.25">
      <c r="A12" s="2"/>
      <c r="B12" s="2"/>
      <c r="C12" s="2"/>
      <c r="D12" s="4"/>
      <c r="E12" s="4"/>
      <c r="F12" s="5"/>
      <c r="G12" s="12"/>
      <c r="H12" s="5"/>
      <c r="I12" s="5"/>
      <c r="J12" s="6"/>
      <c r="K12" s="5"/>
      <c r="L12" s="29"/>
      <c r="M12" s="40"/>
      <c r="N12" s="1"/>
      <c r="O12" s="5"/>
    </row>
    <row r="13" spans="1:15" ht="15.75" x14ac:dyDescent="0.25">
      <c r="A13" s="2"/>
      <c r="B13" s="2"/>
      <c r="C13" s="2"/>
      <c r="D13" s="4"/>
      <c r="E13" s="4"/>
      <c r="F13" s="5"/>
      <c r="G13" s="12"/>
      <c r="H13" s="5"/>
      <c r="I13" s="5"/>
      <c r="J13" s="6"/>
      <c r="K13" s="5"/>
      <c r="L13" s="29"/>
      <c r="M13" s="40"/>
      <c r="N13" s="1"/>
      <c r="O13" s="5"/>
    </row>
    <row r="14" spans="1:15" ht="15.75" x14ac:dyDescent="0.25">
      <c r="A14" s="2">
        <v>2003</v>
      </c>
      <c r="B14" s="2" t="s">
        <v>19</v>
      </c>
      <c r="C14" s="2" t="s">
        <v>2</v>
      </c>
      <c r="D14" s="4">
        <v>35000</v>
      </c>
      <c r="E14" s="24">
        <f>D14*365</f>
        <v>12775000</v>
      </c>
      <c r="F14" s="23">
        <v>15585500</v>
      </c>
      <c r="G14" s="13">
        <f>F14/(D14*365)</f>
        <v>1.22</v>
      </c>
      <c r="H14" s="5">
        <v>1529168</v>
      </c>
      <c r="I14" s="5">
        <v>14056333</v>
      </c>
      <c r="J14" s="13">
        <f>I14/(D14*365)</f>
        <v>1.1003000391389433</v>
      </c>
      <c r="K14" s="5"/>
      <c r="L14" s="29">
        <v>1.18</v>
      </c>
      <c r="M14" s="42">
        <f>(G27-F28)/100</f>
        <v>0.6</v>
      </c>
      <c r="N14" s="29">
        <f>+L14-M14</f>
        <v>0.57999999999999996</v>
      </c>
      <c r="O14" s="5">
        <f>+N14*E14</f>
        <v>7409499.9999999991</v>
      </c>
    </row>
    <row r="15" spans="1:15" ht="15.75" x14ac:dyDescent="0.25">
      <c r="A15" s="2"/>
      <c r="B15" s="2" t="s">
        <v>21</v>
      </c>
      <c r="C15" s="2" t="s">
        <v>2</v>
      </c>
      <c r="D15" s="17">
        <v>14000</v>
      </c>
      <c r="E15" s="17">
        <v>5110000</v>
      </c>
      <c r="F15" s="18">
        <v>6533500</v>
      </c>
      <c r="G15" s="25">
        <f>F15/(D15*365)</f>
        <v>1.2785714285714285</v>
      </c>
      <c r="H15" s="18">
        <v>611667</v>
      </c>
      <c r="I15" s="18">
        <v>5921833</v>
      </c>
      <c r="J15" s="25">
        <f>I15/(D15*365)</f>
        <v>1.1588714285714286</v>
      </c>
      <c r="K15" s="18"/>
      <c r="L15" s="29">
        <f>((2500*1.18)+(11500*1.3))/14000</f>
        <v>1.2785714285714285</v>
      </c>
      <c r="M15" s="42">
        <f>+M14</f>
        <v>0.6</v>
      </c>
      <c r="N15" s="29">
        <f>+L15-M15</f>
        <v>0.67857142857142849</v>
      </c>
      <c r="O15" s="18">
        <f>+N15*E15</f>
        <v>3467499.9999999995</v>
      </c>
    </row>
    <row r="16" spans="1:15" ht="16.5" thickBot="1" x14ac:dyDescent="0.3">
      <c r="A16" s="2"/>
      <c r="B16" s="2"/>
      <c r="C16" s="2"/>
      <c r="D16" s="19">
        <f>SUM(D14:D15)</f>
        <v>49000</v>
      </c>
      <c r="E16" s="19">
        <f>SUM(E14:E15)</f>
        <v>17885000</v>
      </c>
      <c r="F16" s="26">
        <v>22119000</v>
      </c>
      <c r="G16" s="27">
        <f>F16/(D16*365)</f>
        <v>1.236734693877551</v>
      </c>
      <c r="H16" s="19">
        <f>SUM(H14:H15)</f>
        <v>2140835</v>
      </c>
      <c r="I16" s="19">
        <f>SUM(I14:I15)</f>
        <v>19978166</v>
      </c>
      <c r="J16" s="27">
        <f>I16/(D16*365)</f>
        <v>1.1170347218339391</v>
      </c>
      <c r="K16" s="21">
        <v>13786579</v>
      </c>
      <c r="L16" s="30"/>
      <c r="M16" s="43"/>
      <c r="N16" s="35">
        <f>+O16/E16</f>
        <v>0.6081632653061223</v>
      </c>
      <c r="O16" s="21">
        <f>+O14+O15</f>
        <v>10876999.999999998</v>
      </c>
    </row>
    <row r="17" spans="1:15" ht="18" thickTop="1" x14ac:dyDescent="0.35">
      <c r="A17" s="2"/>
      <c r="B17" s="2"/>
      <c r="C17" s="2"/>
      <c r="D17" s="4"/>
      <c r="E17" s="10"/>
      <c r="F17" s="11"/>
      <c r="G17" s="14"/>
      <c r="H17" s="5"/>
      <c r="I17" s="11"/>
      <c r="J17" s="14"/>
      <c r="K17" s="5"/>
      <c r="L17" s="1"/>
      <c r="M17" s="40"/>
      <c r="N17" s="1"/>
      <c r="O17" s="5"/>
    </row>
    <row r="18" spans="1:15" ht="16.5" thickBot="1" x14ac:dyDescent="0.3">
      <c r="A18" s="2"/>
      <c r="B18" s="2"/>
      <c r="C18" s="2"/>
      <c r="D18" s="4" t="s">
        <v>15</v>
      </c>
      <c r="E18" s="20">
        <f>E6+E11+E16</f>
        <v>29652500</v>
      </c>
      <c r="F18" s="21">
        <f>F6+F11+F16</f>
        <v>36694560</v>
      </c>
      <c r="G18" s="22">
        <f>F18/E18</f>
        <v>1.2374862153275441</v>
      </c>
      <c r="H18" s="21">
        <f>H6+H11+H16</f>
        <v>3581758</v>
      </c>
      <c r="I18" s="21">
        <f>I6+I11+I16</f>
        <v>33112803</v>
      </c>
      <c r="J18" s="22">
        <f>I18/E18</f>
        <v>1.1166951521794115</v>
      </c>
      <c r="K18" s="21">
        <f>K6+K11+K16</f>
        <v>22422501</v>
      </c>
      <c r="L18" s="1"/>
      <c r="M18" s="40"/>
      <c r="N18" s="29">
        <f>+O18/(E16+E10)</f>
        <v>0.52614379084967322</v>
      </c>
      <c r="O18" s="21">
        <f>+O16+O11</f>
        <v>14691250</v>
      </c>
    </row>
    <row r="19" spans="1:15" ht="16.5" thickTop="1" x14ac:dyDescent="0.25">
      <c r="A19" s="2"/>
      <c r="B19" s="2"/>
      <c r="C19" s="2"/>
      <c r="D19" s="4"/>
      <c r="F19" s="5"/>
      <c r="G19" s="6"/>
      <c r="H19" s="6"/>
      <c r="I19" s="5"/>
      <c r="J19" s="6"/>
      <c r="L19" s="1"/>
      <c r="M19" s="40"/>
      <c r="N19" s="1"/>
      <c r="O19" s="32"/>
    </row>
    <row r="20" spans="1:15" ht="15.75" x14ac:dyDescent="0.25">
      <c r="A20" s="2"/>
      <c r="B20" s="2"/>
      <c r="C20" s="2"/>
      <c r="D20" s="4"/>
      <c r="F20" s="5"/>
      <c r="G20" s="6"/>
      <c r="H20" s="6"/>
      <c r="I20" s="5"/>
      <c r="J20" s="6"/>
      <c r="L20" s="1"/>
      <c r="M20" s="40"/>
      <c r="N20" s="1"/>
      <c r="O20" s="32"/>
    </row>
    <row r="21" spans="1:15" ht="15" x14ac:dyDescent="0.2">
      <c r="C21" s="8"/>
      <c r="L21" s="1"/>
      <c r="M21" s="1"/>
      <c r="N21" s="1"/>
      <c r="O21" s="32"/>
    </row>
    <row r="22" spans="1:15" ht="15" x14ac:dyDescent="0.2">
      <c r="L22" s="1"/>
      <c r="M22" s="1"/>
      <c r="N22" s="1"/>
      <c r="O22" s="1"/>
    </row>
    <row r="23" spans="1:15" hidden="1" x14ac:dyDescent="0.2">
      <c r="A23" t="s">
        <v>27</v>
      </c>
      <c r="F23" s="9"/>
      <c r="I23" s="9"/>
    </row>
    <row r="24" spans="1:15" x14ac:dyDescent="0.2">
      <c r="A24" s="37" t="s">
        <v>45</v>
      </c>
    </row>
    <row r="25" spans="1:15" x14ac:dyDescent="0.2">
      <c r="A25" s="37"/>
      <c r="B25" s="37"/>
      <c r="C25" s="47">
        <v>2002</v>
      </c>
      <c r="D25" s="47"/>
      <c r="E25" s="37"/>
      <c r="F25" s="47">
        <v>2003</v>
      </c>
      <c r="G25" s="47"/>
    </row>
    <row r="26" spans="1:15" x14ac:dyDescent="0.2">
      <c r="A26" s="37" t="s">
        <v>44</v>
      </c>
      <c r="B26" s="37"/>
      <c r="C26" s="45" t="s">
        <v>42</v>
      </c>
      <c r="D26" s="45" t="s">
        <v>43</v>
      </c>
      <c r="E26" s="44"/>
      <c r="F26" s="45" t="s">
        <v>42</v>
      </c>
      <c r="G26" s="45" t="s">
        <v>43</v>
      </c>
    </row>
    <row r="27" spans="1:15" x14ac:dyDescent="0.2">
      <c r="A27" s="37" t="s">
        <v>40</v>
      </c>
      <c r="B27" s="37"/>
      <c r="C27" s="45">
        <v>52</v>
      </c>
      <c r="D27" s="46">
        <v>58</v>
      </c>
      <c r="E27" s="37"/>
      <c r="F27" s="45">
        <v>30</v>
      </c>
      <c r="G27" s="46">
        <v>34</v>
      </c>
    </row>
    <row r="28" spans="1:15" x14ac:dyDescent="0.2">
      <c r="A28" s="37" t="s">
        <v>41</v>
      </c>
      <c r="B28" s="37"/>
      <c r="C28" s="46">
        <v>-36</v>
      </c>
      <c r="D28" s="45">
        <v>-34</v>
      </c>
      <c r="E28" s="37"/>
      <c r="F28" s="46">
        <v>-26</v>
      </c>
      <c r="G28" s="45">
        <v>-24</v>
      </c>
    </row>
    <row r="29" spans="1:15" x14ac:dyDescent="0.2">
      <c r="A29" s="36"/>
      <c r="B29" s="36"/>
      <c r="C29" s="36"/>
      <c r="F29" s="8"/>
      <c r="G29" s="8"/>
    </row>
    <row r="30" spans="1:15" x14ac:dyDescent="0.2">
      <c r="A30" s="36"/>
      <c r="B30" s="36"/>
      <c r="C30" s="36"/>
    </row>
  </sheetData>
  <mergeCells count="2">
    <mergeCell ref="C25:D25"/>
    <mergeCell ref="F25:G25"/>
  </mergeCells>
  <phoneticPr fontId="0" type="noConversion"/>
  <pageMargins left="0.75" right="0.75" top="1.5" bottom="1" header="0.5" footer="0.5"/>
  <pageSetup scale="75" orientation="landscape" r:id="rId1"/>
  <headerFooter alignWithMargins="0">
    <oddHeader>&amp;L&amp;"Arial,Bold"&amp;18Transwestern Pipeline Company
Summary of Margins (Index - Index Transportation)
&amp;UYears 2001 thru 2003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 to I Summary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2001-07-18T18:23:10Z</cp:lastPrinted>
  <dcterms:created xsi:type="dcterms:W3CDTF">2001-01-24T16:51:32Z</dcterms:created>
  <dcterms:modified xsi:type="dcterms:W3CDTF">2023-09-16T19:57:38Z</dcterms:modified>
</cp:coreProperties>
</file>