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243428-22F8-4213-BA9A-6F0A14D853F5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ipper imbalances" sheetId="39" r:id="rId1"/>
  </sheets>
  <externalReferences>
    <externalReference r:id="rId2"/>
  </externalReferences>
  <definedNames>
    <definedName name="_xlnm.Print_Area" localSheetId="0">'shipper imbalances'!$A$1:$K$40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B5" i="39"/>
  <c r="C5" i="39"/>
  <c r="F5" i="39"/>
  <c r="H5" i="39"/>
  <c r="I5" i="39"/>
  <c r="K5" i="39"/>
  <c r="N5" i="39"/>
  <c r="B6" i="39"/>
  <c r="E6" i="39"/>
  <c r="F6" i="39"/>
  <c r="H6" i="39"/>
  <c r="I6" i="39"/>
  <c r="K6" i="39"/>
  <c r="L6" i="39"/>
  <c r="N6" i="39"/>
  <c r="B7" i="39"/>
  <c r="C7" i="39"/>
  <c r="H7" i="39"/>
  <c r="K7" i="39"/>
  <c r="L7" i="39"/>
  <c r="N7" i="39"/>
  <c r="B8" i="39"/>
  <c r="C8" i="39"/>
  <c r="H8" i="39"/>
  <c r="K8" i="39"/>
  <c r="N8" i="39"/>
  <c r="E9" i="39"/>
  <c r="F9" i="39"/>
  <c r="H9" i="39"/>
  <c r="K9" i="39"/>
  <c r="N9" i="39"/>
  <c r="E10" i="39"/>
  <c r="H10" i="39"/>
  <c r="I10" i="39"/>
  <c r="K10" i="39"/>
  <c r="L10" i="39"/>
  <c r="N10" i="39"/>
  <c r="E11" i="39"/>
  <c r="F11" i="39"/>
  <c r="H11" i="39"/>
  <c r="K11" i="39"/>
  <c r="N11" i="39"/>
  <c r="H12" i="39"/>
  <c r="K12" i="39"/>
  <c r="N12" i="39"/>
  <c r="E13" i="39"/>
  <c r="H13" i="39"/>
  <c r="K13" i="39"/>
  <c r="N13" i="39"/>
  <c r="B14" i="39"/>
  <c r="C14" i="39"/>
  <c r="H14" i="39"/>
  <c r="I14" i="39"/>
  <c r="K14" i="39"/>
  <c r="L14" i="39"/>
  <c r="N14" i="39"/>
  <c r="C15" i="39"/>
  <c r="H15" i="39"/>
  <c r="K15" i="39"/>
  <c r="N15" i="39"/>
  <c r="E16" i="39"/>
  <c r="H16" i="39"/>
  <c r="K16" i="39"/>
  <c r="L16" i="39"/>
  <c r="N16" i="39"/>
  <c r="B17" i="39"/>
  <c r="C17" i="39"/>
  <c r="H17" i="39"/>
  <c r="K17" i="39"/>
  <c r="N17" i="39"/>
  <c r="E18" i="39"/>
  <c r="H18" i="39"/>
  <c r="K18" i="39"/>
  <c r="N18" i="39"/>
  <c r="E19" i="39"/>
  <c r="H19" i="39"/>
  <c r="K19" i="39"/>
  <c r="N19" i="39"/>
  <c r="E20" i="39"/>
  <c r="H20" i="39"/>
  <c r="K20" i="39"/>
  <c r="N20" i="39"/>
  <c r="B21" i="39"/>
  <c r="E21" i="39"/>
  <c r="H21" i="39"/>
  <c r="K21" i="39"/>
  <c r="N21" i="39"/>
  <c r="B22" i="39"/>
  <c r="C22" i="39"/>
  <c r="H22" i="39"/>
  <c r="I22" i="39"/>
  <c r="K22" i="39"/>
  <c r="L22" i="39"/>
  <c r="N22" i="39"/>
  <c r="E23" i="39"/>
  <c r="H23" i="39"/>
  <c r="K23" i="39"/>
  <c r="N23" i="39"/>
  <c r="B24" i="39"/>
  <c r="C24" i="39"/>
  <c r="F24" i="39"/>
  <c r="H24" i="39"/>
  <c r="I24" i="39"/>
  <c r="K24" i="39"/>
  <c r="L24" i="39"/>
  <c r="N24" i="39"/>
  <c r="H25" i="39"/>
  <c r="K25" i="39"/>
  <c r="N25" i="39"/>
  <c r="E26" i="39"/>
  <c r="H26" i="39"/>
  <c r="K26" i="39"/>
  <c r="N26" i="39"/>
  <c r="F27" i="39"/>
  <c r="H27" i="39"/>
  <c r="I27" i="39"/>
  <c r="K27" i="39"/>
  <c r="L27" i="39"/>
  <c r="N27" i="39"/>
  <c r="E28" i="39"/>
  <c r="H28" i="39"/>
  <c r="K28" i="39"/>
  <c r="N28" i="39"/>
  <c r="B29" i="39"/>
  <c r="E29" i="39"/>
  <c r="H29" i="39"/>
  <c r="K29" i="39"/>
  <c r="N29" i="39"/>
  <c r="E30" i="39"/>
  <c r="H30" i="39"/>
  <c r="K30" i="39"/>
  <c r="L30" i="39"/>
  <c r="N30" i="39"/>
  <c r="B31" i="39"/>
  <c r="E31" i="39"/>
  <c r="H31" i="39"/>
  <c r="K31" i="39"/>
  <c r="N31" i="39"/>
  <c r="L32" i="39"/>
  <c r="N32" i="39"/>
  <c r="B33" i="39"/>
  <c r="E33" i="39"/>
  <c r="H33" i="39"/>
  <c r="K33" i="39"/>
  <c r="N33" i="39"/>
  <c r="B34" i="39"/>
  <c r="E34" i="39"/>
  <c r="H34" i="39"/>
  <c r="K34" i="39"/>
  <c r="N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B37" i="39"/>
  <c r="B38" i="39"/>
  <c r="B39" i="39"/>
  <c r="B40" i="39"/>
</calcChain>
</file>

<file path=xl/sharedStrings.xml><?xml version="1.0" encoding="utf-8"?>
<sst xmlns="http://schemas.openxmlformats.org/spreadsheetml/2006/main" count="56" uniqueCount="45">
  <si>
    <t>Shipper</t>
  </si>
  <si>
    <t>USGT</t>
  </si>
  <si>
    <t>Balance</t>
  </si>
  <si>
    <t>Texaco Natural Gas, Inc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</si>
  <si>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</si>
  <si>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</si>
  <si>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</si>
  <si>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</si>
  <si>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</si>
  <si>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</si>
  <si>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</si>
  <si>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</si>
  <si>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</si>
  <si>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</si>
  <si>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</si>
  <si>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</si>
  <si>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</si>
  <si>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</si>
  <si>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</si>
  <si>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</si>
  <si>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</si>
  <si>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</si>
  <si>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</si>
  <si>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</si>
  <si>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</si>
  <si>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</si>
  <si>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</si>
  <si>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</si>
  <si>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</si>
  <si>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</si>
  <si>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</si>
  <si>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</si>
  <si>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</si>
  <si>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</si>
  <si>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</si>
  <si>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</si>
  <si>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PPL Energyplus</t>
  </si>
  <si>
    <t>invoiced   - in backruptcy</t>
  </si>
  <si>
    <t>Balance at 8/31/01</t>
  </si>
  <si>
    <t>Cashed received</t>
  </si>
  <si>
    <t>Change due to scheduling</t>
  </si>
  <si>
    <t>TRANSWESTERN  PIPELINE - Shipper imbalances</t>
  </si>
  <si>
    <t>index</t>
  </si>
  <si>
    <t>OneOk Energy Marketing &amp; Trading</t>
  </si>
  <si>
    <t>Balance at 12/16/01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</si>
</sst>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  <font>
      <sz val="9"/>
      <color indexed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  <xf numFmtId="5" fontId="11" fillId="0" borderId="0" xfId="0" applyNumberFormat="1" applyFont="1" applyFill="1"/>
    <xf numFmtId="14" fontId="3" fillId="0" borderId="0" xfId="0" applyNumberFormat="1" applyFont="1" applyFill="1"/>
    <xf numFmtId="42" fontId="3" fillId="0" borderId="0" xfId="0" applyNumberFormat="1" applyFont="1" applyFill="1"/>
    <xf numFmtId="42" fontId="7" fillId="0" borderId="0" xfId="0" applyNumberFormat="1" applyFont="1" applyFill="1" applyAlignment="1">
      <alignment horizontal="center"/>
    </xf>
    <xf numFmtId="42" fontId="10" fillId="0" borderId="0" xfId="0" applyNumberFormat="1" applyFont="1" applyFill="1"/>
    <xf numFmtId="42" fontId="4" fillId="0" borderId="0" xfId="0" applyNumberFormat="1" applyFont="1" applyFill="1"/>
    <xf numFmtId="42" fontId="11" fillId="0" borderId="0" xfId="0" applyNumberFormat="1" applyFont="1" applyFill="1"/>
    <xf numFmtId="42" fontId="6" fillId="0" borderId="0" xfId="0" applyNumberFormat="1" applyFont="1" applyFill="1"/>
    <xf numFmtId="42" fontId="4" fillId="0" borderId="0" xfId="0" applyNumberFormat="1" applyFont="1" applyFill="1" applyBorder="1"/>
    <xf numFmtId="42" fontId="4" fillId="0" borderId="1" xfId="0" applyNumberFormat="1" applyFont="1" applyFill="1" applyBorder="1"/>
    <xf numFmtId="42" fontId="4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abSelected="1" topLeftCell="A32" workbookViewId="0">
      <selection activeCell="A41" sqref="A41"/>
    </sheetView>
  </sheetViews>
  <sheetFormatPr defaultRowHeight="11.25" x14ac:dyDescent="0.2"/>
  <cols>
    <col min="1" max="1" width="30" style="5" customWidth="1"/>
    <col min="2" max="2" width="9.5703125" style="11" bestFit="1" customWidth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1.140625" style="5" customWidth="1"/>
    <col min="8" max="8" width="10.140625" style="5" bestFit="1" customWidth="1"/>
    <col min="9" max="9" width="9.85546875" style="5" bestFit="1" customWidth="1"/>
    <col min="10" max="10" width="9.5703125" style="5" bestFit="1" customWidth="1"/>
    <col min="11" max="11" width="10.140625" style="5" bestFit="1" customWidth="1"/>
    <col min="12" max="12" width="9.85546875" style="55" bestFit="1" customWidth="1"/>
    <col min="13" max="13" width="10.140625" style="55" bestFit="1" customWidth="1"/>
    <col min="14" max="14" width="10.140625" style="5" bestFit="1" customWidth="1"/>
    <col min="15" max="16384" width="9.140625" style="5"/>
  </cols>
  <sheetData>
    <row r="1" spans="1:24" ht="15.95" customHeight="1" x14ac:dyDescent="0.2">
      <c r="A1" s="3" t="s">
        <v>41</v>
      </c>
      <c r="C1" s="1"/>
      <c r="I1" s="26">
        <f>+'[1]1001'!$M$39</f>
        <v>2.12</v>
      </c>
      <c r="J1" s="54">
        <v>37231</v>
      </c>
      <c r="K1" s="5" t="s">
        <v>42</v>
      </c>
    </row>
    <row r="2" spans="1:24" ht="12" customHeight="1" x14ac:dyDescent="0.2">
      <c r="A2" s="10"/>
    </row>
    <row r="3" spans="1:24" ht="12.75" x14ac:dyDescent="0.2">
      <c r="B3" s="23">
        <v>37134</v>
      </c>
      <c r="C3" s="27" t="s">
        <v>32</v>
      </c>
      <c r="D3" s="28" t="s">
        <v>32</v>
      </c>
      <c r="E3" s="31">
        <v>37164</v>
      </c>
      <c r="F3" s="39">
        <v>37195</v>
      </c>
      <c r="G3" s="28" t="s">
        <v>34</v>
      </c>
      <c r="H3" s="29">
        <v>37195</v>
      </c>
      <c r="I3" s="39">
        <v>37225</v>
      </c>
      <c r="J3" s="28">
        <v>37196</v>
      </c>
      <c r="K3" s="47">
        <v>37225</v>
      </c>
      <c r="L3" s="39">
        <v>37241</v>
      </c>
      <c r="M3" s="29">
        <v>37241</v>
      </c>
      <c r="N3" s="47">
        <v>37241</v>
      </c>
    </row>
    <row r="4" spans="1:24" ht="12.75" x14ac:dyDescent="0.2">
      <c r="A4" s="12" t="s">
        <v>0</v>
      </c>
      <c r="B4" s="13" t="s">
        <v>2</v>
      </c>
      <c r="C4" s="24" t="s">
        <v>31</v>
      </c>
      <c r="D4" s="25" t="s">
        <v>33</v>
      </c>
      <c r="E4" s="32" t="s">
        <v>2</v>
      </c>
      <c r="F4" s="24" t="s">
        <v>31</v>
      </c>
      <c r="G4" s="25" t="s">
        <v>33</v>
      </c>
      <c r="H4" s="25" t="s">
        <v>2</v>
      </c>
      <c r="I4" s="24" t="s">
        <v>31</v>
      </c>
      <c r="J4" s="25" t="s">
        <v>33</v>
      </c>
      <c r="K4" s="25" t="s">
        <v>2</v>
      </c>
      <c r="L4" s="56" t="s">
        <v>31</v>
      </c>
      <c r="M4" s="56" t="s">
        <v>33</v>
      </c>
      <c r="N4" s="25" t="s">
        <v>2</v>
      </c>
      <c r="O4" s="37" t="s">
        <v>35</v>
      </c>
    </row>
    <row r="5" spans="1:24" ht="20.100000000000001" customHeight="1" x14ac:dyDescent="0.2">
      <c r="A5" s="15" t="s">
        <v>19</v>
      </c>
      <c r="B5" s="16">
        <f>383230+2895-1840</f>
        <v>384285</v>
      </c>
      <c r="C5" s="17">
        <f>+E5-B5</f>
        <v>-21647.690000000002</v>
      </c>
      <c r="D5" s="22"/>
      <c r="E5" s="33">
        <v>362637.31</v>
      </c>
      <c r="F5" s="46">
        <f>-5000*2.12</f>
        <v>-10600</v>
      </c>
      <c r="G5" s="15"/>
      <c r="H5" s="17">
        <f>+E5+F5+G5</f>
        <v>352037.31</v>
      </c>
      <c r="I5" s="45">
        <f>-161351*2.04</f>
        <v>-329156.03999999998</v>
      </c>
      <c r="J5" s="15"/>
      <c r="K5" s="46">
        <f>+H5+I5+J5</f>
        <v>22881.270000000019</v>
      </c>
      <c r="L5" s="57"/>
      <c r="M5" s="58"/>
      <c r="N5" s="17">
        <f>+K5+L5+M5</f>
        <v>22881.270000000019</v>
      </c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5" t="s">
        <v>30</v>
      </c>
      <c r="B6" s="16">
        <f>10570+129718+8155+134388+4078-596-6425-67-17965-259-6584</f>
        <v>255013</v>
      </c>
      <c r="C6" s="17"/>
      <c r="D6" s="22"/>
      <c r="E6" s="33">
        <f t="shared" ref="E6:E26" si="0">+B6+C6+D6</f>
        <v>255013</v>
      </c>
      <c r="F6" s="46">
        <f>-13189*2.12</f>
        <v>-27960.68</v>
      </c>
      <c r="G6" s="15"/>
      <c r="H6" s="17">
        <f t="shared" ref="H6:H26" si="1">+E6+F6+G6</f>
        <v>227052.32</v>
      </c>
      <c r="I6" s="45">
        <f>852*2.04</f>
        <v>1738.08</v>
      </c>
      <c r="J6" s="15"/>
      <c r="K6" s="17">
        <f t="shared" ref="K6:K34" si="2">+H6+I6+J6</f>
        <v>228790.39999999999</v>
      </c>
      <c r="L6" s="57">
        <f>(-7869-7917)*I1</f>
        <v>-33466.32</v>
      </c>
      <c r="M6" s="58"/>
      <c r="N6" s="17">
        <f t="shared" ref="N6:N24" si="3">+K6+L6+M6</f>
        <v>195324.08</v>
      </c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5" t="s">
        <v>6</v>
      </c>
      <c r="B7" s="16">
        <f>46795-318</f>
        <v>46477</v>
      </c>
      <c r="C7" s="17">
        <f>+E7-B7-D7</f>
        <v>4108.989999999998</v>
      </c>
      <c r="D7" s="22">
        <v>-46764.71</v>
      </c>
      <c r="E7" s="33">
        <v>3821.28</v>
      </c>
      <c r="F7" s="46">
        <v>0</v>
      </c>
      <c r="G7" s="15"/>
      <c r="H7" s="17">
        <f t="shared" si="1"/>
        <v>3821.28</v>
      </c>
      <c r="I7" s="53"/>
      <c r="J7" s="15"/>
      <c r="K7" s="46">
        <f t="shared" si="2"/>
        <v>3821.28</v>
      </c>
      <c r="L7" s="59">
        <f>2*I1</f>
        <v>4.24</v>
      </c>
      <c r="M7" s="58"/>
      <c r="N7" s="17">
        <f t="shared" si="3"/>
        <v>3825.52</v>
      </c>
      <c r="O7" s="15"/>
      <c r="P7" s="15"/>
      <c r="Q7" s="15"/>
      <c r="R7" s="15"/>
      <c r="S7" s="15"/>
      <c r="T7" s="2"/>
      <c r="U7" s="15"/>
      <c r="V7" s="15"/>
      <c r="W7" s="15"/>
      <c r="X7" s="15"/>
    </row>
    <row r="8" spans="1:24" ht="15" customHeight="1" x14ac:dyDescent="0.2">
      <c r="A8" s="15" t="s">
        <v>23</v>
      </c>
      <c r="B8" s="16">
        <f>17001-856+9241-2955</f>
        <v>22431</v>
      </c>
      <c r="C8" s="17">
        <f>+E8-B8</f>
        <v>-19627.12</v>
      </c>
      <c r="D8" s="22"/>
      <c r="E8" s="33">
        <v>2803.88</v>
      </c>
      <c r="F8" s="17"/>
      <c r="G8" s="15"/>
      <c r="H8" s="17">
        <f t="shared" si="1"/>
        <v>2803.88</v>
      </c>
      <c r="I8" s="17"/>
      <c r="J8" s="15"/>
      <c r="K8" s="17">
        <f t="shared" si="2"/>
        <v>2803.88</v>
      </c>
      <c r="L8" s="58"/>
      <c r="M8" s="58"/>
      <c r="N8" s="17">
        <f t="shared" si="3"/>
        <v>2803.88</v>
      </c>
      <c r="O8" s="15"/>
      <c r="P8" s="15"/>
      <c r="Q8" s="19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5" t="s">
        <v>8</v>
      </c>
      <c r="B9" s="16">
        <v>16048.18</v>
      </c>
      <c r="C9" s="17"/>
      <c r="D9" s="22"/>
      <c r="E9" s="34">
        <f t="shared" si="0"/>
        <v>16048.18</v>
      </c>
      <c r="F9" s="46">
        <f>-1*2.12</f>
        <v>-2.12</v>
      </c>
      <c r="G9" s="15"/>
      <c r="H9" s="17">
        <f t="shared" si="1"/>
        <v>16046.06</v>
      </c>
      <c r="I9" s="46"/>
      <c r="J9" s="15"/>
      <c r="K9" s="17">
        <f t="shared" si="2"/>
        <v>16046.06</v>
      </c>
      <c r="L9" s="60"/>
      <c r="M9" s="58"/>
      <c r="N9" s="17">
        <f t="shared" si="3"/>
        <v>16046.06</v>
      </c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5" t="s">
        <v>24</v>
      </c>
      <c r="B10" s="16">
        <v>7264</v>
      </c>
      <c r="C10" s="17"/>
      <c r="D10" s="22"/>
      <c r="E10" s="33">
        <f t="shared" si="0"/>
        <v>7264</v>
      </c>
      <c r="F10" s="17"/>
      <c r="G10" s="15"/>
      <c r="H10" s="17">
        <f t="shared" si="1"/>
        <v>7264</v>
      </c>
      <c r="I10" s="45">
        <f>(-3950+677)*2.04</f>
        <v>-6676.92</v>
      </c>
      <c r="J10" s="15"/>
      <c r="K10" s="46">
        <f t="shared" si="2"/>
        <v>587.07999999999993</v>
      </c>
      <c r="L10" s="57">
        <f>(-3950+677)*L1</f>
        <v>0</v>
      </c>
      <c r="M10" s="58"/>
      <c r="N10" s="17">
        <f t="shared" si="3"/>
        <v>587.07999999999993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5" t="s">
        <v>15</v>
      </c>
      <c r="B11" s="16">
        <v>6732</v>
      </c>
      <c r="C11" s="17"/>
      <c r="D11" s="22"/>
      <c r="E11" s="33">
        <f t="shared" si="0"/>
        <v>6732</v>
      </c>
      <c r="F11" s="46">
        <f>-4560*2.12</f>
        <v>-9667.2000000000007</v>
      </c>
      <c r="G11" s="15"/>
      <c r="H11" s="17">
        <f t="shared" si="1"/>
        <v>-2935.2000000000007</v>
      </c>
      <c r="I11" s="46"/>
      <c r="J11" s="15"/>
      <c r="K11" s="17">
        <f t="shared" si="2"/>
        <v>-2935.2000000000007</v>
      </c>
      <c r="L11" s="60"/>
      <c r="M11" s="58"/>
      <c r="N11" s="17">
        <f t="shared" si="3"/>
        <v>-2935.2000000000007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5" t="s">
        <v>20</v>
      </c>
      <c r="B12" s="16">
        <v>2362.1</v>
      </c>
      <c r="C12" s="17"/>
      <c r="D12" s="22"/>
      <c r="E12" s="33">
        <v>2362.1</v>
      </c>
      <c r="F12" s="17"/>
      <c r="G12" s="15"/>
      <c r="H12" s="17">
        <f t="shared" si="1"/>
        <v>2362.1</v>
      </c>
      <c r="I12" s="17"/>
      <c r="J12" s="15"/>
      <c r="K12" s="17">
        <f t="shared" si="2"/>
        <v>2362.1</v>
      </c>
      <c r="L12" s="58"/>
      <c r="M12" s="58"/>
      <c r="N12" s="17">
        <f t="shared" si="3"/>
        <v>2362.1</v>
      </c>
      <c r="O12" s="15" t="s">
        <v>37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5" t="s">
        <v>10</v>
      </c>
      <c r="B13" s="16">
        <v>3412</v>
      </c>
      <c r="C13" s="17"/>
      <c r="D13" s="22"/>
      <c r="E13" s="33">
        <f t="shared" si="0"/>
        <v>3412</v>
      </c>
      <c r="F13" s="17"/>
      <c r="G13" s="15"/>
      <c r="H13" s="17">
        <f t="shared" si="1"/>
        <v>3412</v>
      </c>
      <c r="I13" s="17"/>
      <c r="J13" s="15"/>
      <c r="K13" s="17">
        <f t="shared" si="2"/>
        <v>3412</v>
      </c>
      <c r="L13" s="58"/>
      <c r="M13" s="58"/>
      <c r="N13" s="17">
        <f t="shared" si="3"/>
        <v>3412</v>
      </c>
      <c r="O13" s="15" t="s">
        <v>29</v>
      </c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5" t="s">
        <v>11</v>
      </c>
      <c r="B14" s="16">
        <f>-1767+112+128+4027-12+166</f>
        <v>2654</v>
      </c>
      <c r="C14" s="17">
        <f>+E14-B14</f>
        <v>1614.0200000000004</v>
      </c>
      <c r="D14" s="22"/>
      <c r="E14" s="33">
        <v>4268.0200000000004</v>
      </c>
      <c r="F14" s="17"/>
      <c r="G14" s="15"/>
      <c r="H14" s="17">
        <f t="shared" si="1"/>
        <v>4268.0200000000004</v>
      </c>
      <c r="I14" s="45">
        <f>+(325-2793)*2.04</f>
        <v>-5034.72</v>
      </c>
      <c r="J14" s="15"/>
      <c r="K14" s="17">
        <f t="shared" si="2"/>
        <v>-766.69999999999982</v>
      </c>
      <c r="L14" s="57">
        <f>+(325-2793)*L1</f>
        <v>0</v>
      </c>
      <c r="M14" s="58"/>
      <c r="N14" s="17">
        <f t="shared" si="3"/>
        <v>-766.69999999999982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5" t="s">
        <v>22</v>
      </c>
      <c r="B15" s="16">
        <v>-5.54</v>
      </c>
      <c r="C15" s="17">
        <f>+E15-B15</f>
        <v>251.92</v>
      </c>
      <c r="D15" s="22"/>
      <c r="E15" s="33">
        <v>246.38</v>
      </c>
      <c r="F15" s="45">
        <v>0</v>
      </c>
      <c r="G15" s="15"/>
      <c r="H15" s="17">
        <f t="shared" si="1"/>
        <v>246.38</v>
      </c>
      <c r="I15" s="45"/>
      <c r="J15" s="15"/>
      <c r="K15" s="17">
        <f t="shared" si="2"/>
        <v>246.38</v>
      </c>
      <c r="L15" s="57"/>
      <c r="M15" s="58"/>
      <c r="N15" s="17">
        <f t="shared" si="3"/>
        <v>246.38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5" t="s">
        <v>4</v>
      </c>
      <c r="B16" s="16">
        <v>-180</v>
      </c>
      <c r="C16" s="17"/>
      <c r="D16" s="22"/>
      <c r="E16" s="33">
        <f t="shared" si="0"/>
        <v>-180</v>
      </c>
      <c r="F16" s="17"/>
      <c r="G16" s="15"/>
      <c r="H16" s="17">
        <f t="shared" si="1"/>
        <v>-180</v>
      </c>
      <c r="I16" s="17"/>
      <c r="J16" s="15"/>
      <c r="K16" s="17">
        <f t="shared" si="2"/>
        <v>-180</v>
      </c>
      <c r="L16" s="58">
        <f>-365*I1</f>
        <v>-773.80000000000007</v>
      </c>
      <c r="M16" s="58"/>
      <c r="N16" s="17">
        <f t="shared" si="3"/>
        <v>-953.80000000000007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5" t="s">
        <v>21</v>
      </c>
      <c r="B17" s="16">
        <f>-620+28</f>
        <v>-592</v>
      </c>
      <c r="C17" s="17">
        <f>+E17-B17</f>
        <v>-1318.98</v>
      </c>
      <c r="D17" s="22"/>
      <c r="E17" s="33">
        <v>-1910.98</v>
      </c>
      <c r="F17" s="17"/>
      <c r="G17" s="15"/>
      <c r="H17" s="17">
        <f t="shared" si="1"/>
        <v>-1910.98</v>
      </c>
      <c r="I17" s="45">
        <v>0</v>
      </c>
      <c r="J17" s="2">
        <v>1911</v>
      </c>
      <c r="K17" s="17">
        <f t="shared" si="2"/>
        <v>1.999999999998181E-2</v>
      </c>
      <c r="L17" s="57">
        <v>0</v>
      </c>
      <c r="M17" s="58"/>
      <c r="N17" s="17">
        <f t="shared" si="3"/>
        <v>1.999999999998181E-2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5" t="s">
        <v>25</v>
      </c>
      <c r="B18" s="16">
        <v>-608</v>
      </c>
      <c r="C18" s="17">
        <v>-158</v>
      </c>
      <c r="D18" s="22"/>
      <c r="E18" s="33">
        <f t="shared" si="0"/>
        <v>-766</v>
      </c>
      <c r="F18" s="17"/>
      <c r="G18" s="15"/>
      <c r="H18" s="17">
        <f t="shared" si="1"/>
        <v>-766</v>
      </c>
      <c r="I18" s="17"/>
      <c r="J18" s="15"/>
      <c r="K18" s="17">
        <f t="shared" si="2"/>
        <v>-766</v>
      </c>
      <c r="L18" s="58"/>
      <c r="M18" s="58"/>
      <c r="N18" s="17">
        <f t="shared" si="3"/>
        <v>-766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5" t="s">
        <v>14</v>
      </c>
      <c r="B19" s="16">
        <v>-3718</v>
      </c>
      <c r="C19" s="17"/>
      <c r="D19" s="22"/>
      <c r="E19" s="33">
        <f t="shared" si="0"/>
        <v>-3718</v>
      </c>
      <c r="F19" s="17"/>
      <c r="G19" s="15"/>
      <c r="H19" s="17">
        <f t="shared" si="1"/>
        <v>-3718</v>
      </c>
      <c r="I19" s="17"/>
      <c r="J19" s="15"/>
      <c r="K19" s="46">
        <f t="shared" si="2"/>
        <v>-3718</v>
      </c>
      <c r="L19" s="58"/>
      <c r="M19" s="58"/>
      <c r="N19" s="17">
        <f t="shared" si="3"/>
        <v>-3718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5" t="s">
        <v>18</v>
      </c>
      <c r="B20" s="16">
        <v>-8120</v>
      </c>
      <c r="C20" s="17"/>
      <c r="D20" s="22"/>
      <c r="E20" s="33">
        <f t="shared" si="0"/>
        <v>-8120</v>
      </c>
      <c r="F20" s="17"/>
      <c r="G20" s="15"/>
      <c r="H20" s="17">
        <f t="shared" si="1"/>
        <v>-8120</v>
      </c>
      <c r="I20" s="17"/>
      <c r="J20" s="15"/>
      <c r="K20" s="17">
        <f t="shared" si="2"/>
        <v>-8120</v>
      </c>
      <c r="L20" s="58"/>
      <c r="M20" s="58"/>
      <c r="N20" s="17">
        <f t="shared" si="3"/>
        <v>-8120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5" t="s">
        <v>9</v>
      </c>
      <c r="B21" s="16">
        <f>-6946-4281-27</f>
        <v>-11254</v>
      </c>
      <c r="C21" s="17"/>
      <c r="D21" s="22"/>
      <c r="E21" s="33">
        <f t="shared" si="0"/>
        <v>-11254</v>
      </c>
      <c r="F21" s="17"/>
      <c r="G21" s="15"/>
      <c r="H21" s="17">
        <f t="shared" si="1"/>
        <v>-11254</v>
      </c>
      <c r="I21" s="17"/>
      <c r="J21" s="15"/>
      <c r="K21" s="17">
        <f t="shared" si="2"/>
        <v>-11254</v>
      </c>
      <c r="L21" s="58"/>
      <c r="M21" s="58"/>
      <c r="N21" s="17">
        <f t="shared" si="3"/>
        <v>-11254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5" t="s">
        <v>5</v>
      </c>
      <c r="B22" s="16">
        <f>-18315-6072</f>
        <v>-24387</v>
      </c>
      <c r="C22" s="17">
        <f>+E22-B22</f>
        <v>-903.61999999999898</v>
      </c>
      <c r="D22" s="22"/>
      <c r="E22" s="33">
        <v>-25290.62</v>
      </c>
      <c r="F22" s="17"/>
      <c r="G22" s="15"/>
      <c r="H22" s="46">
        <f t="shared" si="1"/>
        <v>-25290.62</v>
      </c>
      <c r="I22" s="45">
        <f>48*2.04</f>
        <v>97.92</v>
      </c>
      <c r="J22" s="15"/>
      <c r="K22" s="46">
        <f t="shared" si="2"/>
        <v>-25192.7</v>
      </c>
      <c r="L22" s="57">
        <f>48*L1</f>
        <v>0</v>
      </c>
      <c r="M22" s="58"/>
      <c r="N22" s="17">
        <f t="shared" si="3"/>
        <v>-25192.7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5" t="s">
        <v>27</v>
      </c>
      <c r="B23" s="16">
        <v>-29760</v>
      </c>
      <c r="C23" s="17"/>
      <c r="D23" s="22"/>
      <c r="E23" s="33">
        <f t="shared" si="0"/>
        <v>-29760</v>
      </c>
      <c r="F23" s="17"/>
      <c r="G23" s="15"/>
      <c r="H23" s="17">
        <f t="shared" si="1"/>
        <v>-29760</v>
      </c>
      <c r="I23" s="17"/>
      <c r="J23" s="15"/>
      <c r="K23" s="17">
        <f t="shared" si="2"/>
        <v>-29760</v>
      </c>
      <c r="L23" s="58"/>
      <c r="M23" s="58"/>
      <c r="N23" s="17">
        <f t="shared" si="3"/>
        <v>-29760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5" t="s">
        <v>26</v>
      </c>
      <c r="B24" s="16">
        <f>741+4655-13711-88930</f>
        <v>-97245</v>
      </c>
      <c r="C24" s="17">
        <f>+E24-B24</f>
        <v>4693.25</v>
      </c>
      <c r="D24" s="22"/>
      <c r="E24" s="33">
        <v>-92551.75</v>
      </c>
      <c r="F24" s="46">
        <f>-683*2.12</f>
        <v>-1447.96</v>
      </c>
      <c r="G24" s="15"/>
      <c r="H24" s="17">
        <f t="shared" si="1"/>
        <v>-93999.71</v>
      </c>
      <c r="I24" s="45">
        <f>(-1616-884)*2.04</f>
        <v>-5100</v>
      </c>
      <c r="J24" s="15"/>
      <c r="K24" s="46">
        <f t="shared" si="2"/>
        <v>-99099.71</v>
      </c>
      <c r="L24" s="57">
        <f>40*I1</f>
        <v>84.800000000000011</v>
      </c>
      <c r="M24" s="58"/>
      <c r="N24" s="17">
        <f t="shared" si="3"/>
        <v>-99014.91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5" t="s">
        <v>36</v>
      </c>
      <c r="B25" s="16"/>
      <c r="C25" s="17"/>
      <c r="D25" s="22"/>
      <c r="E25" s="33"/>
      <c r="F25" s="46"/>
      <c r="G25" s="15"/>
      <c r="H25" s="17">
        <f>+E25+F25+G25</f>
        <v>0</v>
      </c>
      <c r="I25" s="45"/>
      <c r="J25" s="15"/>
      <c r="K25" s="17">
        <f>+H25+I25+J25</f>
        <v>0</v>
      </c>
      <c r="L25" s="57"/>
      <c r="M25" s="58"/>
      <c r="N25" s="17">
        <f t="shared" ref="N25:N34" si="4">+K25+L25+M25</f>
        <v>0</v>
      </c>
      <c r="O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5" t="s">
        <v>28</v>
      </c>
      <c r="B26" s="16">
        <v>0</v>
      </c>
      <c r="C26" s="40">
        <v>-346</v>
      </c>
      <c r="D26" s="41"/>
      <c r="E26" s="42">
        <f t="shared" si="0"/>
        <v>-346</v>
      </c>
      <c r="F26" s="40"/>
      <c r="G26" s="43"/>
      <c r="H26" s="40">
        <f t="shared" si="1"/>
        <v>-346</v>
      </c>
      <c r="I26" s="40"/>
      <c r="J26" s="43"/>
      <c r="K26" s="40">
        <f t="shared" si="2"/>
        <v>-346</v>
      </c>
      <c r="L26" s="61"/>
      <c r="M26" s="61"/>
      <c r="N26" s="40">
        <f t="shared" si="4"/>
        <v>-346</v>
      </c>
      <c r="O26" s="43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5" t="s">
        <v>1</v>
      </c>
      <c r="B27" s="16">
        <v>26251</v>
      </c>
      <c r="C27" s="17"/>
      <c r="D27" s="22"/>
      <c r="E27" s="33">
        <v>26251.25</v>
      </c>
      <c r="F27" s="46">
        <f>-638*2.12</f>
        <v>-1352.5600000000002</v>
      </c>
      <c r="G27" s="17">
        <v>-26251</v>
      </c>
      <c r="H27" s="17">
        <f t="shared" ref="H27:H34" si="5">+E27+F27+G27</f>
        <v>-1352.3100000000013</v>
      </c>
      <c r="I27" s="45">
        <f>(283-157)*2.04</f>
        <v>257.04000000000002</v>
      </c>
      <c r="J27" s="17"/>
      <c r="K27" s="46">
        <f t="shared" si="2"/>
        <v>-1095.2700000000013</v>
      </c>
      <c r="L27" s="57">
        <f>(580-307)*I1</f>
        <v>578.76</v>
      </c>
      <c r="M27" s="58"/>
      <c r="N27" s="17">
        <f t="shared" si="4"/>
        <v>-516.51000000000136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5" t="s">
        <v>16</v>
      </c>
      <c r="B28" s="16">
        <v>113</v>
      </c>
      <c r="C28" s="17"/>
      <c r="D28" s="22"/>
      <c r="E28" s="33">
        <f t="shared" ref="E28:E34" si="6">+B28+C28+D28</f>
        <v>113</v>
      </c>
      <c r="F28" s="17"/>
      <c r="G28" s="17">
        <v>-113</v>
      </c>
      <c r="H28" s="17">
        <f>+E28+F28+G28</f>
        <v>0</v>
      </c>
      <c r="I28" s="17"/>
      <c r="J28" s="15"/>
      <c r="K28" s="17">
        <f>+H28+I28+J28</f>
        <v>0</v>
      </c>
      <c r="L28" s="58"/>
      <c r="M28" s="58"/>
      <c r="N28" s="17">
        <f t="shared" si="4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 t="shared" si="6"/>
        <v>134233.29999999999</v>
      </c>
      <c r="F29" s="17"/>
      <c r="G29" s="17">
        <v>-134233</v>
      </c>
      <c r="H29" s="17">
        <f t="shared" si="5"/>
        <v>0.29999999998835847</v>
      </c>
      <c r="I29" s="46"/>
      <c r="J29" s="17"/>
      <c r="K29" s="17">
        <f t="shared" si="2"/>
        <v>0.29999999998835847</v>
      </c>
      <c r="L29" s="60"/>
      <c r="M29" s="58"/>
      <c r="N29" s="17">
        <f t="shared" si="4"/>
        <v>0.29999999998835847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5" t="s">
        <v>17</v>
      </c>
      <c r="B30" s="16">
        <v>1610.08</v>
      </c>
      <c r="C30" s="17"/>
      <c r="D30" s="22">
        <v>-1610</v>
      </c>
      <c r="E30" s="33">
        <f t="shared" si="6"/>
        <v>7.999999999992724E-2</v>
      </c>
      <c r="F30" s="17"/>
      <c r="G30" s="38"/>
      <c r="H30" s="17">
        <f t="shared" si="5"/>
        <v>7.999999999992724E-2</v>
      </c>
      <c r="I30" s="17"/>
      <c r="J30" s="38"/>
      <c r="K30" s="17">
        <f t="shared" si="2"/>
        <v>7.999999999992724E-2</v>
      </c>
      <c r="L30" s="58">
        <f>-530*I1</f>
        <v>-1123.6000000000001</v>
      </c>
      <c r="M30" s="58"/>
      <c r="N30" s="17">
        <f t="shared" si="4"/>
        <v>-1123.5200000000002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5" t="s">
        <v>13</v>
      </c>
      <c r="B31" s="16">
        <f>-7050.06-3639.68-4.77+16033+1193</f>
        <v>6531.49</v>
      </c>
      <c r="C31" s="17"/>
      <c r="D31" s="22"/>
      <c r="E31" s="33">
        <f t="shared" si="6"/>
        <v>6531.49</v>
      </c>
      <c r="F31" s="17"/>
      <c r="G31" s="17">
        <v>-6531</v>
      </c>
      <c r="H31" s="17">
        <f t="shared" si="5"/>
        <v>0.48999999999978172</v>
      </c>
      <c r="I31" s="17"/>
      <c r="J31" s="17"/>
      <c r="K31" s="17">
        <f t="shared" si="2"/>
        <v>0.48999999999978172</v>
      </c>
      <c r="L31" s="58"/>
      <c r="M31" s="58"/>
      <c r="N31" s="17">
        <f t="shared" si="4"/>
        <v>0.48999999999978172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5" t="s">
        <v>43</v>
      </c>
      <c r="B32" s="16"/>
      <c r="C32" s="17"/>
      <c r="D32" s="22"/>
      <c r="E32" s="33"/>
      <c r="F32" s="17"/>
      <c r="G32" s="17"/>
      <c r="H32" s="17"/>
      <c r="I32" s="17"/>
      <c r="J32" s="17"/>
      <c r="K32" s="17">
        <v>0</v>
      </c>
      <c r="L32" s="58">
        <f>-413*I1</f>
        <v>-875.56000000000006</v>
      </c>
      <c r="M32" s="58"/>
      <c r="N32" s="17">
        <f>+K32+L32+M32</f>
        <v>-875.56000000000006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5" t="s">
        <v>12</v>
      </c>
      <c r="B33" s="16">
        <f>4837+7650+5+107810+5091</f>
        <v>125393</v>
      </c>
      <c r="C33" s="17"/>
      <c r="D33" s="22">
        <v>-125393</v>
      </c>
      <c r="E33" s="34">
        <f t="shared" si="6"/>
        <v>0</v>
      </c>
      <c r="F33" s="17"/>
      <c r="G33" s="15"/>
      <c r="H33" s="17">
        <f t="shared" si="5"/>
        <v>0</v>
      </c>
      <c r="I33" s="46"/>
      <c r="J33" s="15"/>
      <c r="K33" s="17">
        <f t="shared" si="2"/>
        <v>0</v>
      </c>
      <c r="L33" s="60"/>
      <c r="M33" s="58"/>
      <c r="N33" s="17">
        <f t="shared" si="4"/>
        <v>0</v>
      </c>
      <c r="O33" s="15"/>
      <c r="P33" s="15"/>
      <c r="Q33" s="6"/>
      <c r="R33" s="15"/>
      <c r="S33" s="15"/>
      <c r="T33" s="15"/>
      <c r="U33" s="15"/>
      <c r="V33" s="15"/>
      <c r="W33" s="15"/>
      <c r="X33" s="15"/>
    </row>
    <row r="34" spans="1:24" ht="15" customHeight="1" x14ac:dyDescent="0.2">
      <c r="A34" s="15" t="s">
        <v>7</v>
      </c>
      <c r="B34" s="20">
        <f>1631-7953+291+1816+46259+31532</f>
        <v>73576</v>
      </c>
      <c r="C34" s="21"/>
      <c r="D34" s="48">
        <v>-73576</v>
      </c>
      <c r="E34" s="44">
        <f t="shared" si="6"/>
        <v>0</v>
      </c>
      <c r="F34" s="21"/>
      <c r="G34" s="36"/>
      <c r="H34" s="21">
        <f t="shared" si="5"/>
        <v>0</v>
      </c>
      <c r="I34" s="21"/>
      <c r="J34" s="36"/>
      <c r="K34" s="21">
        <f t="shared" si="2"/>
        <v>0</v>
      </c>
      <c r="L34" s="62"/>
      <c r="M34" s="62"/>
      <c r="N34" s="21">
        <f t="shared" si="4"/>
        <v>0</v>
      </c>
      <c r="O34" s="15"/>
      <c r="P34" s="15"/>
      <c r="Q34" s="7"/>
      <c r="R34" s="8"/>
      <c r="S34" s="8"/>
      <c r="T34" s="9"/>
      <c r="U34" s="15"/>
      <c r="V34" s="15"/>
      <c r="W34" s="15"/>
      <c r="X34" s="15"/>
    </row>
    <row r="35" spans="1:24" ht="18" customHeight="1" x14ac:dyDescent="0.2">
      <c r="A35" s="15"/>
      <c r="B35" s="16">
        <f>SUM(B5:B34)</f>
        <v>938516.61</v>
      </c>
      <c r="C35" s="16">
        <f t="shared" ref="C35:H35" si="7">SUM(C5:C34)</f>
        <v>-33333.23000000001</v>
      </c>
      <c r="D35" s="16">
        <f t="shared" si="7"/>
        <v>-247343.71</v>
      </c>
      <c r="E35" s="16">
        <f t="shared" si="7"/>
        <v>657839.92000000004</v>
      </c>
      <c r="F35" s="16">
        <f t="shared" si="7"/>
        <v>-51030.52</v>
      </c>
      <c r="G35" s="16">
        <f t="shared" si="7"/>
        <v>-167128</v>
      </c>
      <c r="H35" s="16">
        <f t="shared" si="7"/>
        <v>439681.40000000014</v>
      </c>
      <c r="I35" s="16">
        <f t="shared" ref="I35:N35" si="8">SUM(I5:I34)</f>
        <v>-343874.63999999996</v>
      </c>
      <c r="J35" s="16">
        <f t="shared" si="8"/>
        <v>1911</v>
      </c>
      <c r="K35" s="16">
        <f t="shared" si="8"/>
        <v>97717.75999999998</v>
      </c>
      <c r="L35" s="63">
        <f t="shared" si="8"/>
        <v>-35571.479999999996</v>
      </c>
      <c r="M35" s="63">
        <f t="shared" si="8"/>
        <v>0</v>
      </c>
      <c r="N35" s="16">
        <f t="shared" si="8"/>
        <v>62146.279999999948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8" customHeight="1" x14ac:dyDescent="0.2">
      <c r="A36" s="15"/>
      <c r="B36" s="16"/>
      <c r="C36" s="17"/>
      <c r="D36" s="18"/>
      <c r="E36" s="35"/>
      <c r="F36" s="17"/>
      <c r="G36" s="15"/>
      <c r="H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95" customHeight="1" x14ac:dyDescent="0.2">
      <c r="A37" s="49" t="s">
        <v>38</v>
      </c>
      <c r="B37" s="50">
        <f>+B35</f>
        <v>938516.61</v>
      </c>
      <c r="C37" s="17"/>
      <c r="D37" s="22"/>
      <c r="E37" s="35"/>
      <c r="F37" s="17"/>
      <c r="G37" s="15"/>
      <c r="H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95" customHeight="1" x14ac:dyDescent="0.2">
      <c r="A38" s="49" t="s">
        <v>39</v>
      </c>
      <c r="B38" s="50">
        <f>+D35+G35+J35</f>
        <v>-412560.70999999996</v>
      </c>
      <c r="C38" s="17"/>
      <c r="D38" s="22"/>
      <c r="E38" s="35"/>
      <c r="F38" s="17"/>
      <c r="G38" s="15"/>
      <c r="H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95" customHeight="1" x14ac:dyDescent="0.2">
      <c r="A39" s="49" t="s">
        <v>40</v>
      </c>
      <c r="B39" s="51">
        <f>+C35+F35+I35+L35</f>
        <v>-463809.86999999994</v>
      </c>
      <c r="C39" s="17"/>
      <c r="D39" s="18"/>
      <c r="E39" s="35"/>
      <c r="F39" s="17"/>
      <c r="G39" s="15"/>
      <c r="H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.95" customHeight="1" thickBot="1" x14ac:dyDescent="0.25">
      <c r="A40" s="49" t="s">
        <v>44</v>
      </c>
      <c r="B40" s="52">
        <f>SUM(B37:B39)</f>
        <v>62146.030000000086</v>
      </c>
      <c r="C40" s="17"/>
      <c r="D40" s="18"/>
      <c r="E40" s="35"/>
      <c r="F40" s="17"/>
      <c r="G40" s="15"/>
      <c r="H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2.75" thickTop="1" x14ac:dyDescent="0.2">
      <c r="A41" s="15"/>
      <c r="B41" s="16"/>
      <c r="C41" s="17"/>
      <c r="D41" s="18"/>
      <c r="E41" s="35"/>
      <c r="F41" s="17"/>
      <c r="G41" s="15"/>
      <c r="H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2" x14ac:dyDescent="0.2">
      <c r="A42" s="15"/>
      <c r="B42" s="16"/>
      <c r="C42" s="17"/>
      <c r="D42" s="18"/>
      <c r="E42" s="35"/>
      <c r="F42" s="17"/>
      <c r="G42" s="15"/>
      <c r="H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2" x14ac:dyDescent="0.2">
      <c r="A43" s="15"/>
      <c r="B43" s="16"/>
      <c r="C43" s="17"/>
      <c r="D43" s="18"/>
      <c r="E43" s="35"/>
      <c r="F43" s="17"/>
      <c r="G43" s="15"/>
      <c r="H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2" x14ac:dyDescent="0.2">
      <c r="A44" s="15"/>
      <c r="B44" s="16"/>
      <c r="C44" s="17"/>
      <c r="D44" s="18"/>
      <c r="E44" s="35"/>
      <c r="F44" s="17"/>
      <c r="G44" s="15"/>
      <c r="H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2" x14ac:dyDescent="0.2">
      <c r="A45" s="15"/>
      <c r="B45" s="16"/>
      <c r="C45" s="17"/>
      <c r="D45" s="18"/>
      <c r="E45" s="35"/>
      <c r="F45" s="17"/>
      <c r="G45" s="15"/>
      <c r="H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2" x14ac:dyDescent="0.2">
      <c r="A46" s="15"/>
      <c r="B46" s="16"/>
      <c r="C46" s="17"/>
      <c r="D46" s="18"/>
      <c r="E46" s="35"/>
      <c r="F46" s="17"/>
      <c r="G46" s="15"/>
      <c r="H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2" x14ac:dyDescent="0.2">
      <c r="A47" s="15"/>
      <c r="B47" s="16"/>
      <c r="C47" s="17"/>
      <c r="D47" s="18"/>
      <c r="E47" s="35"/>
      <c r="F47" s="17"/>
      <c r="G47" s="15"/>
      <c r="H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2" x14ac:dyDescent="0.2">
      <c r="A48" s="15"/>
      <c r="B48" s="16"/>
      <c r="C48" s="17"/>
      <c r="D48" s="18"/>
      <c r="E48" s="35"/>
      <c r="F48" s="17"/>
      <c r="G48" s="15"/>
      <c r="H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2" x14ac:dyDescent="0.2">
      <c r="A49" s="15"/>
      <c r="B49" s="16"/>
      <c r="C49" s="17"/>
      <c r="D49" s="18"/>
      <c r="E49" s="35"/>
      <c r="F49" s="17"/>
      <c r="G49" s="15"/>
      <c r="H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2" x14ac:dyDescent="0.2">
      <c r="A50" s="15"/>
      <c r="B50" s="16"/>
      <c r="C50" s="17"/>
      <c r="D50" s="18"/>
      <c r="E50" s="35"/>
      <c r="F50" s="17"/>
      <c r="G50" s="15"/>
      <c r="H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2" x14ac:dyDescent="0.2">
      <c r="A51" s="15"/>
      <c r="B51" s="16"/>
      <c r="C51" s="17"/>
      <c r="D51" s="18"/>
      <c r="E51" s="35"/>
      <c r="F51" s="17"/>
      <c r="G51" s="15"/>
      <c r="H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2" x14ac:dyDescent="0.2">
      <c r="A52" s="15"/>
      <c r="B52" s="16"/>
      <c r="C52" s="17"/>
      <c r="D52" s="18"/>
      <c r="E52" s="35"/>
      <c r="F52" s="17"/>
      <c r="G52" s="15"/>
      <c r="H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2" x14ac:dyDescent="0.2">
      <c r="A105" s="15"/>
      <c r="B105" s="16"/>
      <c r="C105" s="17"/>
      <c r="D105" s="18"/>
      <c r="E105" s="35"/>
      <c r="F105" s="17"/>
      <c r="G105" s="15"/>
      <c r="H105" s="15"/>
      <c r="I105" s="15"/>
      <c r="J105" s="15"/>
      <c r="K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2" x14ac:dyDescent="0.2">
      <c r="A316" s="15"/>
      <c r="B316" s="16"/>
      <c r="C316" s="17"/>
      <c r="D316" s="18"/>
      <c r="E316" s="35"/>
      <c r="F316" s="17"/>
      <c r="G316" s="15"/>
      <c r="I316" s="15"/>
      <c r="J316" s="15"/>
      <c r="K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2" x14ac:dyDescent="0.2">
      <c r="A317" s="15"/>
      <c r="B317" s="16"/>
      <c r="C317" s="17"/>
      <c r="D317" s="18"/>
      <c r="E317" s="35"/>
      <c r="I317" s="15"/>
      <c r="J317" s="15"/>
      <c r="K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2" x14ac:dyDescent="0.2">
      <c r="A318" s="15"/>
      <c r="B318" s="16"/>
      <c r="C318" s="17"/>
      <c r="D318" s="18"/>
      <c r="E318" s="35"/>
      <c r="I318" s="15"/>
      <c r="J318" s="15"/>
      <c r="K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2" x14ac:dyDescent="0.2">
      <c r="A319" s="15"/>
      <c r="B319" s="16"/>
      <c r="C319" s="17"/>
      <c r="D319" s="18"/>
      <c r="E319" s="35"/>
      <c r="I319" s="15"/>
      <c r="J319" s="15"/>
      <c r="K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2" x14ac:dyDescent="0.2">
      <c r="A320" s="15"/>
      <c r="B320" s="16"/>
      <c r="C320" s="17"/>
      <c r="D320" s="18"/>
      <c r="E320" s="35"/>
      <c r="I320" s="15"/>
      <c r="J320" s="15"/>
      <c r="K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2" x14ac:dyDescent="0.2">
      <c r="A321" s="15"/>
      <c r="B321" s="16"/>
      <c r="C321" s="17"/>
      <c r="D321" s="18"/>
      <c r="E321" s="35"/>
      <c r="I321" s="15"/>
      <c r="J321" s="15"/>
      <c r="K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2" x14ac:dyDescent="0.2">
      <c r="A322" s="15"/>
      <c r="B322" s="16"/>
      <c r="C322" s="17"/>
      <c r="D322" s="18"/>
      <c r="E322" s="35"/>
      <c r="I322" s="15"/>
      <c r="J322" s="15"/>
      <c r="K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2" x14ac:dyDescent="0.2">
      <c r="A323" s="15"/>
      <c r="B323" s="16"/>
      <c r="C323" s="17"/>
      <c r="D323" s="18"/>
      <c r="E323" s="35"/>
      <c r="I323" s="15"/>
      <c r="J323" s="15"/>
      <c r="K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2" x14ac:dyDescent="0.2">
      <c r="A324" s="15"/>
      <c r="B324" s="16"/>
      <c r="C324" s="17"/>
      <c r="D324" s="18"/>
      <c r="E324" s="35"/>
      <c r="I324" s="15"/>
      <c r="J324" s="15"/>
      <c r="K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2" x14ac:dyDescent="0.2">
      <c r="A325" s="15"/>
      <c r="B325" s="16"/>
      <c r="C325" s="17"/>
      <c r="D325" s="18"/>
      <c r="E325" s="35"/>
      <c r="I325" s="15"/>
      <c r="J325" s="15"/>
      <c r="K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2" x14ac:dyDescent="0.2">
      <c r="A326" s="15"/>
      <c r="B326" s="16"/>
      <c r="C326" s="17"/>
      <c r="D326" s="18"/>
      <c r="E326" s="35"/>
      <c r="I326" s="15"/>
      <c r="J326" s="15"/>
      <c r="K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2" x14ac:dyDescent="0.2">
      <c r="A327" s="15"/>
      <c r="B327" s="16"/>
      <c r="C327" s="17"/>
      <c r="D327" s="18"/>
      <c r="E327" s="35"/>
      <c r="I327" s="15"/>
      <c r="J327" s="15"/>
      <c r="K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2" x14ac:dyDescent="0.2">
      <c r="A328" s="15"/>
      <c r="B328" s="16"/>
      <c r="C328" s="17"/>
      <c r="D328" s="18"/>
      <c r="E328" s="35"/>
      <c r="I328" s="15"/>
      <c r="J328" s="15"/>
      <c r="K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2" x14ac:dyDescent="0.2">
      <c r="A329" s="15"/>
      <c r="B329" s="16"/>
      <c r="C329" s="17"/>
      <c r="D329" s="18"/>
      <c r="E329" s="35"/>
      <c r="I329" s="15"/>
      <c r="J329" s="15"/>
      <c r="K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2" x14ac:dyDescent="0.2">
      <c r="A330" s="15"/>
      <c r="B330" s="16"/>
      <c r="C330" s="17"/>
      <c r="D330" s="18"/>
      <c r="E330" s="35"/>
      <c r="I330" s="15"/>
      <c r="J330" s="15"/>
      <c r="K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2" x14ac:dyDescent="0.2">
      <c r="A331" s="15"/>
      <c r="B331" s="16"/>
      <c r="C331" s="17"/>
      <c r="D331" s="18"/>
      <c r="E331" s="35"/>
      <c r="I331" s="15"/>
      <c r="J331" s="15"/>
      <c r="K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2" x14ac:dyDescent="0.2">
      <c r="A332" s="15"/>
      <c r="B332" s="16"/>
      <c r="C332" s="17"/>
      <c r="D332" s="18"/>
      <c r="E332" s="35"/>
      <c r="I332" s="15"/>
      <c r="J332" s="15"/>
      <c r="K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2" x14ac:dyDescent="0.2">
      <c r="A333" s="15"/>
      <c r="B333" s="16"/>
      <c r="C333" s="17"/>
      <c r="D333" s="18"/>
      <c r="E333" s="35"/>
      <c r="I333" s="15"/>
      <c r="J333" s="15"/>
      <c r="K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2" x14ac:dyDescent="0.2">
      <c r="A334" s="15"/>
      <c r="B334" s="16"/>
      <c r="C334" s="17"/>
      <c r="D334" s="18"/>
      <c r="E334" s="35"/>
      <c r="I334" s="15"/>
      <c r="J334" s="15"/>
      <c r="K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2" x14ac:dyDescent="0.2">
      <c r="A335" s="15"/>
      <c r="B335" s="16"/>
      <c r="C335" s="17"/>
      <c r="D335" s="18"/>
      <c r="E335" s="35"/>
      <c r="I335" s="15"/>
      <c r="J335" s="15"/>
      <c r="K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2" x14ac:dyDescent="0.2">
      <c r="A336" s="15"/>
      <c r="B336" s="16"/>
      <c r="C336" s="17"/>
      <c r="D336" s="18"/>
      <c r="E336" s="35"/>
      <c r="I336" s="15"/>
      <c r="J336" s="15"/>
      <c r="K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2" x14ac:dyDescent="0.2">
      <c r="A337" s="15"/>
      <c r="B337" s="16"/>
      <c r="C337" s="17"/>
      <c r="D337" s="18"/>
      <c r="E337" s="35"/>
      <c r="I337" s="15"/>
      <c r="J337" s="15"/>
      <c r="K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2" x14ac:dyDescent="0.2">
      <c r="A338" s="15"/>
      <c r="B338" s="16"/>
      <c r="C338" s="17"/>
      <c r="D338" s="18"/>
      <c r="E338" s="35"/>
      <c r="I338" s="15"/>
      <c r="J338" s="15"/>
      <c r="K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2" x14ac:dyDescent="0.2">
      <c r="A339" s="15"/>
      <c r="B339" s="16"/>
      <c r="C339" s="17"/>
      <c r="D339" s="18"/>
      <c r="E339" s="35"/>
      <c r="I339" s="15"/>
      <c r="J339" s="15"/>
      <c r="K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2" x14ac:dyDescent="0.2">
      <c r="A340" s="15"/>
      <c r="B340" s="16"/>
      <c r="C340" s="17"/>
      <c r="D340" s="18"/>
      <c r="E340" s="35"/>
      <c r="I340" s="15"/>
      <c r="J340" s="15"/>
      <c r="K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2" x14ac:dyDescent="0.2">
      <c r="A341" s="15"/>
      <c r="B341" s="16"/>
      <c r="C341" s="17"/>
      <c r="D341" s="18"/>
      <c r="E341" s="35"/>
      <c r="I341" s="15"/>
      <c r="J341" s="15"/>
      <c r="K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2" x14ac:dyDescent="0.2">
      <c r="A342" s="15"/>
      <c r="B342" s="16"/>
      <c r="C342" s="17"/>
      <c r="D342" s="18"/>
      <c r="E342" s="35"/>
      <c r="I342" s="15"/>
      <c r="J342" s="15"/>
      <c r="K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2" x14ac:dyDescent="0.2">
      <c r="A343" s="15"/>
      <c r="B343" s="16"/>
      <c r="C343" s="17"/>
      <c r="D343" s="18"/>
      <c r="E343" s="35"/>
      <c r="I343" s="15"/>
      <c r="J343" s="15"/>
      <c r="K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2" x14ac:dyDescent="0.2">
      <c r="A344" s="15"/>
      <c r="B344" s="16"/>
      <c r="C344" s="17"/>
      <c r="D344" s="18"/>
      <c r="E344" s="35"/>
      <c r="I344" s="15"/>
      <c r="J344" s="15"/>
      <c r="K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2" x14ac:dyDescent="0.2">
      <c r="A345" s="15"/>
      <c r="B345" s="16"/>
      <c r="C345" s="17"/>
      <c r="D345" s="18"/>
      <c r="E345" s="35"/>
      <c r="I345" s="15"/>
      <c r="J345" s="15"/>
      <c r="K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2" x14ac:dyDescent="0.2">
      <c r="A346" s="15"/>
      <c r="B346" s="16"/>
      <c r="C346" s="17"/>
      <c r="D346" s="18"/>
      <c r="E346" s="35"/>
      <c r="I346" s="15"/>
      <c r="J346" s="15"/>
      <c r="K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2" x14ac:dyDescent="0.2">
      <c r="A347" s="15"/>
      <c r="B347" s="16"/>
      <c r="C347" s="17"/>
      <c r="D347" s="18"/>
      <c r="E347" s="35"/>
      <c r="I347" s="15"/>
      <c r="J347" s="15"/>
      <c r="K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2" x14ac:dyDescent="0.2">
      <c r="A348" s="15"/>
      <c r="B348" s="16"/>
      <c r="C348" s="17"/>
      <c r="D348" s="18"/>
      <c r="E348" s="35"/>
      <c r="I348" s="15"/>
      <c r="J348" s="15"/>
      <c r="K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2" x14ac:dyDescent="0.2">
      <c r="A349" s="15"/>
      <c r="B349" s="16"/>
      <c r="C349" s="17"/>
      <c r="D349" s="18"/>
      <c r="E349" s="35"/>
      <c r="I349" s="15"/>
      <c r="J349" s="15"/>
      <c r="K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2" x14ac:dyDescent="0.2">
      <c r="A350" s="15"/>
      <c r="B350" s="16"/>
      <c r="C350" s="17"/>
      <c r="D350" s="18"/>
      <c r="E350" s="35"/>
      <c r="I350" s="15"/>
      <c r="J350" s="15"/>
      <c r="K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2" x14ac:dyDescent="0.2">
      <c r="A351" s="15"/>
      <c r="B351" s="16"/>
      <c r="C351" s="17"/>
      <c r="D351" s="18"/>
      <c r="E351" s="35"/>
      <c r="I351" s="15"/>
      <c r="J351" s="15"/>
      <c r="K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2" x14ac:dyDescent="0.2">
      <c r="A352" s="15"/>
      <c r="B352" s="16"/>
      <c r="C352" s="17"/>
      <c r="D352" s="18"/>
      <c r="E352" s="35"/>
      <c r="I352" s="15"/>
      <c r="J352" s="15"/>
      <c r="K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2" x14ac:dyDescent="0.2">
      <c r="A353" s="15"/>
      <c r="B353" s="16"/>
      <c r="C353" s="17"/>
      <c r="D353" s="18"/>
      <c r="E353" s="35"/>
      <c r="I353" s="15"/>
      <c r="J353" s="15"/>
      <c r="K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2" x14ac:dyDescent="0.2">
      <c r="A354" s="15"/>
      <c r="B354" s="16"/>
      <c r="C354" s="17"/>
      <c r="D354" s="18"/>
      <c r="E354" s="35"/>
      <c r="I354" s="15"/>
      <c r="J354" s="15"/>
      <c r="K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2" x14ac:dyDescent="0.2">
      <c r="A355" s="15"/>
      <c r="B355" s="16"/>
      <c r="C355" s="17"/>
      <c r="D355" s="18"/>
      <c r="E355" s="35"/>
      <c r="I355" s="15"/>
      <c r="J355" s="15"/>
      <c r="K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2" x14ac:dyDescent="0.2">
      <c r="A356" s="15"/>
      <c r="B356" s="16"/>
      <c r="C356" s="17"/>
      <c r="D356" s="18"/>
      <c r="E356" s="35"/>
      <c r="I356" s="15"/>
      <c r="J356" s="15"/>
      <c r="K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2" x14ac:dyDescent="0.2">
      <c r="A357" s="15"/>
      <c r="B357" s="16"/>
      <c r="C357" s="17"/>
      <c r="D357" s="18"/>
      <c r="E357" s="35"/>
      <c r="I357" s="15"/>
      <c r="J357" s="15"/>
      <c r="K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2" x14ac:dyDescent="0.2">
      <c r="A358" s="15"/>
      <c r="B358" s="16"/>
      <c r="C358" s="17"/>
      <c r="D358" s="18"/>
      <c r="E358" s="35"/>
      <c r="I358" s="15"/>
      <c r="J358" s="15"/>
      <c r="K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2" x14ac:dyDescent="0.2">
      <c r="A359" s="15"/>
      <c r="B359" s="16"/>
      <c r="C359" s="17"/>
      <c r="D359" s="18"/>
      <c r="E359" s="35"/>
      <c r="I359" s="15"/>
      <c r="J359" s="15"/>
      <c r="K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2" x14ac:dyDescent="0.2">
      <c r="A360" s="15"/>
      <c r="B360" s="16"/>
      <c r="C360" s="17"/>
      <c r="D360" s="18"/>
      <c r="E360" s="35"/>
      <c r="I360" s="15"/>
      <c r="J360" s="15"/>
      <c r="K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2" x14ac:dyDescent="0.2">
      <c r="A361" s="15"/>
      <c r="B361" s="16"/>
      <c r="C361" s="17"/>
      <c r="D361" s="18"/>
      <c r="E361" s="35"/>
      <c r="I361" s="15"/>
      <c r="J361" s="15"/>
      <c r="K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2" x14ac:dyDescent="0.2">
      <c r="A362" s="15"/>
      <c r="B362" s="16"/>
      <c r="C362" s="17"/>
      <c r="D362" s="18"/>
      <c r="E362" s="35"/>
      <c r="I362" s="15"/>
      <c r="J362" s="15"/>
      <c r="K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2" x14ac:dyDescent="0.2">
      <c r="A363" s="15"/>
      <c r="B363" s="16"/>
      <c r="C363" s="17"/>
      <c r="D363" s="18"/>
      <c r="E363" s="35"/>
      <c r="I363" s="15"/>
      <c r="J363" s="15"/>
      <c r="K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2" x14ac:dyDescent="0.2">
      <c r="A364" s="15"/>
      <c r="B364" s="16"/>
      <c r="C364" s="17"/>
      <c r="D364" s="18"/>
      <c r="E364" s="35"/>
      <c r="I364" s="15"/>
      <c r="J364" s="15"/>
      <c r="K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2" x14ac:dyDescent="0.2">
      <c r="A365" s="15"/>
      <c r="B365" s="16"/>
      <c r="C365" s="17"/>
      <c r="D365" s="18"/>
      <c r="E365" s="35"/>
      <c r="I365" s="15"/>
      <c r="J365" s="15"/>
      <c r="K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2" x14ac:dyDescent="0.2">
      <c r="A366" s="15"/>
      <c r="B366" s="16"/>
      <c r="C366" s="17"/>
      <c r="D366" s="18"/>
      <c r="E366" s="35"/>
      <c r="I366" s="15"/>
      <c r="J366" s="15"/>
      <c r="K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2" x14ac:dyDescent="0.2">
      <c r="A367" s="15"/>
      <c r="B367" s="16"/>
      <c r="C367" s="17"/>
      <c r="D367" s="18"/>
      <c r="E367" s="35"/>
      <c r="I367" s="15"/>
      <c r="J367" s="15"/>
      <c r="K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2" x14ac:dyDescent="0.2">
      <c r="A368" s="15"/>
      <c r="B368" s="16"/>
      <c r="C368" s="17"/>
      <c r="D368" s="18"/>
      <c r="E368" s="35"/>
      <c r="I368" s="15"/>
      <c r="J368" s="15"/>
      <c r="K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2" x14ac:dyDescent="0.2">
      <c r="A369" s="15"/>
      <c r="B369" s="16"/>
      <c r="C369" s="17"/>
      <c r="D369" s="18"/>
      <c r="E369" s="35"/>
      <c r="I369" s="15"/>
      <c r="J369" s="15"/>
      <c r="K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2" x14ac:dyDescent="0.2">
      <c r="A370" s="15"/>
      <c r="B370" s="16"/>
      <c r="C370" s="17"/>
      <c r="D370" s="18"/>
      <c r="E370" s="35"/>
      <c r="I370" s="15"/>
      <c r="J370" s="15"/>
      <c r="K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2" x14ac:dyDescent="0.2">
      <c r="A371" s="15"/>
      <c r="B371" s="16"/>
      <c r="C371" s="17"/>
      <c r="D371" s="18"/>
      <c r="E371" s="35"/>
      <c r="I371" s="15"/>
      <c r="J371" s="15"/>
      <c r="K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2" x14ac:dyDescent="0.2">
      <c r="A372" s="15"/>
      <c r="B372" s="16"/>
      <c r="C372" s="17"/>
      <c r="D372" s="18"/>
      <c r="E372" s="35"/>
      <c r="I372" s="15"/>
      <c r="J372" s="15"/>
      <c r="K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2" x14ac:dyDescent="0.2">
      <c r="A373" s="15"/>
      <c r="B373" s="16"/>
      <c r="C373" s="17"/>
      <c r="D373" s="18"/>
      <c r="E373" s="35"/>
      <c r="I373" s="15"/>
      <c r="J373" s="15"/>
      <c r="K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2" x14ac:dyDescent="0.2">
      <c r="A374" s="15"/>
      <c r="B374" s="16"/>
      <c r="C374" s="17"/>
      <c r="D374" s="18"/>
      <c r="E374" s="35"/>
      <c r="I374" s="15"/>
      <c r="J374" s="15"/>
      <c r="K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2" x14ac:dyDescent="0.2">
      <c r="A375" s="15"/>
      <c r="B375" s="16"/>
      <c r="C375" s="17"/>
      <c r="D375" s="18"/>
      <c r="E375" s="35"/>
      <c r="I375" s="15"/>
      <c r="J375" s="15"/>
      <c r="K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2" x14ac:dyDescent="0.2">
      <c r="A376" s="15"/>
      <c r="B376" s="16"/>
      <c r="C376" s="17"/>
      <c r="D376" s="18"/>
      <c r="E376" s="35"/>
      <c r="I376" s="15"/>
      <c r="J376" s="15"/>
      <c r="K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2" x14ac:dyDescent="0.2">
      <c r="A377" s="15"/>
      <c r="B377" s="16"/>
      <c r="C377" s="17"/>
      <c r="D377" s="18"/>
      <c r="E377" s="35"/>
      <c r="I377" s="15"/>
      <c r="J377" s="15"/>
      <c r="K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2" x14ac:dyDescent="0.2">
      <c r="A378" s="15"/>
      <c r="B378" s="16"/>
      <c r="C378" s="17"/>
      <c r="D378" s="18"/>
      <c r="E378" s="35"/>
      <c r="I378" s="15"/>
      <c r="J378" s="15"/>
      <c r="K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2" x14ac:dyDescent="0.2">
      <c r="A379" s="15"/>
      <c r="B379" s="16"/>
      <c r="C379" s="17"/>
      <c r="D379" s="18"/>
      <c r="E379" s="35"/>
      <c r="I379" s="15"/>
      <c r="J379" s="15"/>
      <c r="K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2" x14ac:dyDescent="0.2">
      <c r="A380" s="15"/>
      <c r="B380" s="16"/>
      <c r="C380" s="17"/>
      <c r="D380" s="18"/>
      <c r="E380" s="35"/>
      <c r="I380" s="15"/>
      <c r="J380" s="15"/>
      <c r="K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2" x14ac:dyDescent="0.2">
      <c r="A381" s="15"/>
      <c r="B381" s="16"/>
      <c r="C381" s="17"/>
      <c r="D381" s="18"/>
      <c r="E381" s="35"/>
      <c r="I381" s="15"/>
      <c r="J381" s="15"/>
      <c r="K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2" x14ac:dyDescent="0.2">
      <c r="A382" s="15"/>
      <c r="B382" s="16"/>
      <c r="C382" s="17"/>
      <c r="D382" s="18"/>
      <c r="E382" s="35"/>
      <c r="I382" s="15"/>
      <c r="J382" s="15"/>
      <c r="K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2" x14ac:dyDescent="0.2">
      <c r="A383" s="15"/>
      <c r="B383" s="16"/>
      <c r="C383" s="17"/>
      <c r="D383" s="18"/>
      <c r="E383" s="35"/>
      <c r="I383" s="15"/>
      <c r="J383" s="15"/>
      <c r="K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2" x14ac:dyDescent="0.2">
      <c r="A384" s="15"/>
      <c r="B384" s="16"/>
      <c r="C384" s="17"/>
      <c r="D384" s="18"/>
      <c r="E384" s="35"/>
      <c r="I384" s="15"/>
      <c r="J384" s="15"/>
      <c r="K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2" x14ac:dyDescent="0.2">
      <c r="A385" s="15"/>
      <c r="B385" s="16"/>
      <c r="C385" s="17"/>
      <c r="D385" s="18"/>
      <c r="E385" s="35"/>
      <c r="I385" s="15"/>
      <c r="J385" s="15"/>
      <c r="K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2" x14ac:dyDescent="0.2">
      <c r="A386" s="15"/>
      <c r="B386" s="16"/>
      <c r="C386" s="17"/>
      <c r="D386" s="18"/>
      <c r="E386" s="35"/>
      <c r="I386" s="15"/>
      <c r="J386" s="15"/>
      <c r="K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2" x14ac:dyDescent="0.2">
      <c r="A387" s="15"/>
      <c r="B387" s="16"/>
      <c r="C387" s="17"/>
      <c r="D387" s="18"/>
      <c r="E387" s="35"/>
      <c r="I387" s="15"/>
      <c r="J387" s="15"/>
      <c r="K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2" x14ac:dyDescent="0.2">
      <c r="A388" s="15"/>
      <c r="B388" s="16"/>
      <c r="C388" s="17"/>
      <c r="D388" s="18"/>
      <c r="E388" s="35"/>
      <c r="I388" s="15"/>
      <c r="J388" s="15"/>
      <c r="K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2" x14ac:dyDescent="0.2">
      <c r="A389" s="15"/>
      <c r="B389" s="16"/>
      <c r="C389" s="17"/>
      <c r="D389" s="18"/>
      <c r="E389" s="35"/>
      <c r="I389" s="15"/>
      <c r="J389" s="15"/>
      <c r="K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2" x14ac:dyDescent="0.2">
      <c r="A390" s="15"/>
      <c r="B390" s="16"/>
      <c r="C390" s="17"/>
      <c r="D390" s="18"/>
      <c r="E390" s="35"/>
      <c r="I390" s="15"/>
      <c r="J390" s="15"/>
      <c r="K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2" x14ac:dyDescent="0.2">
      <c r="A391" s="15"/>
      <c r="B391" s="16"/>
      <c r="C391" s="17"/>
      <c r="D391" s="18"/>
      <c r="E391" s="35"/>
      <c r="I391" s="15"/>
      <c r="J391" s="15"/>
      <c r="K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2" x14ac:dyDescent="0.2">
      <c r="A392" s="15"/>
      <c r="B392" s="16"/>
      <c r="C392" s="17"/>
      <c r="D392" s="18"/>
      <c r="E392" s="35"/>
      <c r="I392" s="15"/>
      <c r="J392" s="15"/>
      <c r="K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2" x14ac:dyDescent="0.2">
      <c r="A393" s="15"/>
      <c r="B393" s="16"/>
      <c r="C393" s="17"/>
      <c r="D393" s="18"/>
      <c r="E393" s="35"/>
      <c r="I393" s="15"/>
      <c r="J393" s="15"/>
      <c r="K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2" x14ac:dyDescent="0.2">
      <c r="A394" s="15"/>
      <c r="B394" s="16"/>
      <c r="C394" s="17"/>
      <c r="D394" s="18"/>
      <c r="E394" s="35"/>
      <c r="I394" s="15"/>
      <c r="J394" s="15"/>
      <c r="K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2" x14ac:dyDescent="0.2">
      <c r="A395" s="15"/>
      <c r="B395" s="16"/>
      <c r="C395" s="17"/>
      <c r="D395" s="18"/>
      <c r="E395" s="35"/>
      <c r="I395" s="15"/>
      <c r="J395" s="15"/>
      <c r="K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2" x14ac:dyDescent="0.2">
      <c r="A396" s="15"/>
      <c r="B396" s="16"/>
      <c r="C396" s="17"/>
      <c r="D396" s="18"/>
      <c r="E396" s="35"/>
      <c r="I396" s="15"/>
      <c r="J396" s="15"/>
      <c r="K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2" x14ac:dyDescent="0.2">
      <c r="A397" s="15"/>
      <c r="B397" s="16"/>
      <c r="C397" s="17"/>
      <c r="D397" s="18"/>
      <c r="E397" s="35"/>
      <c r="I397" s="15"/>
      <c r="J397" s="15"/>
      <c r="K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2" x14ac:dyDescent="0.2">
      <c r="A398" s="15"/>
      <c r="B398" s="16"/>
      <c r="C398" s="17"/>
      <c r="D398" s="18"/>
      <c r="E398" s="35"/>
      <c r="I398" s="15"/>
      <c r="J398" s="15"/>
      <c r="K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2" x14ac:dyDescent="0.2">
      <c r="A399" s="15"/>
      <c r="B399" s="16"/>
      <c r="C399" s="17"/>
      <c r="D399" s="18"/>
      <c r="E399" s="35"/>
      <c r="I399" s="15"/>
      <c r="J399" s="15"/>
      <c r="K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2" x14ac:dyDescent="0.2">
      <c r="A400" s="15"/>
      <c r="B400" s="16"/>
      <c r="C400" s="17"/>
      <c r="D400" s="18"/>
      <c r="E400" s="35"/>
      <c r="I400" s="15"/>
      <c r="J400" s="15"/>
      <c r="K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2" x14ac:dyDescent="0.2">
      <c r="A401" s="15"/>
      <c r="B401" s="16"/>
      <c r="C401" s="17"/>
      <c r="D401" s="18"/>
      <c r="E401" s="35"/>
      <c r="I401" s="15"/>
      <c r="J401" s="15"/>
      <c r="K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2" x14ac:dyDescent="0.2">
      <c r="A402" s="15"/>
      <c r="B402" s="16"/>
      <c r="C402" s="17"/>
      <c r="D402" s="18"/>
      <c r="E402" s="35"/>
      <c r="I402" s="15"/>
      <c r="J402" s="15"/>
      <c r="K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2" x14ac:dyDescent="0.2">
      <c r="A403" s="15"/>
      <c r="B403" s="16"/>
      <c r="C403" s="17"/>
      <c r="D403" s="18"/>
      <c r="E403" s="35"/>
      <c r="I403" s="15"/>
      <c r="J403" s="15"/>
      <c r="K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2" x14ac:dyDescent="0.2">
      <c r="A404" s="15"/>
      <c r="B404" s="16"/>
      <c r="C404" s="17"/>
      <c r="D404" s="18"/>
      <c r="E404" s="35"/>
      <c r="I404" s="15"/>
      <c r="J404" s="15"/>
      <c r="K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2" x14ac:dyDescent="0.2">
      <c r="A405" s="15"/>
      <c r="B405" s="16"/>
      <c r="C405" s="17"/>
      <c r="D405" s="18"/>
      <c r="E405" s="35"/>
      <c r="I405" s="15"/>
      <c r="J405" s="15"/>
      <c r="K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2" x14ac:dyDescent="0.2">
      <c r="A406" s="15"/>
      <c r="B406" s="16"/>
      <c r="C406" s="17"/>
      <c r="D406" s="18"/>
      <c r="E406" s="35"/>
      <c r="I406" s="15"/>
      <c r="J406" s="15"/>
      <c r="K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2" x14ac:dyDescent="0.2">
      <c r="A407" s="15"/>
      <c r="B407" s="16"/>
      <c r="C407" s="17"/>
      <c r="D407" s="18"/>
      <c r="E407" s="35"/>
      <c r="I407" s="15"/>
      <c r="J407" s="15"/>
      <c r="K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2" x14ac:dyDescent="0.2">
      <c r="A408" s="15"/>
      <c r="B408" s="16"/>
      <c r="C408" s="17"/>
      <c r="D408" s="18"/>
      <c r="E408" s="35"/>
      <c r="I408" s="15"/>
      <c r="J408" s="15"/>
      <c r="K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2" x14ac:dyDescent="0.2">
      <c r="A409" s="15"/>
      <c r="B409" s="16"/>
      <c r="C409" s="17"/>
      <c r="D409" s="18"/>
      <c r="E409" s="35"/>
      <c r="I409" s="15"/>
      <c r="J409" s="15"/>
      <c r="K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2" x14ac:dyDescent="0.2">
      <c r="A410" s="15"/>
      <c r="B410" s="16"/>
      <c r="C410" s="17"/>
      <c r="D410" s="18"/>
      <c r="E410" s="35"/>
      <c r="I410" s="15"/>
      <c r="J410" s="15"/>
      <c r="K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2" x14ac:dyDescent="0.2">
      <c r="A411" s="15"/>
      <c r="B411" s="16"/>
      <c r="C411" s="17"/>
      <c r="D411" s="18"/>
      <c r="E411" s="35"/>
      <c r="I411" s="15"/>
      <c r="J411" s="15"/>
      <c r="K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2" x14ac:dyDescent="0.2">
      <c r="A412" s="15"/>
      <c r="B412" s="16"/>
      <c r="C412" s="17"/>
      <c r="D412" s="18"/>
      <c r="E412" s="35"/>
      <c r="I412" s="15"/>
      <c r="J412" s="15"/>
      <c r="K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2" x14ac:dyDescent="0.2">
      <c r="A413" s="15"/>
      <c r="B413" s="16"/>
      <c r="C413" s="17"/>
      <c r="D413" s="18"/>
      <c r="E413" s="35"/>
      <c r="I413" s="15"/>
      <c r="J413" s="15"/>
      <c r="K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2" x14ac:dyDescent="0.2">
      <c r="A414" s="15"/>
      <c r="B414" s="16"/>
      <c r="C414" s="17"/>
      <c r="D414" s="18"/>
      <c r="E414" s="35"/>
      <c r="I414" s="15"/>
      <c r="J414" s="15"/>
      <c r="K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2" x14ac:dyDescent="0.2">
      <c r="A415" s="15"/>
      <c r="B415" s="16"/>
      <c r="C415" s="17"/>
      <c r="D415" s="18"/>
      <c r="E415" s="35"/>
      <c r="I415" s="15"/>
      <c r="J415" s="15"/>
      <c r="K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2" x14ac:dyDescent="0.2">
      <c r="A416" s="15"/>
      <c r="B416" s="16"/>
      <c r="C416" s="17"/>
      <c r="D416" s="18"/>
      <c r="E416" s="35"/>
      <c r="I416" s="15"/>
      <c r="J416" s="15"/>
      <c r="K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2" x14ac:dyDescent="0.2">
      <c r="A417" s="15"/>
      <c r="B417" s="16"/>
      <c r="C417" s="17"/>
      <c r="D417" s="18"/>
      <c r="E417" s="35"/>
      <c r="I417" s="15"/>
      <c r="J417" s="15"/>
      <c r="K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2" x14ac:dyDescent="0.2">
      <c r="A418" s="15"/>
      <c r="B418" s="16"/>
      <c r="C418" s="17"/>
      <c r="D418" s="18"/>
      <c r="E418" s="35"/>
      <c r="I418" s="15"/>
      <c r="J418" s="15"/>
      <c r="K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2" x14ac:dyDescent="0.2">
      <c r="A419" s="15"/>
      <c r="B419" s="16"/>
      <c r="C419" s="17"/>
      <c r="D419" s="18"/>
      <c r="E419" s="35"/>
      <c r="I419" s="15"/>
      <c r="J419" s="15"/>
      <c r="K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2" x14ac:dyDescent="0.2">
      <c r="A420" s="15"/>
      <c r="B420" s="16"/>
      <c r="C420" s="17"/>
      <c r="D420" s="18"/>
      <c r="E420" s="35"/>
      <c r="I420" s="15"/>
      <c r="J420" s="15"/>
      <c r="K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2" x14ac:dyDescent="0.2">
      <c r="A421" s="15"/>
      <c r="B421" s="16"/>
      <c r="C421" s="17"/>
      <c r="D421" s="18"/>
      <c r="E421" s="35"/>
      <c r="I421" s="15"/>
      <c r="J421" s="15"/>
      <c r="K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2" x14ac:dyDescent="0.2">
      <c r="A422" s="15"/>
      <c r="B422" s="16"/>
      <c r="C422" s="17"/>
      <c r="D422" s="18"/>
      <c r="E422" s="35"/>
      <c r="I422" s="15"/>
      <c r="J422" s="15"/>
      <c r="K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2" x14ac:dyDescent="0.2">
      <c r="A423" s="15"/>
      <c r="B423" s="16"/>
      <c r="C423" s="17"/>
      <c r="D423" s="18"/>
      <c r="E423" s="35"/>
      <c r="I423" s="15"/>
      <c r="J423" s="15"/>
      <c r="K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2" x14ac:dyDescent="0.2">
      <c r="A424" s="15"/>
      <c r="B424" s="16"/>
      <c r="C424" s="17"/>
      <c r="D424" s="18"/>
      <c r="E424" s="35"/>
      <c r="I424" s="15"/>
      <c r="J424" s="15"/>
      <c r="K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2" x14ac:dyDescent="0.2">
      <c r="A425" s="15"/>
      <c r="B425" s="16"/>
      <c r="C425" s="17"/>
      <c r="D425" s="18"/>
      <c r="E425" s="35"/>
      <c r="I425" s="15"/>
      <c r="J425" s="15"/>
      <c r="K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2" x14ac:dyDescent="0.2">
      <c r="A426" s="15"/>
      <c r="B426" s="16"/>
      <c r="C426" s="17"/>
      <c r="D426" s="18"/>
      <c r="E426" s="35"/>
      <c r="I426" s="15"/>
      <c r="J426" s="15"/>
      <c r="K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2" x14ac:dyDescent="0.2">
      <c r="A427" s="15"/>
      <c r="B427" s="16"/>
      <c r="C427" s="17"/>
      <c r="D427" s="18"/>
      <c r="E427" s="35"/>
      <c r="I427" s="15"/>
      <c r="J427" s="15"/>
      <c r="K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2" x14ac:dyDescent="0.2">
      <c r="A428" s="15"/>
      <c r="B428" s="16"/>
      <c r="C428" s="17"/>
      <c r="D428" s="18"/>
      <c r="E428" s="35"/>
      <c r="I428" s="15"/>
      <c r="J428" s="15"/>
      <c r="K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2" x14ac:dyDescent="0.2">
      <c r="A429" s="15"/>
      <c r="B429" s="16"/>
      <c r="C429" s="17"/>
      <c r="D429" s="18"/>
      <c r="E429" s="35"/>
      <c r="I429" s="15"/>
      <c r="J429" s="15"/>
      <c r="K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2" x14ac:dyDescent="0.2">
      <c r="A430" s="15"/>
      <c r="B430" s="16"/>
      <c r="C430" s="17"/>
      <c r="D430" s="18"/>
      <c r="E430" s="35"/>
      <c r="I430" s="15"/>
      <c r="J430" s="15"/>
      <c r="K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2" x14ac:dyDescent="0.2">
      <c r="A431" s="15"/>
      <c r="B431" s="16"/>
      <c r="C431" s="17"/>
      <c r="D431" s="18"/>
      <c r="E431" s="35"/>
      <c r="I431" s="15"/>
      <c r="J431" s="15"/>
      <c r="K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2" x14ac:dyDescent="0.2">
      <c r="A432" s="15"/>
      <c r="B432" s="16"/>
      <c r="C432" s="17"/>
      <c r="D432" s="18"/>
      <c r="E432" s="35"/>
      <c r="I432" s="15"/>
      <c r="J432" s="15"/>
      <c r="K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2" x14ac:dyDescent="0.2">
      <c r="A433" s="15"/>
      <c r="B433" s="16"/>
      <c r="C433" s="17"/>
      <c r="D433" s="18"/>
      <c r="E433" s="35"/>
      <c r="I433" s="15"/>
      <c r="J433" s="15"/>
      <c r="K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2" x14ac:dyDescent="0.2">
      <c r="A434" s="15"/>
      <c r="B434" s="16"/>
      <c r="C434" s="17"/>
      <c r="D434" s="18"/>
      <c r="E434" s="35"/>
      <c r="I434" s="15"/>
      <c r="J434" s="15"/>
      <c r="K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2" x14ac:dyDescent="0.2">
      <c r="A435" s="15"/>
      <c r="B435" s="16"/>
      <c r="C435" s="17"/>
      <c r="D435" s="18"/>
      <c r="E435" s="35"/>
      <c r="I435" s="15"/>
      <c r="J435" s="15"/>
      <c r="K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2" x14ac:dyDescent="0.2">
      <c r="A436" s="15"/>
      <c r="B436" s="16"/>
      <c r="C436" s="17"/>
      <c r="D436" s="18"/>
      <c r="E436" s="35"/>
      <c r="I436" s="15"/>
      <c r="J436" s="15"/>
      <c r="K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2" x14ac:dyDescent="0.2">
      <c r="A437" s="15"/>
      <c r="B437" s="16"/>
      <c r="C437" s="17"/>
      <c r="D437" s="18"/>
      <c r="E437" s="35"/>
      <c r="I437" s="15"/>
      <c r="J437" s="15"/>
      <c r="K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2" x14ac:dyDescent="0.2">
      <c r="A438" s="15"/>
      <c r="B438" s="16"/>
      <c r="C438" s="17"/>
      <c r="D438" s="18"/>
      <c r="E438" s="35"/>
      <c r="I438" s="15"/>
      <c r="J438" s="15"/>
      <c r="K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2" x14ac:dyDescent="0.2">
      <c r="A439" s="15"/>
      <c r="B439" s="16"/>
      <c r="C439" s="17"/>
      <c r="D439" s="18"/>
      <c r="E439" s="35"/>
      <c r="I439" s="15"/>
      <c r="J439" s="15"/>
      <c r="K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2" x14ac:dyDescent="0.2">
      <c r="A440" s="15"/>
      <c r="B440" s="16"/>
      <c r="C440" s="17"/>
      <c r="D440" s="18"/>
      <c r="E440" s="35"/>
      <c r="I440" s="15"/>
      <c r="J440" s="15"/>
      <c r="K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2" x14ac:dyDescent="0.2">
      <c r="A441" s="15"/>
      <c r="B441" s="16"/>
      <c r="C441" s="17"/>
      <c r="D441" s="18"/>
      <c r="E441" s="35"/>
      <c r="I441" s="15"/>
      <c r="J441" s="15"/>
      <c r="K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2" x14ac:dyDescent="0.2">
      <c r="A442" s="15"/>
      <c r="B442" s="16"/>
      <c r="C442" s="17"/>
      <c r="D442" s="18"/>
      <c r="E442" s="35"/>
      <c r="I442" s="15"/>
      <c r="J442" s="15"/>
      <c r="K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2" x14ac:dyDescent="0.2">
      <c r="A443" s="15"/>
      <c r="B443" s="16"/>
      <c r="C443" s="17"/>
      <c r="D443" s="18"/>
      <c r="E443" s="35"/>
      <c r="I443" s="15"/>
      <c r="J443" s="15"/>
      <c r="K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2" x14ac:dyDescent="0.2">
      <c r="A444" s="15"/>
      <c r="B444" s="16"/>
      <c r="C444" s="17"/>
      <c r="D444" s="18"/>
      <c r="E444" s="35"/>
      <c r="I444" s="15"/>
      <c r="J444" s="15"/>
      <c r="K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2" x14ac:dyDescent="0.2">
      <c r="A445" s="15"/>
      <c r="B445" s="16"/>
      <c r="C445" s="17"/>
      <c r="D445" s="18"/>
      <c r="E445" s="35"/>
      <c r="I445" s="15"/>
      <c r="J445" s="15"/>
      <c r="K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2" x14ac:dyDescent="0.2">
      <c r="A446" s="15"/>
      <c r="B446" s="16"/>
      <c r="C446" s="17"/>
      <c r="D446" s="18"/>
      <c r="E446" s="35"/>
      <c r="I446" s="15"/>
      <c r="J446" s="15"/>
      <c r="K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2" x14ac:dyDescent="0.2">
      <c r="A447" s="15"/>
      <c r="B447" s="16"/>
      <c r="C447" s="17"/>
      <c r="D447" s="18"/>
      <c r="E447" s="35"/>
      <c r="I447" s="15"/>
      <c r="J447" s="15"/>
      <c r="K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2" x14ac:dyDescent="0.2">
      <c r="A448" s="15"/>
      <c r="B448" s="16"/>
      <c r="C448" s="17"/>
      <c r="D448" s="18"/>
      <c r="E448" s="35"/>
      <c r="I448" s="15"/>
      <c r="J448" s="15"/>
      <c r="K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2" x14ac:dyDescent="0.2">
      <c r="A449" s="15"/>
      <c r="B449" s="16"/>
      <c r="C449" s="17"/>
      <c r="D449" s="18"/>
      <c r="E449" s="35"/>
      <c r="I449" s="15"/>
      <c r="J449" s="15"/>
      <c r="K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2" x14ac:dyDescent="0.2">
      <c r="A450" s="15"/>
      <c r="B450" s="16"/>
      <c r="C450" s="17"/>
      <c r="D450" s="18"/>
      <c r="E450" s="35"/>
      <c r="I450" s="15"/>
      <c r="J450" s="15"/>
      <c r="K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2" x14ac:dyDescent="0.2">
      <c r="A451" s="15"/>
      <c r="B451" s="16"/>
      <c r="C451" s="17"/>
      <c r="D451" s="18"/>
      <c r="E451" s="35"/>
      <c r="I451" s="15"/>
      <c r="J451" s="15"/>
      <c r="K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2" x14ac:dyDescent="0.2">
      <c r="A452" s="15"/>
      <c r="B452" s="16"/>
      <c r="C452" s="17"/>
      <c r="D452" s="18"/>
      <c r="E452" s="35"/>
      <c r="I452" s="15"/>
      <c r="J452" s="15"/>
      <c r="K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2" x14ac:dyDescent="0.2">
      <c r="A453" s="15"/>
      <c r="B453" s="16"/>
      <c r="C453" s="17"/>
      <c r="D453" s="18"/>
      <c r="E453" s="35"/>
      <c r="I453" s="15"/>
      <c r="J453" s="15"/>
      <c r="K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2" x14ac:dyDescent="0.2">
      <c r="A454" s="15"/>
      <c r="B454" s="16"/>
      <c r="C454" s="17"/>
      <c r="D454" s="18"/>
      <c r="E454" s="35"/>
      <c r="I454" s="15"/>
      <c r="J454" s="15"/>
      <c r="K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2" x14ac:dyDescent="0.2">
      <c r="A455" s="15"/>
      <c r="B455" s="16"/>
      <c r="C455" s="17"/>
      <c r="D455" s="18"/>
      <c r="E455" s="35"/>
      <c r="I455" s="15"/>
      <c r="J455" s="15"/>
      <c r="K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2" x14ac:dyDescent="0.2">
      <c r="A456" s="15"/>
      <c r="B456" s="16"/>
      <c r="C456" s="17"/>
      <c r="D456" s="18"/>
      <c r="E456" s="35"/>
      <c r="I456" s="15"/>
      <c r="J456" s="15"/>
      <c r="K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2" x14ac:dyDescent="0.2">
      <c r="A457" s="15"/>
      <c r="B457" s="16"/>
      <c r="C457" s="17"/>
      <c r="D457" s="18"/>
      <c r="E457" s="35"/>
      <c r="I457" s="15"/>
      <c r="J457" s="15"/>
      <c r="K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2" x14ac:dyDescent="0.2">
      <c r="A458" s="15"/>
      <c r="B458" s="16"/>
      <c r="C458" s="17"/>
      <c r="D458" s="18"/>
      <c r="E458" s="35"/>
      <c r="I458" s="15"/>
      <c r="J458" s="15"/>
      <c r="K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2" x14ac:dyDescent="0.2">
      <c r="A459" s="15"/>
      <c r="B459" s="16"/>
      <c r="C459" s="17"/>
      <c r="D459" s="18"/>
      <c r="E459" s="35"/>
      <c r="I459" s="15"/>
      <c r="J459" s="15"/>
      <c r="K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2" x14ac:dyDescent="0.2">
      <c r="A460" s="15"/>
      <c r="B460" s="16"/>
      <c r="C460" s="17"/>
      <c r="D460" s="18"/>
      <c r="E460" s="35"/>
      <c r="I460" s="15"/>
      <c r="J460" s="15"/>
      <c r="K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2" x14ac:dyDescent="0.2">
      <c r="A461" s="15"/>
      <c r="B461" s="16"/>
      <c r="C461" s="17"/>
      <c r="D461" s="18"/>
      <c r="E461" s="35"/>
      <c r="I461" s="15"/>
      <c r="J461" s="15"/>
      <c r="K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2" x14ac:dyDescent="0.2">
      <c r="A462" s="15"/>
      <c r="B462" s="16"/>
      <c r="C462" s="17"/>
      <c r="D462" s="18"/>
      <c r="E462" s="35"/>
      <c r="I462" s="15"/>
      <c r="J462" s="15"/>
      <c r="K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2" x14ac:dyDescent="0.2">
      <c r="A463" s="15"/>
      <c r="B463" s="16"/>
      <c r="C463" s="17"/>
      <c r="D463" s="18"/>
      <c r="E463" s="35"/>
      <c r="I463" s="15"/>
      <c r="J463" s="15"/>
      <c r="K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2" x14ac:dyDescent="0.2">
      <c r="A464" s="15"/>
      <c r="B464" s="16"/>
      <c r="C464" s="17"/>
      <c r="D464" s="18"/>
      <c r="E464" s="35"/>
      <c r="I464" s="15"/>
      <c r="J464" s="15"/>
      <c r="K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2" x14ac:dyDescent="0.2">
      <c r="A465" s="15"/>
      <c r="B465" s="16"/>
      <c r="C465" s="17"/>
      <c r="D465" s="18"/>
      <c r="E465" s="35"/>
      <c r="I465" s="15"/>
      <c r="J465" s="15"/>
      <c r="K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2" x14ac:dyDescent="0.2">
      <c r="A466" s="15"/>
      <c r="B466" s="16"/>
      <c r="C466" s="17"/>
      <c r="D466" s="18"/>
      <c r="E466" s="35"/>
      <c r="I466" s="15"/>
      <c r="J466" s="15"/>
      <c r="K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2" x14ac:dyDescent="0.2">
      <c r="A467" s="15"/>
      <c r="B467" s="16"/>
      <c r="C467" s="17"/>
      <c r="D467" s="18"/>
      <c r="E467" s="35"/>
      <c r="I467" s="15"/>
      <c r="J467" s="15"/>
      <c r="K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2" x14ac:dyDescent="0.2">
      <c r="A468" s="15"/>
      <c r="B468" s="16"/>
      <c r="C468" s="17"/>
      <c r="D468" s="18"/>
      <c r="E468" s="35"/>
      <c r="I468" s="15"/>
      <c r="J468" s="15"/>
      <c r="K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2" x14ac:dyDescent="0.2">
      <c r="A469" s="15"/>
      <c r="B469" s="16"/>
      <c r="C469" s="17"/>
      <c r="D469" s="18"/>
      <c r="E469" s="35"/>
      <c r="I469" s="15"/>
      <c r="J469" s="15"/>
      <c r="K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2" x14ac:dyDescent="0.2">
      <c r="A470" s="15"/>
      <c r="B470" s="16"/>
      <c r="C470" s="17"/>
      <c r="D470" s="18"/>
      <c r="E470" s="35"/>
      <c r="I470" s="15"/>
      <c r="J470" s="15"/>
      <c r="K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2" x14ac:dyDescent="0.2">
      <c r="A471" s="15"/>
      <c r="B471" s="16"/>
      <c r="C471" s="17"/>
      <c r="D471" s="18"/>
      <c r="E471" s="35"/>
      <c r="I471" s="15"/>
      <c r="J471" s="15"/>
      <c r="K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2" x14ac:dyDescent="0.2">
      <c r="A472" s="15"/>
      <c r="B472" s="16"/>
      <c r="C472" s="17"/>
      <c r="D472" s="18"/>
      <c r="E472" s="35"/>
      <c r="I472" s="15"/>
      <c r="J472" s="15"/>
      <c r="K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2" x14ac:dyDescent="0.2">
      <c r="A473" s="15"/>
      <c r="B473" s="16"/>
      <c r="C473" s="17"/>
      <c r="D473" s="18"/>
      <c r="E473" s="35"/>
      <c r="I473" s="15"/>
      <c r="J473" s="15"/>
      <c r="K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2" x14ac:dyDescent="0.2">
      <c r="A474" s="15"/>
      <c r="B474" s="16"/>
      <c r="C474" s="17"/>
      <c r="D474" s="18"/>
      <c r="E474" s="35"/>
      <c r="I474" s="15"/>
      <c r="J474" s="15"/>
      <c r="K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2" x14ac:dyDescent="0.2">
      <c r="A475" s="15"/>
      <c r="B475" s="16"/>
      <c r="C475" s="17"/>
      <c r="D475" s="18"/>
      <c r="E475" s="35"/>
      <c r="I475" s="15"/>
      <c r="J475" s="15"/>
      <c r="K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2" x14ac:dyDescent="0.2">
      <c r="A476" s="15"/>
      <c r="B476" s="16"/>
      <c r="C476" s="17"/>
      <c r="D476" s="18"/>
      <c r="E476" s="35"/>
      <c r="I476" s="15"/>
      <c r="J476" s="15"/>
      <c r="K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2" x14ac:dyDescent="0.2">
      <c r="A477" s="15"/>
      <c r="B477" s="16"/>
      <c r="C477" s="17"/>
      <c r="D477" s="18"/>
      <c r="E477" s="35"/>
      <c r="I477" s="15"/>
      <c r="J477" s="15"/>
      <c r="K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2" x14ac:dyDescent="0.2">
      <c r="A478" s="15"/>
      <c r="B478" s="16"/>
      <c r="C478" s="17"/>
      <c r="D478" s="18"/>
      <c r="E478" s="35"/>
      <c r="I478" s="15"/>
      <c r="J478" s="15"/>
      <c r="K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2" x14ac:dyDescent="0.2">
      <c r="A479" s="15"/>
      <c r="B479" s="16"/>
      <c r="C479" s="17"/>
      <c r="D479" s="18"/>
      <c r="E479" s="35"/>
      <c r="I479" s="15"/>
      <c r="J479" s="15"/>
      <c r="K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2" x14ac:dyDescent="0.2">
      <c r="A480" s="15"/>
      <c r="B480" s="16"/>
      <c r="C480" s="17"/>
      <c r="D480" s="18"/>
      <c r="E480" s="35"/>
      <c r="I480" s="15"/>
      <c r="J480" s="15"/>
      <c r="K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2" x14ac:dyDescent="0.2">
      <c r="A481" s="15"/>
      <c r="B481" s="16"/>
      <c r="C481" s="17"/>
      <c r="D481" s="18"/>
      <c r="E481" s="35"/>
      <c r="I481" s="15"/>
      <c r="J481" s="15"/>
      <c r="K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2" x14ac:dyDescent="0.2">
      <c r="A482" s="15"/>
      <c r="B482" s="16"/>
      <c r="C482" s="17"/>
      <c r="D482" s="18"/>
      <c r="E482" s="35"/>
      <c r="I482" s="15"/>
      <c r="J482" s="15"/>
      <c r="K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2" x14ac:dyDescent="0.2">
      <c r="A483" s="15"/>
      <c r="B483" s="16"/>
      <c r="C483" s="17"/>
      <c r="D483" s="18"/>
      <c r="E483" s="35"/>
      <c r="I483" s="15"/>
      <c r="J483" s="15"/>
      <c r="K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2" x14ac:dyDescent="0.2">
      <c r="A484" s="15"/>
      <c r="B484" s="16"/>
      <c r="C484" s="17"/>
      <c r="D484" s="18"/>
      <c r="E484" s="35"/>
      <c r="I484" s="15"/>
      <c r="J484" s="15"/>
      <c r="K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2" x14ac:dyDescent="0.2">
      <c r="A485" s="15"/>
      <c r="B485" s="16"/>
      <c r="C485" s="17"/>
      <c r="D485" s="18"/>
      <c r="E485" s="35"/>
      <c r="I485" s="15"/>
      <c r="J485" s="15"/>
      <c r="K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2" x14ac:dyDescent="0.2">
      <c r="A486" s="15"/>
      <c r="B486" s="16"/>
      <c r="C486" s="17"/>
      <c r="D486" s="18"/>
      <c r="E486" s="35"/>
      <c r="I486" s="15"/>
      <c r="J486" s="15"/>
      <c r="K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2" x14ac:dyDescent="0.2">
      <c r="A487" s="15"/>
      <c r="B487" s="16"/>
      <c r="C487" s="17"/>
      <c r="D487" s="18"/>
      <c r="E487" s="35"/>
      <c r="I487" s="15"/>
      <c r="J487" s="15"/>
      <c r="K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2" x14ac:dyDescent="0.2">
      <c r="A488" s="15"/>
      <c r="B488" s="16"/>
      <c r="C488" s="17"/>
      <c r="D488" s="18"/>
      <c r="E488" s="35"/>
      <c r="I488" s="15"/>
      <c r="J488" s="15"/>
      <c r="K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2" x14ac:dyDescent="0.2">
      <c r="A489" s="15"/>
      <c r="B489" s="16"/>
      <c r="C489" s="17"/>
      <c r="D489" s="18"/>
      <c r="E489" s="35"/>
      <c r="I489" s="15"/>
      <c r="J489" s="15"/>
      <c r="K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2" x14ac:dyDescent="0.2">
      <c r="A490" s="15"/>
      <c r="B490" s="16"/>
      <c r="C490" s="17"/>
      <c r="D490" s="18"/>
      <c r="E490" s="35"/>
      <c r="I490" s="15"/>
      <c r="J490" s="15"/>
      <c r="K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2" x14ac:dyDescent="0.2">
      <c r="A491" s="15"/>
      <c r="B491" s="16"/>
      <c r="C491" s="17"/>
      <c r="D491" s="18"/>
      <c r="E491" s="35"/>
      <c r="I491" s="15"/>
      <c r="J491" s="15"/>
      <c r="K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2" x14ac:dyDescent="0.2">
      <c r="A492" s="15"/>
      <c r="B492" s="16"/>
      <c r="C492" s="17"/>
      <c r="D492" s="18"/>
      <c r="E492" s="35"/>
      <c r="I492" s="15"/>
      <c r="J492" s="15"/>
      <c r="K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2" x14ac:dyDescent="0.2">
      <c r="A493" s="15"/>
      <c r="B493" s="16"/>
      <c r="C493" s="17"/>
      <c r="D493" s="18"/>
      <c r="E493" s="35"/>
      <c r="I493" s="15"/>
      <c r="J493" s="15"/>
      <c r="K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2" x14ac:dyDescent="0.2">
      <c r="A494" s="15"/>
      <c r="B494" s="16"/>
      <c r="C494" s="17"/>
      <c r="D494" s="18"/>
      <c r="E494" s="35"/>
      <c r="I494" s="15"/>
      <c r="J494" s="15"/>
      <c r="K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2" x14ac:dyDescent="0.2">
      <c r="A495" s="15"/>
      <c r="B495" s="16"/>
      <c r="C495" s="17"/>
      <c r="D495" s="18"/>
      <c r="E495" s="35"/>
      <c r="I495" s="15"/>
      <c r="J495" s="15"/>
      <c r="K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2" x14ac:dyDescent="0.2">
      <c r="A496" s="15"/>
      <c r="B496" s="16"/>
      <c r="C496" s="17"/>
      <c r="D496" s="18"/>
      <c r="E496" s="35"/>
      <c r="I496" s="15"/>
      <c r="J496" s="15"/>
      <c r="K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2" x14ac:dyDescent="0.2">
      <c r="A497" s="15"/>
      <c r="B497" s="16"/>
      <c r="C497" s="17"/>
      <c r="D497" s="18"/>
      <c r="E497" s="35"/>
      <c r="I497" s="15"/>
      <c r="J497" s="15"/>
      <c r="K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2" x14ac:dyDescent="0.2">
      <c r="A498" s="15"/>
      <c r="B498" s="16"/>
      <c r="C498" s="17"/>
      <c r="D498" s="18"/>
      <c r="E498" s="35"/>
      <c r="I498" s="15"/>
      <c r="J498" s="15"/>
      <c r="K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2" x14ac:dyDescent="0.2">
      <c r="A499" s="15"/>
      <c r="B499" s="16"/>
      <c r="C499" s="17"/>
      <c r="D499" s="18"/>
      <c r="E499" s="35"/>
      <c r="I499" s="15"/>
      <c r="J499" s="15"/>
      <c r="K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2" x14ac:dyDescent="0.2">
      <c r="A500" s="15"/>
      <c r="B500" s="16"/>
      <c r="C500" s="17"/>
      <c r="D500" s="18"/>
      <c r="E500" s="35"/>
      <c r="I500" s="15"/>
      <c r="J500" s="15"/>
      <c r="K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2" x14ac:dyDescent="0.2">
      <c r="A501" s="15"/>
      <c r="B501" s="16"/>
      <c r="C501" s="17"/>
      <c r="D501" s="18"/>
      <c r="E501" s="35"/>
      <c r="I501" s="15"/>
      <c r="J501" s="15"/>
      <c r="K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2" x14ac:dyDescent="0.2">
      <c r="A502" s="15"/>
      <c r="B502" s="16"/>
      <c r="C502" s="17"/>
      <c r="D502" s="18"/>
      <c r="E502" s="35"/>
      <c r="I502" s="15"/>
      <c r="J502" s="15"/>
      <c r="K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2" x14ac:dyDescent="0.2">
      <c r="A503" s="15"/>
      <c r="B503" s="16"/>
      <c r="C503" s="17"/>
      <c r="D503" s="18"/>
      <c r="E503" s="35"/>
      <c r="I503" s="15"/>
      <c r="J503" s="15"/>
      <c r="K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2" x14ac:dyDescent="0.2">
      <c r="A504" s="15"/>
      <c r="B504" s="16"/>
      <c r="C504" s="17"/>
      <c r="D504" s="18"/>
      <c r="E504" s="35"/>
      <c r="I504" s="15"/>
      <c r="J504" s="15"/>
      <c r="K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2" x14ac:dyDescent="0.2">
      <c r="A505" s="15"/>
      <c r="B505" s="16"/>
      <c r="C505" s="17"/>
      <c r="D505" s="18"/>
      <c r="E505" s="35"/>
      <c r="I505" s="15"/>
      <c r="J505" s="15"/>
      <c r="K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2" x14ac:dyDescent="0.2">
      <c r="A506" s="15"/>
      <c r="B506" s="16"/>
      <c r="C506" s="17"/>
      <c r="D506" s="18"/>
      <c r="E506" s="35"/>
      <c r="I506" s="15"/>
      <c r="J506" s="15"/>
      <c r="K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2" x14ac:dyDescent="0.2">
      <c r="A507" s="15"/>
      <c r="B507" s="16"/>
      <c r="C507" s="17"/>
      <c r="D507" s="18"/>
      <c r="E507" s="35"/>
      <c r="I507" s="15"/>
      <c r="J507" s="15"/>
      <c r="K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2" x14ac:dyDescent="0.2">
      <c r="A508" s="15"/>
      <c r="B508" s="16"/>
      <c r="C508" s="17"/>
      <c r="D508" s="18"/>
      <c r="E508" s="35"/>
      <c r="I508" s="15"/>
      <c r="J508" s="15"/>
      <c r="K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2" x14ac:dyDescent="0.2">
      <c r="A509" s="15"/>
      <c r="B509" s="16"/>
      <c r="C509" s="17"/>
      <c r="D509" s="18"/>
      <c r="E509" s="35"/>
      <c r="I509" s="15"/>
      <c r="J509" s="15"/>
      <c r="K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2" x14ac:dyDescent="0.2">
      <c r="A510" s="15"/>
      <c r="B510" s="16"/>
      <c r="C510" s="17"/>
      <c r="D510" s="18"/>
      <c r="E510" s="35"/>
      <c r="I510" s="15"/>
      <c r="J510" s="15"/>
      <c r="K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2" x14ac:dyDescent="0.2">
      <c r="A511" s="15"/>
      <c r="B511" s="16"/>
      <c r="C511" s="17"/>
      <c r="D511" s="18"/>
      <c r="E511" s="35"/>
      <c r="I511" s="15"/>
      <c r="J511" s="15"/>
      <c r="K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2" x14ac:dyDescent="0.2">
      <c r="A512" s="15"/>
      <c r="B512" s="16"/>
      <c r="C512" s="17"/>
      <c r="D512" s="18"/>
      <c r="E512" s="35"/>
      <c r="I512" s="15"/>
      <c r="J512" s="15"/>
      <c r="K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2" x14ac:dyDescent="0.2">
      <c r="A513" s="15"/>
      <c r="B513" s="16"/>
      <c r="C513" s="17"/>
      <c r="D513" s="18"/>
      <c r="E513" s="35"/>
      <c r="I513" s="15"/>
      <c r="J513" s="15"/>
      <c r="K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2" x14ac:dyDescent="0.2">
      <c r="A514" s="15"/>
      <c r="B514" s="16"/>
      <c r="C514" s="17"/>
      <c r="D514" s="18"/>
      <c r="E514" s="35"/>
      <c r="I514" s="15"/>
      <c r="J514" s="15"/>
      <c r="K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2" x14ac:dyDescent="0.2">
      <c r="A515" s="15"/>
      <c r="B515" s="16"/>
      <c r="C515" s="17"/>
      <c r="D515" s="18"/>
      <c r="E515" s="35"/>
      <c r="I515" s="15"/>
      <c r="J515" s="15"/>
      <c r="K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2" x14ac:dyDescent="0.2">
      <c r="A516" s="15"/>
      <c r="B516" s="16"/>
      <c r="C516" s="17"/>
      <c r="D516" s="18"/>
      <c r="E516" s="35"/>
      <c r="I516" s="15"/>
      <c r="J516" s="15"/>
      <c r="K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2" x14ac:dyDescent="0.2">
      <c r="A517" s="15"/>
      <c r="B517" s="16"/>
      <c r="C517" s="17"/>
      <c r="D517" s="18"/>
      <c r="E517" s="35"/>
      <c r="I517" s="15"/>
      <c r="J517" s="15"/>
      <c r="K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2" x14ac:dyDescent="0.2">
      <c r="A518" s="15"/>
      <c r="B518" s="16"/>
      <c r="C518" s="17"/>
      <c r="D518" s="18"/>
      <c r="E518" s="35"/>
      <c r="I518" s="15"/>
      <c r="J518" s="15"/>
      <c r="K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2" x14ac:dyDescent="0.2">
      <c r="A519" s="15"/>
      <c r="B519" s="16"/>
      <c r="C519" s="17"/>
      <c r="D519" s="18"/>
      <c r="E519" s="35"/>
      <c r="I519" s="15"/>
      <c r="J519" s="15"/>
      <c r="K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2" x14ac:dyDescent="0.2">
      <c r="A520" s="15"/>
      <c r="B520" s="16"/>
      <c r="C520" s="17"/>
      <c r="D520" s="18"/>
      <c r="E520" s="35"/>
      <c r="I520" s="15"/>
      <c r="J520" s="15"/>
      <c r="K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2" x14ac:dyDescent="0.2">
      <c r="A521" s="15"/>
      <c r="B521" s="16"/>
      <c r="C521" s="17"/>
      <c r="D521" s="18"/>
      <c r="E521" s="35"/>
      <c r="I521" s="15"/>
      <c r="J521" s="15"/>
      <c r="K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2" x14ac:dyDescent="0.2">
      <c r="A522" s="15"/>
      <c r="B522" s="16"/>
      <c r="C522" s="17"/>
      <c r="D522" s="18"/>
      <c r="E522" s="35"/>
      <c r="I522" s="15"/>
      <c r="J522" s="15"/>
      <c r="K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2" x14ac:dyDescent="0.2">
      <c r="A523" s="15"/>
      <c r="B523" s="16"/>
      <c r="C523" s="17"/>
      <c r="D523" s="18"/>
      <c r="E523" s="35"/>
      <c r="I523" s="15"/>
      <c r="J523" s="15"/>
      <c r="K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2" x14ac:dyDescent="0.2">
      <c r="A524" s="15"/>
      <c r="B524" s="16"/>
      <c r="C524" s="17"/>
      <c r="D524" s="18"/>
      <c r="E524" s="35"/>
      <c r="I524" s="15"/>
      <c r="J524" s="15"/>
      <c r="K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2" x14ac:dyDescent="0.2">
      <c r="A525" s="15"/>
      <c r="B525" s="16"/>
      <c r="C525" s="17"/>
      <c r="D525" s="18"/>
      <c r="E525" s="35"/>
      <c r="I525" s="15"/>
      <c r="J525" s="15"/>
      <c r="K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2" x14ac:dyDescent="0.2">
      <c r="A526" s="15"/>
      <c r="B526" s="16"/>
      <c r="C526" s="17"/>
      <c r="D526" s="18"/>
      <c r="E526" s="35"/>
      <c r="I526" s="15"/>
      <c r="J526" s="15"/>
      <c r="K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2" x14ac:dyDescent="0.2">
      <c r="A527" s="15"/>
      <c r="B527" s="16"/>
      <c r="C527" s="17"/>
      <c r="D527" s="18"/>
      <c r="E527" s="35"/>
      <c r="I527" s="15"/>
      <c r="J527" s="15"/>
      <c r="K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2" x14ac:dyDescent="0.2">
      <c r="A528" s="15"/>
      <c r="B528" s="16"/>
      <c r="C528" s="17"/>
      <c r="D528" s="18"/>
      <c r="E528" s="35"/>
      <c r="I528" s="15"/>
      <c r="J528" s="15"/>
      <c r="K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2" x14ac:dyDescent="0.2">
      <c r="A529" s="15"/>
      <c r="B529" s="16"/>
      <c r="C529" s="17"/>
      <c r="D529" s="18"/>
      <c r="E529" s="35"/>
      <c r="I529" s="15"/>
      <c r="J529" s="15"/>
      <c r="K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2" x14ac:dyDescent="0.2">
      <c r="A530" s="15"/>
      <c r="B530" s="16"/>
      <c r="C530" s="17"/>
      <c r="D530" s="18"/>
      <c r="E530" s="35"/>
      <c r="I530" s="15"/>
      <c r="J530" s="15"/>
      <c r="K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2" x14ac:dyDescent="0.2">
      <c r="A531" s="15"/>
      <c r="B531" s="16"/>
      <c r="C531" s="17"/>
      <c r="D531" s="18"/>
      <c r="E531" s="35"/>
      <c r="I531" s="15"/>
      <c r="J531" s="15"/>
      <c r="K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2" x14ac:dyDescent="0.2">
      <c r="A532" s="15"/>
      <c r="B532" s="16"/>
      <c r="C532" s="17"/>
      <c r="D532" s="18"/>
      <c r="E532" s="35"/>
      <c r="I532" s="15"/>
      <c r="J532" s="15"/>
      <c r="K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2" x14ac:dyDescent="0.2">
      <c r="A533" s="15"/>
      <c r="B533" s="16"/>
      <c r="C533" s="17"/>
      <c r="D533" s="18"/>
      <c r="E533" s="35"/>
      <c r="I533" s="15"/>
      <c r="J533" s="15"/>
      <c r="K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2" x14ac:dyDescent="0.2">
      <c r="A534" s="15"/>
      <c r="B534" s="16"/>
      <c r="C534" s="17"/>
      <c r="D534" s="18"/>
      <c r="E534" s="35"/>
      <c r="I534" s="15"/>
      <c r="J534" s="15"/>
      <c r="K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2" x14ac:dyDescent="0.2">
      <c r="A535" s="15"/>
      <c r="B535" s="16"/>
      <c r="C535" s="17"/>
      <c r="D535" s="18"/>
      <c r="E535" s="35"/>
      <c r="I535" s="15"/>
      <c r="J535" s="15"/>
      <c r="K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2" x14ac:dyDescent="0.2">
      <c r="A536" s="15"/>
      <c r="B536" s="16"/>
      <c r="C536" s="17"/>
      <c r="D536" s="18"/>
      <c r="E536" s="35"/>
      <c r="I536" s="15"/>
      <c r="J536" s="15"/>
      <c r="K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2" x14ac:dyDescent="0.2">
      <c r="A537" s="15"/>
      <c r="B537" s="16"/>
      <c r="C537" s="17"/>
      <c r="D537" s="18"/>
      <c r="E537" s="35"/>
      <c r="I537" s="15"/>
      <c r="J537" s="15"/>
      <c r="K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2" x14ac:dyDescent="0.2">
      <c r="A538" s="15"/>
      <c r="B538" s="16"/>
      <c r="C538" s="17"/>
      <c r="D538" s="18"/>
      <c r="E538" s="35"/>
      <c r="I538" s="15"/>
      <c r="J538" s="15"/>
      <c r="K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2" x14ac:dyDescent="0.2">
      <c r="A539" s="15"/>
      <c r="B539" s="16"/>
      <c r="C539" s="17"/>
      <c r="D539" s="18"/>
      <c r="E539" s="35"/>
      <c r="I539" s="15"/>
      <c r="J539" s="15"/>
      <c r="K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2" x14ac:dyDescent="0.2">
      <c r="A540" s="15"/>
      <c r="B540" s="16"/>
      <c r="C540" s="17"/>
      <c r="D540" s="18"/>
      <c r="E540" s="35"/>
      <c r="I540" s="15"/>
      <c r="J540" s="15"/>
      <c r="K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2" x14ac:dyDescent="0.2">
      <c r="A541" s="15"/>
      <c r="B541" s="16"/>
      <c r="C541" s="17"/>
      <c r="D541" s="18"/>
      <c r="E541" s="35"/>
      <c r="I541" s="15"/>
      <c r="J541" s="15"/>
      <c r="K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2" x14ac:dyDescent="0.2">
      <c r="A542" s="15"/>
      <c r="B542" s="16"/>
      <c r="C542" s="17"/>
      <c r="D542" s="18"/>
      <c r="E542" s="35"/>
      <c r="I542" s="15"/>
      <c r="J542" s="15"/>
      <c r="K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2" x14ac:dyDescent="0.2">
      <c r="A543" s="15"/>
      <c r="B543" s="16"/>
      <c r="C543" s="17"/>
      <c r="D543" s="18"/>
      <c r="E543" s="35"/>
      <c r="I543" s="15"/>
      <c r="J543" s="15"/>
      <c r="K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2" x14ac:dyDescent="0.2">
      <c r="A544" s="15"/>
      <c r="B544" s="16"/>
      <c r="C544" s="17"/>
      <c r="D544" s="18"/>
      <c r="E544" s="35"/>
      <c r="I544" s="15"/>
      <c r="J544" s="15"/>
      <c r="K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2" x14ac:dyDescent="0.2">
      <c r="A545" s="15"/>
      <c r="B545" s="16"/>
      <c r="C545" s="17"/>
      <c r="D545" s="18"/>
      <c r="E545" s="35"/>
      <c r="I545" s="15"/>
      <c r="J545" s="15"/>
      <c r="K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2" x14ac:dyDescent="0.2">
      <c r="A546" s="15"/>
      <c r="B546" s="16"/>
      <c r="C546" s="17"/>
      <c r="D546" s="18"/>
      <c r="E546" s="35"/>
      <c r="I546" s="15"/>
      <c r="J546" s="15"/>
      <c r="K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2" x14ac:dyDescent="0.2">
      <c r="A547" s="15"/>
      <c r="B547" s="16"/>
      <c r="C547" s="17"/>
      <c r="D547" s="18"/>
      <c r="E547" s="35"/>
      <c r="I547" s="15"/>
      <c r="J547" s="15"/>
      <c r="K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2" x14ac:dyDescent="0.2">
      <c r="A548" s="15"/>
      <c r="B548" s="16"/>
      <c r="C548" s="17"/>
      <c r="D548" s="18"/>
      <c r="E548" s="35"/>
      <c r="I548" s="15"/>
      <c r="J548" s="15"/>
      <c r="K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2" x14ac:dyDescent="0.2">
      <c r="A549" s="15"/>
      <c r="B549" s="16"/>
      <c r="C549" s="17"/>
      <c r="D549" s="18"/>
      <c r="E549" s="35"/>
      <c r="I549" s="15"/>
      <c r="J549" s="15"/>
      <c r="K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2" x14ac:dyDescent="0.2">
      <c r="A550" s="15"/>
      <c r="B550" s="16"/>
      <c r="C550" s="17"/>
      <c r="D550" s="18"/>
      <c r="E550" s="35"/>
      <c r="I550" s="15"/>
      <c r="J550" s="15"/>
      <c r="K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2" x14ac:dyDescent="0.2">
      <c r="A551" s="15"/>
      <c r="B551" s="16"/>
      <c r="C551" s="17"/>
      <c r="D551" s="18"/>
      <c r="E551" s="35"/>
      <c r="I551" s="15"/>
      <c r="J551" s="15"/>
      <c r="K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2" x14ac:dyDescent="0.2">
      <c r="A552" s="15"/>
      <c r="B552" s="16"/>
      <c r="C552" s="17"/>
      <c r="D552" s="18"/>
      <c r="E552" s="35"/>
      <c r="I552" s="15"/>
      <c r="J552" s="15"/>
      <c r="K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2" x14ac:dyDescent="0.2">
      <c r="A553" s="15"/>
      <c r="B553" s="16"/>
      <c r="C553" s="17"/>
      <c r="D553" s="18"/>
      <c r="E553" s="35"/>
      <c r="I553" s="15"/>
      <c r="J553" s="15"/>
      <c r="K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2" x14ac:dyDescent="0.2">
      <c r="A554" s="15"/>
      <c r="B554" s="16"/>
      <c r="C554" s="17"/>
      <c r="D554" s="18"/>
      <c r="E554" s="35"/>
      <c r="I554" s="15"/>
      <c r="J554" s="15"/>
      <c r="K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2" x14ac:dyDescent="0.2">
      <c r="A555" s="15"/>
      <c r="B555" s="16"/>
      <c r="C555" s="17"/>
      <c r="D555" s="18"/>
      <c r="E555" s="35"/>
      <c r="I555" s="15"/>
      <c r="J555" s="15"/>
      <c r="K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2" x14ac:dyDescent="0.2">
      <c r="A556" s="15"/>
      <c r="B556" s="16"/>
      <c r="C556" s="17"/>
      <c r="D556" s="18"/>
      <c r="E556" s="35"/>
      <c r="I556" s="15"/>
      <c r="J556" s="15"/>
      <c r="K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2" x14ac:dyDescent="0.2">
      <c r="A557" s="15"/>
      <c r="B557" s="16"/>
      <c r="C557" s="17"/>
      <c r="D557" s="18"/>
      <c r="E557" s="35"/>
      <c r="I557" s="15"/>
      <c r="J557" s="15"/>
      <c r="K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2" x14ac:dyDescent="0.2">
      <c r="A558" s="15"/>
      <c r="B558" s="16"/>
      <c r="C558" s="17"/>
      <c r="D558" s="18"/>
      <c r="E558" s="35"/>
      <c r="I558" s="15"/>
      <c r="J558" s="15"/>
      <c r="K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2" x14ac:dyDescent="0.2">
      <c r="A559" s="15"/>
      <c r="B559" s="16"/>
      <c r="C559" s="17"/>
      <c r="D559" s="18"/>
      <c r="E559" s="35"/>
      <c r="I559" s="15"/>
      <c r="J559" s="15"/>
      <c r="K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2" x14ac:dyDescent="0.2">
      <c r="A560" s="15"/>
      <c r="B560" s="16"/>
      <c r="C560" s="17"/>
      <c r="D560" s="18"/>
      <c r="E560" s="35"/>
      <c r="I560" s="15"/>
      <c r="J560" s="15"/>
      <c r="K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2" x14ac:dyDescent="0.2">
      <c r="A561" s="15"/>
      <c r="B561" s="16"/>
      <c r="C561" s="17"/>
      <c r="D561" s="18"/>
      <c r="E561" s="35"/>
      <c r="I561" s="15"/>
      <c r="J561" s="15"/>
      <c r="K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2" x14ac:dyDescent="0.2">
      <c r="A562" s="15"/>
      <c r="B562" s="16"/>
      <c r="C562" s="17"/>
      <c r="D562" s="18"/>
      <c r="E562" s="35"/>
      <c r="I562" s="15"/>
      <c r="J562" s="15"/>
      <c r="K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2" x14ac:dyDescent="0.2">
      <c r="A563" s="15"/>
      <c r="B563" s="16"/>
      <c r="C563" s="17"/>
      <c r="D563" s="18"/>
      <c r="E563" s="35"/>
      <c r="I563" s="15"/>
      <c r="J563" s="15"/>
      <c r="K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2" x14ac:dyDescent="0.2">
      <c r="A564" s="15"/>
      <c r="B564" s="16"/>
      <c r="C564" s="17"/>
      <c r="D564" s="18"/>
      <c r="E564" s="35"/>
      <c r="I564" s="15"/>
      <c r="J564" s="15"/>
      <c r="K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2" x14ac:dyDescent="0.2">
      <c r="A565" s="15"/>
      <c r="B565" s="16"/>
      <c r="C565" s="17"/>
      <c r="D565" s="18"/>
      <c r="E565" s="35"/>
      <c r="I565" s="15"/>
      <c r="J565" s="15"/>
      <c r="K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2" x14ac:dyDescent="0.2">
      <c r="A566" s="15"/>
      <c r="B566" s="16"/>
      <c r="C566" s="17"/>
      <c r="D566" s="18"/>
      <c r="E566" s="35"/>
      <c r="I566" s="15"/>
      <c r="J566" s="15"/>
      <c r="K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2" x14ac:dyDescent="0.2">
      <c r="A567" s="15"/>
      <c r="B567" s="16"/>
      <c r="C567" s="17"/>
      <c r="D567" s="18"/>
      <c r="E567" s="35"/>
      <c r="I567" s="15"/>
      <c r="J567" s="15"/>
      <c r="K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2" x14ac:dyDescent="0.2">
      <c r="A568" s="15"/>
      <c r="B568" s="16"/>
      <c r="C568" s="17"/>
      <c r="D568" s="18"/>
      <c r="E568" s="35"/>
      <c r="I568" s="15"/>
      <c r="J568" s="15"/>
      <c r="K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2" x14ac:dyDescent="0.2">
      <c r="A569" s="15"/>
      <c r="B569" s="16"/>
      <c r="C569" s="17"/>
      <c r="D569" s="18"/>
      <c r="E569" s="35"/>
      <c r="I569" s="15"/>
      <c r="J569" s="15"/>
      <c r="K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2" x14ac:dyDescent="0.2">
      <c r="A570" s="15"/>
      <c r="B570" s="16"/>
      <c r="C570" s="17"/>
      <c r="D570" s="18"/>
      <c r="E570" s="35"/>
      <c r="I570" s="15"/>
      <c r="J570" s="15"/>
      <c r="K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2" x14ac:dyDescent="0.2">
      <c r="A571" s="15"/>
      <c r="B571" s="16"/>
      <c r="C571" s="17"/>
      <c r="D571" s="18"/>
      <c r="E571" s="35"/>
      <c r="I571" s="15"/>
      <c r="J571" s="15"/>
      <c r="K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2" x14ac:dyDescent="0.2">
      <c r="A572" s="15"/>
      <c r="B572" s="16"/>
      <c r="C572" s="17"/>
      <c r="D572" s="18"/>
      <c r="E572" s="35"/>
      <c r="I572" s="15"/>
      <c r="J572" s="15"/>
      <c r="K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2" x14ac:dyDescent="0.2">
      <c r="A573" s="15"/>
      <c r="B573" s="16"/>
      <c r="C573" s="17"/>
      <c r="D573" s="18"/>
      <c r="E573" s="35"/>
      <c r="I573" s="15"/>
      <c r="J573" s="15"/>
      <c r="K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2" x14ac:dyDescent="0.2">
      <c r="A574" s="15"/>
      <c r="B574" s="16"/>
      <c r="C574" s="17"/>
      <c r="D574" s="18"/>
      <c r="E574" s="35"/>
      <c r="I574" s="15"/>
      <c r="J574" s="15"/>
      <c r="K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2" x14ac:dyDescent="0.2">
      <c r="A575" s="15"/>
      <c r="B575" s="16"/>
      <c r="C575" s="17"/>
      <c r="D575" s="18"/>
      <c r="E575" s="35"/>
      <c r="I575" s="15"/>
      <c r="J575" s="15"/>
      <c r="K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2" x14ac:dyDescent="0.2">
      <c r="A576" s="15"/>
      <c r="B576" s="16"/>
      <c r="C576" s="17"/>
      <c r="D576" s="18"/>
      <c r="E576" s="35"/>
      <c r="I576" s="15"/>
      <c r="J576" s="15"/>
      <c r="K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2" x14ac:dyDescent="0.2">
      <c r="A577" s="15"/>
      <c r="B577" s="16"/>
      <c r="C577" s="17"/>
      <c r="D577" s="18"/>
      <c r="E577" s="35"/>
      <c r="I577" s="15"/>
      <c r="J577" s="15"/>
      <c r="K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2" x14ac:dyDescent="0.2">
      <c r="A578" s="15"/>
      <c r="B578" s="16"/>
      <c r="C578" s="17"/>
      <c r="D578" s="18"/>
      <c r="E578" s="35"/>
      <c r="I578" s="15"/>
      <c r="J578" s="15"/>
      <c r="K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2" x14ac:dyDescent="0.2">
      <c r="A579" s="15"/>
      <c r="B579" s="16"/>
      <c r="C579" s="17"/>
      <c r="D579" s="18"/>
      <c r="E579" s="35"/>
      <c r="I579" s="15"/>
      <c r="J579" s="15"/>
      <c r="K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2" x14ac:dyDescent="0.2">
      <c r="A580" s="15"/>
      <c r="B580" s="16"/>
      <c r="C580" s="17"/>
      <c r="D580" s="18"/>
      <c r="E580" s="35"/>
      <c r="I580" s="15"/>
      <c r="J580" s="15"/>
      <c r="K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2" x14ac:dyDescent="0.2">
      <c r="A581" s="15"/>
      <c r="B581" s="16"/>
      <c r="C581" s="17"/>
      <c r="D581" s="18"/>
      <c r="E581" s="35"/>
      <c r="I581" s="15"/>
      <c r="J581" s="15"/>
      <c r="K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2" x14ac:dyDescent="0.2">
      <c r="A582" s="15"/>
      <c r="B582" s="16"/>
      <c r="C582" s="17"/>
      <c r="D582" s="18"/>
      <c r="E582" s="35"/>
      <c r="I582" s="15"/>
      <c r="J582" s="15"/>
      <c r="K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2" x14ac:dyDescent="0.2">
      <c r="A583" s="15"/>
      <c r="B583" s="16"/>
      <c r="C583" s="17"/>
      <c r="D583" s="18"/>
      <c r="E583" s="35"/>
      <c r="I583" s="15"/>
      <c r="J583" s="15"/>
      <c r="K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2" x14ac:dyDescent="0.2">
      <c r="A584" s="15"/>
      <c r="B584" s="16"/>
      <c r="C584" s="17"/>
      <c r="D584" s="18"/>
      <c r="E584" s="35"/>
      <c r="I584" s="15"/>
      <c r="J584" s="15"/>
      <c r="K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2" x14ac:dyDescent="0.2">
      <c r="A585" s="15"/>
      <c r="B585" s="16"/>
      <c r="C585" s="17"/>
      <c r="D585" s="18"/>
      <c r="E585" s="35"/>
      <c r="I585" s="15"/>
      <c r="J585" s="15"/>
      <c r="K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2" x14ac:dyDescent="0.2">
      <c r="A586" s="15"/>
      <c r="B586" s="16"/>
      <c r="C586" s="17"/>
      <c r="D586" s="18"/>
      <c r="E586" s="35"/>
      <c r="I586" s="15"/>
      <c r="J586" s="15"/>
      <c r="K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2" x14ac:dyDescent="0.2">
      <c r="A587" s="15"/>
      <c r="B587" s="16"/>
      <c r="C587" s="17"/>
      <c r="D587" s="18"/>
      <c r="E587" s="35"/>
      <c r="I587" s="15"/>
      <c r="J587" s="15"/>
      <c r="K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2" x14ac:dyDescent="0.2">
      <c r="A588" s="15"/>
      <c r="B588" s="16"/>
      <c r="C588" s="17"/>
      <c r="D588" s="18"/>
      <c r="E588" s="35"/>
      <c r="I588" s="15"/>
      <c r="J588" s="15"/>
      <c r="K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2" x14ac:dyDescent="0.2">
      <c r="A589" s="15"/>
      <c r="B589" s="16"/>
      <c r="C589" s="17"/>
      <c r="D589" s="18"/>
      <c r="E589" s="35"/>
      <c r="I589" s="15"/>
      <c r="J589" s="15"/>
      <c r="K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2" x14ac:dyDescent="0.2">
      <c r="A590" s="15"/>
      <c r="B590" s="16"/>
      <c r="C590" s="17"/>
      <c r="D590" s="18"/>
      <c r="E590" s="35"/>
      <c r="I590" s="15"/>
      <c r="J590" s="15"/>
      <c r="K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2" x14ac:dyDescent="0.2">
      <c r="A591" s="15"/>
      <c r="B591" s="16"/>
      <c r="C591" s="17"/>
      <c r="D591" s="18"/>
      <c r="E591" s="35"/>
      <c r="I591" s="15"/>
      <c r="J591" s="15"/>
      <c r="K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2" x14ac:dyDescent="0.2">
      <c r="A592" s="15"/>
      <c r="B592" s="16"/>
      <c r="C592" s="17"/>
      <c r="D592" s="18"/>
      <c r="E592" s="35"/>
      <c r="I592" s="15"/>
      <c r="J592" s="15"/>
      <c r="K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2" x14ac:dyDescent="0.2">
      <c r="A593" s="15"/>
      <c r="B593" s="16"/>
      <c r="C593" s="17"/>
      <c r="D593" s="18"/>
      <c r="E593" s="35"/>
      <c r="I593" s="15"/>
      <c r="J593" s="15"/>
      <c r="K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2" x14ac:dyDescent="0.2">
      <c r="A594" s="15"/>
      <c r="B594" s="16"/>
      <c r="C594" s="17"/>
      <c r="D594" s="18"/>
      <c r="E594" s="35"/>
      <c r="I594" s="15"/>
      <c r="J594" s="15"/>
      <c r="K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2" x14ac:dyDescent="0.2">
      <c r="A595" s="15"/>
      <c r="B595" s="16"/>
      <c r="C595" s="17"/>
      <c r="D595" s="18"/>
      <c r="E595" s="35"/>
      <c r="I595" s="15"/>
      <c r="J595" s="15"/>
      <c r="K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2" x14ac:dyDescent="0.2">
      <c r="A596" s="15"/>
      <c r="B596" s="16"/>
      <c r="C596" s="17"/>
      <c r="D596" s="18"/>
      <c r="E596" s="35"/>
      <c r="I596" s="15"/>
      <c r="J596" s="15"/>
      <c r="K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2" x14ac:dyDescent="0.2">
      <c r="A597" s="15"/>
      <c r="B597" s="16"/>
      <c r="C597" s="17"/>
      <c r="D597" s="18"/>
      <c r="E597" s="35"/>
      <c r="I597" s="15"/>
      <c r="J597" s="15"/>
      <c r="K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2" x14ac:dyDescent="0.2">
      <c r="A598" s="15"/>
      <c r="B598" s="16"/>
      <c r="C598" s="17"/>
      <c r="D598" s="18"/>
      <c r="E598" s="35"/>
      <c r="I598" s="15"/>
      <c r="J598" s="15"/>
      <c r="K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2" x14ac:dyDescent="0.2">
      <c r="A599" s="15"/>
      <c r="B599" s="16"/>
      <c r="C599" s="17"/>
      <c r="D599" s="18"/>
      <c r="E599" s="35"/>
      <c r="I599" s="15"/>
      <c r="J599" s="15"/>
      <c r="K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2" x14ac:dyDescent="0.2">
      <c r="A600" s="15"/>
      <c r="B600" s="16"/>
      <c r="C600" s="17"/>
      <c r="D600" s="18"/>
      <c r="E600" s="35"/>
      <c r="I600" s="15"/>
      <c r="J600" s="15"/>
      <c r="K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2" x14ac:dyDescent="0.2">
      <c r="A601" s="15"/>
      <c r="B601" s="16"/>
      <c r="C601" s="17"/>
      <c r="D601" s="18"/>
      <c r="E601" s="35"/>
      <c r="I601" s="15"/>
      <c r="J601" s="15"/>
      <c r="K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2" x14ac:dyDescent="0.2">
      <c r="A602" s="15"/>
      <c r="B602" s="16"/>
      <c r="C602" s="17"/>
      <c r="D602" s="18"/>
      <c r="E602" s="35"/>
      <c r="I602" s="15"/>
      <c r="J602" s="15"/>
      <c r="K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2" x14ac:dyDescent="0.2">
      <c r="A603" s="15"/>
      <c r="B603" s="16"/>
      <c r="C603" s="17"/>
      <c r="D603" s="18"/>
      <c r="E603" s="35"/>
      <c r="I603" s="15"/>
      <c r="J603" s="15"/>
      <c r="K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2" x14ac:dyDescent="0.2">
      <c r="A604" s="15"/>
      <c r="B604" s="16"/>
      <c r="C604" s="17"/>
      <c r="D604" s="18"/>
      <c r="E604" s="35"/>
      <c r="I604" s="15"/>
      <c r="J604" s="15"/>
      <c r="K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2" x14ac:dyDescent="0.2">
      <c r="A605" s="15"/>
      <c r="B605" s="16"/>
      <c r="C605" s="17"/>
      <c r="D605" s="18"/>
      <c r="E605" s="35"/>
      <c r="I605" s="15"/>
      <c r="J605" s="15"/>
      <c r="K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2" x14ac:dyDescent="0.2">
      <c r="A606" s="15"/>
      <c r="B606" s="16"/>
      <c r="C606" s="17"/>
      <c r="D606" s="18"/>
      <c r="E606" s="35"/>
      <c r="I606" s="15"/>
      <c r="J606" s="15"/>
      <c r="K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2" x14ac:dyDescent="0.2">
      <c r="A607" s="15"/>
      <c r="B607" s="16"/>
      <c r="C607" s="17"/>
      <c r="D607" s="18"/>
      <c r="E607" s="35"/>
      <c r="I607" s="15"/>
      <c r="J607" s="15"/>
      <c r="K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2" x14ac:dyDescent="0.2">
      <c r="A608" s="15"/>
      <c r="B608" s="16"/>
      <c r="C608" s="17"/>
      <c r="D608" s="18"/>
      <c r="E608" s="35"/>
      <c r="I608" s="15"/>
      <c r="J608" s="15"/>
      <c r="K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2" x14ac:dyDescent="0.2">
      <c r="A609" s="15"/>
      <c r="B609" s="16"/>
      <c r="C609" s="17"/>
      <c r="D609" s="18"/>
      <c r="E609" s="35"/>
      <c r="I609" s="15"/>
      <c r="J609" s="15"/>
      <c r="K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2" x14ac:dyDescent="0.2">
      <c r="A610" s="15"/>
      <c r="B610" s="16"/>
      <c r="C610" s="17"/>
      <c r="D610" s="18"/>
      <c r="E610" s="35"/>
      <c r="I610" s="15"/>
      <c r="J610" s="15"/>
      <c r="K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2" x14ac:dyDescent="0.2">
      <c r="A611" s="15"/>
      <c r="B611" s="16"/>
      <c r="C611" s="17"/>
      <c r="D611" s="18"/>
      <c r="E611" s="35"/>
      <c r="I611" s="15"/>
      <c r="J611" s="15"/>
      <c r="K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2" x14ac:dyDescent="0.2">
      <c r="A612" s="15"/>
      <c r="B612" s="16"/>
      <c r="C612" s="17"/>
      <c r="D612" s="18"/>
      <c r="E612" s="35"/>
      <c r="I612" s="15"/>
      <c r="J612" s="15"/>
      <c r="K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2" x14ac:dyDescent="0.2">
      <c r="A613" s="15"/>
      <c r="B613" s="16"/>
      <c r="C613" s="17"/>
      <c r="D613" s="18"/>
      <c r="E613" s="35"/>
      <c r="I613" s="15"/>
      <c r="J613" s="15"/>
      <c r="K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2" x14ac:dyDescent="0.2">
      <c r="A614" s="15"/>
      <c r="B614" s="16"/>
      <c r="C614" s="17"/>
      <c r="D614" s="18"/>
      <c r="E614" s="35"/>
      <c r="I614" s="15"/>
      <c r="J614" s="15"/>
      <c r="K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2" x14ac:dyDescent="0.2">
      <c r="A615" s="15"/>
      <c r="B615" s="16"/>
      <c r="C615" s="17"/>
      <c r="D615" s="18"/>
      <c r="E615" s="35"/>
      <c r="I615" s="15"/>
      <c r="J615" s="15"/>
      <c r="K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2" x14ac:dyDescent="0.2">
      <c r="A616" s="15"/>
      <c r="B616" s="16"/>
      <c r="C616" s="17"/>
      <c r="D616" s="18"/>
      <c r="E616" s="35"/>
      <c r="I616" s="15"/>
      <c r="J616" s="15"/>
      <c r="K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2" x14ac:dyDescent="0.2">
      <c r="A617" s="15"/>
      <c r="B617" s="16"/>
      <c r="C617" s="17"/>
      <c r="D617" s="18"/>
      <c r="E617" s="35"/>
      <c r="I617" s="15"/>
      <c r="J617" s="15"/>
      <c r="K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2" x14ac:dyDescent="0.2">
      <c r="A618" s="15"/>
      <c r="B618" s="16"/>
      <c r="C618" s="17"/>
      <c r="D618" s="18"/>
      <c r="E618" s="35"/>
      <c r="I618" s="15"/>
      <c r="J618" s="15"/>
      <c r="K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2" x14ac:dyDescent="0.2">
      <c r="A619" s="15"/>
      <c r="B619" s="16"/>
      <c r="C619" s="17"/>
      <c r="D619" s="18"/>
      <c r="E619" s="35"/>
      <c r="I619" s="15"/>
      <c r="J619" s="15"/>
      <c r="K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2" x14ac:dyDescent="0.2">
      <c r="A620" s="15"/>
      <c r="B620" s="16"/>
      <c r="C620" s="17"/>
      <c r="D620" s="18"/>
      <c r="E620" s="35"/>
      <c r="I620" s="15"/>
      <c r="J620" s="15"/>
      <c r="K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2" x14ac:dyDescent="0.2">
      <c r="A621" s="15"/>
      <c r="B621" s="16"/>
      <c r="C621" s="17"/>
      <c r="D621" s="18"/>
      <c r="E621" s="35"/>
      <c r="I621" s="15"/>
      <c r="J621" s="15"/>
      <c r="K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2" x14ac:dyDescent="0.2">
      <c r="A622" s="15"/>
      <c r="B622" s="16"/>
      <c r="C622" s="17"/>
      <c r="D622" s="18"/>
      <c r="E622" s="35"/>
      <c r="I622" s="15"/>
      <c r="J622" s="15"/>
      <c r="K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2" x14ac:dyDescent="0.2">
      <c r="A623" s="15"/>
      <c r="B623" s="16"/>
      <c r="C623" s="17"/>
      <c r="D623" s="18"/>
      <c r="E623" s="35"/>
      <c r="I623" s="15"/>
      <c r="J623" s="15"/>
      <c r="K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2" x14ac:dyDescent="0.2">
      <c r="A624" s="15"/>
      <c r="B624" s="16"/>
      <c r="C624" s="17"/>
      <c r="D624" s="18"/>
      <c r="E624" s="35"/>
      <c r="I624" s="15"/>
      <c r="J624" s="15"/>
      <c r="K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2" x14ac:dyDescent="0.2">
      <c r="A625" s="15"/>
      <c r="B625" s="16"/>
      <c r="C625" s="17"/>
      <c r="D625" s="18"/>
      <c r="E625" s="35"/>
      <c r="I625" s="15"/>
      <c r="J625" s="15"/>
      <c r="K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2" x14ac:dyDescent="0.2">
      <c r="A626" s="15"/>
      <c r="B626" s="16"/>
      <c r="C626" s="17"/>
      <c r="D626" s="18"/>
      <c r="E626" s="35"/>
      <c r="I626" s="15"/>
      <c r="J626" s="15"/>
      <c r="K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2" x14ac:dyDescent="0.2">
      <c r="A627" s="15"/>
      <c r="B627" s="16"/>
      <c r="C627" s="17"/>
      <c r="D627" s="18"/>
      <c r="E627" s="35"/>
      <c r="I627" s="15"/>
      <c r="J627" s="15"/>
      <c r="K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2" x14ac:dyDescent="0.2">
      <c r="A628" s="15"/>
      <c r="B628" s="16"/>
      <c r="C628" s="17"/>
      <c r="D628" s="18"/>
      <c r="E628" s="35"/>
      <c r="I628" s="15"/>
      <c r="J628" s="15"/>
      <c r="K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2" x14ac:dyDescent="0.2">
      <c r="A629" s="15"/>
      <c r="B629" s="16"/>
      <c r="C629" s="17"/>
      <c r="D629" s="18"/>
      <c r="E629" s="35"/>
      <c r="I629" s="15"/>
      <c r="J629" s="15"/>
      <c r="K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2" x14ac:dyDescent="0.2">
      <c r="A630" s="15"/>
      <c r="B630" s="16"/>
      <c r="C630" s="17"/>
      <c r="D630" s="18"/>
      <c r="E630" s="35"/>
      <c r="I630" s="15"/>
      <c r="J630" s="15"/>
      <c r="K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2" x14ac:dyDescent="0.2">
      <c r="A631" s="15"/>
      <c r="B631" s="16"/>
      <c r="C631" s="17"/>
      <c r="D631" s="18"/>
      <c r="E631" s="35"/>
      <c r="I631" s="15"/>
      <c r="J631" s="15"/>
      <c r="K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2" x14ac:dyDescent="0.2">
      <c r="A632" s="15"/>
      <c r="B632" s="16"/>
      <c r="C632" s="17"/>
      <c r="D632" s="18"/>
      <c r="E632" s="35"/>
      <c r="I632" s="15"/>
      <c r="J632" s="15"/>
      <c r="K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2" x14ac:dyDescent="0.2">
      <c r="A633" s="15"/>
      <c r="B633" s="16"/>
      <c r="C633" s="17"/>
      <c r="D633" s="18"/>
      <c r="E633" s="35"/>
      <c r="I633" s="15"/>
      <c r="J633" s="15"/>
      <c r="K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2" x14ac:dyDescent="0.2">
      <c r="A634" s="15"/>
      <c r="B634" s="16"/>
      <c r="C634" s="17"/>
      <c r="D634" s="18"/>
      <c r="E634" s="35"/>
      <c r="I634" s="15"/>
      <c r="J634" s="15"/>
      <c r="K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2" x14ac:dyDescent="0.2">
      <c r="A635" s="15"/>
      <c r="B635" s="16"/>
      <c r="C635" s="17"/>
      <c r="D635" s="18"/>
      <c r="E635" s="35"/>
      <c r="I635" s="15"/>
      <c r="J635" s="15"/>
      <c r="K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2" x14ac:dyDescent="0.2">
      <c r="A636" s="15"/>
      <c r="B636" s="16"/>
      <c r="C636" s="17"/>
      <c r="D636" s="18"/>
      <c r="E636" s="35"/>
      <c r="I636" s="15"/>
      <c r="J636" s="15"/>
      <c r="K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2" x14ac:dyDescent="0.2">
      <c r="A637" s="15"/>
      <c r="B637" s="16"/>
      <c r="C637" s="17"/>
      <c r="D637" s="18"/>
      <c r="E637" s="35"/>
      <c r="I637" s="15"/>
      <c r="J637" s="15"/>
      <c r="K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2" x14ac:dyDescent="0.2">
      <c r="A638" s="15"/>
      <c r="B638" s="16"/>
      <c r="C638" s="17"/>
      <c r="D638" s="18"/>
      <c r="E638" s="35"/>
      <c r="I638" s="15"/>
      <c r="J638" s="15"/>
      <c r="K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2" x14ac:dyDescent="0.2">
      <c r="A639" s="15"/>
      <c r="B639" s="16"/>
      <c r="C639" s="17"/>
      <c r="D639" s="18"/>
      <c r="E639" s="35"/>
      <c r="I639" s="15"/>
      <c r="J639" s="15"/>
      <c r="K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2" x14ac:dyDescent="0.2">
      <c r="A640" s="15"/>
      <c r="B640" s="16"/>
      <c r="C640" s="17"/>
      <c r="D640" s="18"/>
      <c r="E640" s="35"/>
      <c r="I640" s="15"/>
      <c r="J640" s="15"/>
      <c r="K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2" x14ac:dyDescent="0.2">
      <c r="A641" s="15"/>
      <c r="B641" s="16"/>
      <c r="C641" s="17"/>
      <c r="D641" s="18"/>
      <c r="E641" s="35"/>
      <c r="I641" s="15"/>
      <c r="J641" s="15"/>
      <c r="K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2" x14ac:dyDescent="0.2">
      <c r="A642" s="15"/>
      <c r="B642" s="16"/>
      <c r="C642" s="17"/>
      <c r="D642" s="18"/>
      <c r="E642" s="35"/>
      <c r="I642" s="15"/>
      <c r="J642" s="15"/>
      <c r="K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2" x14ac:dyDescent="0.2">
      <c r="A643" s="15"/>
      <c r="B643" s="16"/>
      <c r="C643" s="17"/>
      <c r="D643" s="18"/>
      <c r="E643" s="35"/>
      <c r="I643" s="15"/>
      <c r="J643" s="15"/>
      <c r="K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2" x14ac:dyDescent="0.2">
      <c r="A644" s="15"/>
      <c r="B644" s="16"/>
      <c r="C644" s="17"/>
      <c r="D644" s="18"/>
      <c r="E644" s="35"/>
      <c r="I644" s="15"/>
      <c r="J644" s="15"/>
      <c r="K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2" x14ac:dyDescent="0.2">
      <c r="A645" s="15"/>
      <c r="B645" s="16"/>
      <c r="C645" s="17"/>
      <c r="D645" s="18"/>
      <c r="E645" s="35"/>
      <c r="I645" s="15"/>
      <c r="J645" s="15"/>
      <c r="K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2" x14ac:dyDescent="0.2">
      <c r="A646" s="15"/>
      <c r="B646" s="16"/>
      <c r="C646" s="17"/>
      <c r="D646" s="18"/>
      <c r="E646" s="35"/>
      <c r="I646" s="15"/>
      <c r="J646" s="15"/>
      <c r="K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2" x14ac:dyDescent="0.2">
      <c r="A647" s="15"/>
      <c r="B647" s="16"/>
      <c r="C647" s="17"/>
      <c r="D647" s="18"/>
      <c r="E647" s="35"/>
      <c r="I647" s="15"/>
      <c r="J647" s="15"/>
      <c r="K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2" x14ac:dyDescent="0.2">
      <c r="A648" s="15"/>
      <c r="B648" s="16"/>
      <c r="C648" s="17"/>
      <c r="D648" s="18"/>
      <c r="E648" s="35"/>
      <c r="I648" s="15"/>
      <c r="J648" s="15"/>
      <c r="K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2" x14ac:dyDescent="0.2">
      <c r="A649" s="15"/>
      <c r="B649" s="16"/>
      <c r="C649" s="17"/>
      <c r="D649" s="18"/>
      <c r="E649" s="35"/>
      <c r="I649" s="15"/>
      <c r="J649" s="15"/>
      <c r="K649" s="15"/>
      <c r="L649" s="58"/>
      <c r="M649" s="58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4" ht="12" x14ac:dyDescent="0.2">
      <c r="A650" s="15"/>
      <c r="B650" s="16"/>
      <c r="C650" s="17"/>
      <c r="D650" s="18"/>
      <c r="E650" s="35"/>
      <c r="I650" s="15"/>
      <c r="J650" s="15"/>
      <c r="K650" s="15"/>
      <c r="L650" s="58"/>
      <c r="M650" s="58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4" ht="12" x14ac:dyDescent="0.2">
      <c r="A651" s="15"/>
      <c r="B651" s="16"/>
      <c r="C651" s="17"/>
      <c r="D651" s="18"/>
      <c r="E651" s="35"/>
      <c r="I651" s="15"/>
      <c r="J651" s="15"/>
      <c r="K651" s="15"/>
      <c r="L651" s="58"/>
      <c r="M651" s="58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4" ht="12" x14ac:dyDescent="0.2">
      <c r="A652" s="15"/>
      <c r="B652" s="16"/>
      <c r="C652" s="17"/>
      <c r="D652" s="18"/>
      <c r="E652" s="35"/>
      <c r="I652" s="15"/>
      <c r="J652" s="15"/>
      <c r="K652" s="15"/>
      <c r="L652" s="58"/>
      <c r="M652" s="58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4" ht="12" x14ac:dyDescent="0.2">
      <c r="A653" s="15"/>
      <c r="B653" s="16"/>
      <c r="C653" s="17"/>
      <c r="D653" s="18"/>
      <c r="E653" s="35"/>
      <c r="I653" s="15"/>
      <c r="J653" s="15"/>
      <c r="K653" s="15"/>
      <c r="L653" s="58"/>
      <c r="M653" s="58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4" ht="12" x14ac:dyDescent="0.2">
      <c r="A654" s="15"/>
      <c r="B654" s="16"/>
      <c r="C654" s="17"/>
      <c r="D654" s="18"/>
      <c r="E654" s="35"/>
      <c r="I654" s="15"/>
      <c r="J654" s="15"/>
      <c r="K654" s="15"/>
      <c r="L654" s="58"/>
      <c r="M654" s="58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4" ht="12" x14ac:dyDescent="0.2">
      <c r="A655" s="15"/>
      <c r="B655" s="16"/>
      <c r="C655" s="17"/>
      <c r="D655" s="18"/>
      <c r="E655" s="35"/>
      <c r="I655" s="15"/>
      <c r="J655" s="15"/>
      <c r="K655" s="15"/>
      <c r="L655" s="58"/>
      <c r="M655" s="58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4" ht="12" x14ac:dyDescent="0.2">
      <c r="A656" s="15"/>
      <c r="B656" s="16"/>
      <c r="C656" s="17"/>
      <c r="D656" s="18"/>
      <c r="E656" s="35"/>
      <c r="I656" s="15"/>
      <c r="J656" s="15"/>
      <c r="K656" s="15"/>
      <c r="L656" s="58"/>
      <c r="M656" s="58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58"/>
      <c r="M657" s="58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58"/>
      <c r="M658" s="58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58"/>
      <c r="M659" s="58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58"/>
      <c r="M660" s="58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58"/>
      <c r="M661" s="58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58"/>
      <c r="M662" s="58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58"/>
      <c r="M663" s="58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58"/>
      <c r="M664" s="58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58"/>
      <c r="M665" s="58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58"/>
      <c r="M666" s="58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58"/>
      <c r="M667" s="58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58"/>
      <c r="M668" s="58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58"/>
      <c r="M669" s="58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58"/>
      <c r="M670" s="58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58"/>
      <c r="M671" s="58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58"/>
      <c r="M672" s="58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58"/>
      <c r="M673" s="58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58"/>
      <c r="M674" s="58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58"/>
      <c r="M675" s="58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58"/>
      <c r="M676" s="58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58"/>
      <c r="M677" s="58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58"/>
      <c r="M678" s="58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58"/>
      <c r="M679" s="58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58"/>
      <c r="M680" s="58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58"/>
      <c r="M681" s="58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58"/>
      <c r="M682" s="58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58"/>
      <c r="M683" s="58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58"/>
      <c r="M684" s="58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58"/>
      <c r="M685" s="58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58"/>
      <c r="M686" s="58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58"/>
      <c r="M687" s="58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58"/>
      <c r="M688" s="58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58"/>
      <c r="M689" s="58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58"/>
      <c r="M690" s="58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58"/>
      <c r="M691" s="58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58"/>
      <c r="M692" s="58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58"/>
      <c r="M693" s="58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58"/>
      <c r="M694" s="58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58"/>
      <c r="M695" s="58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58"/>
      <c r="M696" s="58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58"/>
      <c r="M697" s="58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58"/>
      <c r="M698" s="58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58"/>
      <c r="M699" s="58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58"/>
      <c r="M700" s="58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58"/>
      <c r="M701" s="58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58"/>
      <c r="M702" s="58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58"/>
      <c r="M703" s="58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58"/>
      <c r="M704" s="58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58"/>
      <c r="M705" s="58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58"/>
      <c r="M706" s="58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58"/>
      <c r="M707" s="58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58"/>
      <c r="M708" s="58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58"/>
      <c r="M709" s="58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58"/>
      <c r="M710" s="58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58"/>
      <c r="M711" s="58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58"/>
      <c r="M712" s="58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58"/>
      <c r="M713" s="58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58"/>
      <c r="M714" s="58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58"/>
      <c r="M715" s="58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58"/>
      <c r="M716" s="58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58"/>
      <c r="M717" s="58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58"/>
      <c r="M718" s="58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58"/>
      <c r="M719" s="58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58"/>
      <c r="M720" s="58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58"/>
      <c r="M721" s="58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58"/>
      <c r="M722" s="58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58"/>
      <c r="M723" s="58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58"/>
      <c r="M724" s="58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58"/>
      <c r="M725" s="58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58"/>
      <c r="M726" s="58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58"/>
      <c r="M727" s="58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58"/>
      <c r="M728" s="58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58"/>
      <c r="M729" s="58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58"/>
      <c r="M730" s="58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58"/>
      <c r="M731" s="58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58"/>
      <c r="M732" s="58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58"/>
      <c r="M733" s="58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58"/>
      <c r="M734" s="58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58"/>
      <c r="M735" s="58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58"/>
      <c r="M736" s="58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2" x14ac:dyDescent="0.2">
      <c r="A737" s="15"/>
      <c r="B737" s="16"/>
      <c r="C737" s="17"/>
      <c r="D737" s="18"/>
      <c r="E737" s="35"/>
      <c r="I737" s="15"/>
      <c r="J737" s="15"/>
      <c r="K737" s="15"/>
      <c r="L737" s="58"/>
      <c r="M737" s="58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58"/>
      <c r="M738" s="58"/>
      <c r="N738" s="15"/>
      <c r="O738" s="15"/>
      <c r="P738" s="15"/>
      <c r="Q738" s="15"/>
      <c r="R738" s="15"/>
      <c r="S738" s="15"/>
      <c r="T738" s="15"/>
    </row>
    <row r="739" spans="1:23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58"/>
      <c r="M739" s="58"/>
      <c r="N739" s="15"/>
      <c r="O739" s="15"/>
      <c r="P739" s="15"/>
      <c r="Q739" s="15"/>
      <c r="R739" s="15"/>
      <c r="S739" s="15"/>
      <c r="T739" s="15"/>
    </row>
    <row r="740" spans="1:23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58"/>
      <c r="M740" s="58"/>
      <c r="N740" s="15"/>
      <c r="O740" s="15"/>
      <c r="P740" s="15"/>
      <c r="Q740" s="15"/>
      <c r="R740" s="15"/>
      <c r="S740" s="15"/>
      <c r="T740" s="15"/>
    </row>
    <row r="741" spans="1:23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58"/>
      <c r="M741" s="58"/>
      <c r="N741" s="15"/>
      <c r="O741" s="15"/>
      <c r="P741" s="15"/>
      <c r="Q741" s="15"/>
      <c r="R741" s="15"/>
      <c r="S741" s="15"/>
      <c r="T741" s="15"/>
    </row>
    <row r="742" spans="1:23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58"/>
      <c r="M742" s="58"/>
      <c r="N742" s="15"/>
      <c r="O742" s="15"/>
      <c r="P742" s="15"/>
      <c r="Q742" s="15"/>
      <c r="R742" s="15"/>
      <c r="S742" s="15"/>
      <c r="T742" s="15"/>
    </row>
    <row r="743" spans="1:23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58"/>
      <c r="M743" s="58"/>
      <c r="N743" s="15"/>
      <c r="O743" s="15"/>
      <c r="P743" s="15"/>
      <c r="Q743" s="15"/>
      <c r="R743" s="15"/>
      <c r="S743" s="15"/>
      <c r="T743" s="15"/>
    </row>
    <row r="744" spans="1:23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58"/>
      <c r="M744" s="58"/>
      <c r="N744" s="15"/>
      <c r="O744" s="15"/>
      <c r="P744" s="15"/>
      <c r="Q744" s="15"/>
      <c r="R744" s="15"/>
      <c r="S744" s="15"/>
      <c r="T744" s="15"/>
    </row>
    <row r="745" spans="1:23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58"/>
      <c r="M745" s="58"/>
      <c r="N745" s="15"/>
      <c r="O745" s="15"/>
      <c r="P745" s="15"/>
      <c r="Q745" s="15"/>
      <c r="R745" s="15"/>
      <c r="S745" s="15"/>
      <c r="T745" s="15"/>
    </row>
    <row r="746" spans="1:23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58"/>
      <c r="M746" s="58"/>
      <c r="N746" s="15"/>
      <c r="O746" s="15"/>
      <c r="P746" s="15"/>
      <c r="Q746" s="15"/>
      <c r="R746" s="15"/>
      <c r="S746" s="15"/>
      <c r="T746" s="15"/>
    </row>
    <row r="747" spans="1:23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58"/>
      <c r="M747" s="58"/>
      <c r="N747" s="15"/>
      <c r="O747" s="15"/>
      <c r="P747" s="15"/>
      <c r="Q747" s="15"/>
      <c r="R747" s="15"/>
      <c r="S747" s="15"/>
      <c r="T747" s="15"/>
    </row>
    <row r="748" spans="1:23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58"/>
      <c r="M748" s="58"/>
      <c r="N748" s="15"/>
      <c r="O748" s="15"/>
      <c r="P748" s="15"/>
      <c r="Q748" s="15"/>
      <c r="R748" s="15"/>
      <c r="S748" s="15"/>
      <c r="T748" s="15"/>
    </row>
    <row r="749" spans="1:23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58"/>
      <c r="M749" s="58"/>
      <c r="N749" s="15"/>
      <c r="O749" s="15"/>
      <c r="P749" s="15"/>
      <c r="Q749" s="15"/>
      <c r="R749" s="15"/>
      <c r="S749" s="15"/>
      <c r="T749" s="15"/>
    </row>
    <row r="750" spans="1:23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58"/>
      <c r="M750" s="58"/>
      <c r="N750" s="15"/>
      <c r="O750" s="15"/>
      <c r="P750" s="15"/>
      <c r="Q750" s="15"/>
      <c r="R750" s="15"/>
      <c r="S750" s="15"/>
      <c r="T750" s="15"/>
    </row>
    <row r="751" spans="1:23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58"/>
      <c r="M751" s="58"/>
      <c r="N751" s="15"/>
      <c r="O751" s="15"/>
      <c r="P751" s="15"/>
      <c r="Q751" s="15"/>
      <c r="R751" s="15"/>
      <c r="S751" s="15"/>
      <c r="T751" s="15"/>
    </row>
    <row r="752" spans="1:23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58"/>
      <c r="M752" s="58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58"/>
      <c r="M753" s="58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58"/>
      <c r="M754" s="58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58"/>
      <c r="M755" s="58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58"/>
      <c r="M756" s="58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58"/>
      <c r="M757" s="58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58"/>
      <c r="M758" s="58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58"/>
      <c r="M759" s="58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58"/>
      <c r="M760" s="58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58"/>
      <c r="M761" s="58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58"/>
      <c r="M762" s="58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58"/>
      <c r="M763" s="58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58"/>
      <c r="M764" s="58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58"/>
      <c r="M765" s="58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58"/>
      <c r="M766" s="58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58"/>
      <c r="M767" s="58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58"/>
      <c r="M768" s="58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58"/>
      <c r="M769" s="58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58"/>
      <c r="M770" s="58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58"/>
      <c r="M771" s="58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58"/>
      <c r="M772" s="58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58"/>
      <c r="M773" s="58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58"/>
      <c r="M774" s="58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58"/>
      <c r="M775" s="58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58"/>
      <c r="M776" s="58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58"/>
      <c r="M777" s="58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58"/>
      <c r="M778" s="58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58"/>
      <c r="M779" s="58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58"/>
      <c r="M780" s="58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58"/>
      <c r="M781" s="58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58"/>
      <c r="M782" s="58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58"/>
      <c r="M783" s="58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58"/>
      <c r="M784" s="58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58"/>
      <c r="M785" s="58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58"/>
      <c r="M786" s="58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58"/>
      <c r="M787" s="58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58"/>
      <c r="M788" s="58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58"/>
      <c r="M789" s="58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58"/>
      <c r="M790" s="58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58"/>
      <c r="M791" s="58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58"/>
      <c r="M792" s="58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58"/>
      <c r="M793" s="58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58"/>
      <c r="M794" s="58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58"/>
      <c r="M795" s="58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58"/>
      <c r="M796" s="58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58"/>
      <c r="M797" s="58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58"/>
      <c r="M798" s="58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58"/>
      <c r="M799" s="58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58"/>
      <c r="M800" s="58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58"/>
      <c r="M801" s="58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58"/>
      <c r="M802" s="58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58"/>
      <c r="M803" s="58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58"/>
      <c r="M804" s="58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58"/>
      <c r="M805" s="58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58"/>
      <c r="M806" s="58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58"/>
      <c r="M807" s="58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58"/>
      <c r="M808" s="58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58"/>
      <c r="M809" s="58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58"/>
      <c r="M810" s="58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58"/>
      <c r="M811" s="58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58"/>
      <c r="M812" s="58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58"/>
      <c r="M813" s="58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58"/>
      <c r="M814" s="58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58"/>
      <c r="M815" s="58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58"/>
      <c r="M816" s="58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58"/>
      <c r="M817" s="58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58"/>
      <c r="M818" s="58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58"/>
      <c r="M819" s="58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58"/>
      <c r="M820" s="58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58"/>
      <c r="M821" s="58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58"/>
      <c r="M822" s="58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58"/>
      <c r="M823" s="58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58"/>
      <c r="M824" s="58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58"/>
      <c r="M825" s="58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58"/>
      <c r="M826" s="58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58"/>
      <c r="M827" s="58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58"/>
      <c r="M828" s="58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58"/>
      <c r="M829" s="58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58"/>
      <c r="M830" s="58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58"/>
      <c r="M831" s="58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58"/>
      <c r="M832" s="58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58"/>
      <c r="M833" s="58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58"/>
      <c r="M834" s="58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58"/>
      <c r="M835" s="58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58"/>
      <c r="M836" s="58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58"/>
      <c r="M837" s="58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58"/>
      <c r="M838" s="58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58"/>
      <c r="M839" s="58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58"/>
      <c r="M840" s="58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58"/>
      <c r="M841" s="58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58"/>
      <c r="M842" s="58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58"/>
      <c r="M843" s="58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58"/>
      <c r="M844" s="58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58"/>
      <c r="M845" s="58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58"/>
      <c r="M846" s="58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58"/>
      <c r="M847" s="58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58"/>
      <c r="M848" s="58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58"/>
      <c r="M849" s="58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58"/>
      <c r="M850" s="58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58"/>
      <c r="M851" s="58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58"/>
      <c r="M852" s="58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58"/>
      <c r="M853" s="58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58"/>
      <c r="M854" s="58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58"/>
      <c r="M855" s="58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58"/>
      <c r="M856" s="58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58"/>
      <c r="M857" s="58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58"/>
      <c r="M858" s="58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58"/>
      <c r="M859" s="58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58"/>
      <c r="M860" s="58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58"/>
      <c r="M861" s="58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58"/>
      <c r="M862" s="58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58"/>
      <c r="M863" s="58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58"/>
      <c r="M864" s="58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58"/>
      <c r="M865" s="58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58"/>
      <c r="M866" s="58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58"/>
      <c r="M867" s="58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58"/>
      <c r="M868" s="58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58"/>
      <c r="M869" s="58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58"/>
      <c r="M870" s="58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58"/>
      <c r="M871" s="58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58"/>
      <c r="M872" s="58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58"/>
      <c r="M873" s="58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58"/>
      <c r="M874" s="58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58"/>
      <c r="M875" s="58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58"/>
      <c r="M876" s="58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58"/>
      <c r="M877" s="58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58"/>
      <c r="M878" s="58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58"/>
      <c r="M879" s="58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58"/>
      <c r="M880" s="58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58"/>
      <c r="M881" s="58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58"/>
      <c r="M882" s="58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58"/>
      <c r="M883" s="58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58"/>
      <c r="M884" s="58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58"/>
      <c r="M885" s="58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58"/>
      <c r="M886" s="58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58"/>
      <c r="M887" s="58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58"/>
      <c r="M888" s="58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58"/>
      <c r="M889" s="58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58"/>
      <c r="M890" s="58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58"/>
      <c r="M891" s="58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58"/>
      <c r="M892" s="58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58"/>
      <c r="M893" s="58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58"/>
      <c r="M894" s="58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58"/>
      <c r="M895" s="58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58"/>
      <c r="M896" s="58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58"/>
      <c r="M897" s="58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58"/>
      <c r="M898" s="58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58"/>
      <c r="M899" s="58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58"/>
      <c r="M900" s="58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58"/>
      <c r="M901" s="58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58"/>
      <c r="M902" s="58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58"/>
      <c r="M903" s="58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58"/>
      <c r="M904" s="58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58"/>
      <c r="M905" s="58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58"/>
      <c r="M906" s="58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58"/>
      <c r="M907" s="58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58"/>
      <c r="M908" s="58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58"/>
      <c r="M909" s="58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58"/>
      <c r="M910" s="58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58"/>
      <c r="M911" s="58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58"/>
      <c r="M912" s="58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58"/>
      <c r="M913" s="58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58"/>
      <c r="M914" s="58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58"/>
      <c r="M915" s="58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58"/>
      <c r="M916" s="58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58"/>
      <c r="M917" s="58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58"/>
      <c r="M918" s="58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58"/>
      <c r="M919" s="58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58"/>
      <c r="M920" s="58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58"/>
      <c r="M921" s="58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58"/>
      <c r="M922" s="58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58"/>
      <c r="M923" s="58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58"/>
      <c r="M924" s="58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58"/>
      <c r="M925" s="58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58"/>
      <c r="M926" s="58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58"/>
      <c r="M927" s="58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58"/>
      <c r="M928" s="58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58"/>
      <c r="M929" s="58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58"/>
      <c r="M930" s="58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58"/>
      <c r="M931" s="58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58"/>
      <c r="M932" s="58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58"/>
      <c r="M933" s="58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58"/>
      <c r="M934" s="58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58"/>
      <c r="M935" s="58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58"/>
      <c r="M936" s="58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58"/>
      <c r="M937" s="58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58"/>
      <c r="M938" s="58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58"/>
      <c r="M939" s="58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58"/>
      <c r="M940" s="58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58"/>
      <c r="M941" s="58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58"/>
      <c r="M942" s="58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58"/>
      <c r="M943" s="58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58"/>
      <c r="M944" s="58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58"/>
      <c r="M945" s="58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58"/>
      <c r="M946" s="58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58"/>
      <c r="M947" s="58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58"/>
      <c r="M948" s="58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58"/>
      <c r="M949" s="58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58"/>
      <c r="M950" s="58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58"/>
      <c r="M951" s="58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58"/>
      <c r="M952" s="58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58"/>
      <c r="M953" s="58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58"/>
      <c r="M954" s="58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58"/>
      <c r="M955" s="58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58"/>
      <c r="M956" s="58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58"/>
      <c r="M957" s="58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58"/>
      <c r="M958" s="58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58"/>
      <c r="M959" s="58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58"/>
      <c r="M960" s="58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58"/>
      <c r="M961" s="58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58"/>
      <c r="M962" s="58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58"/>
      <c r="M963" s="58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58"/>
      <c r="M964" s="58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58"/>
      <c r="M965" s="58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58"/>
      <c r="M966" s="58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58"/>
      <c r="M967" s="58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58"/>
      <c r="M968" s="58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58"/>
      <c r="M969" s="58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58"/>
      <c r="M970" s="58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58"/>
      <c r="M971" s="58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58"/>
      <c r="M972" s="58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58"/>
      <c r="M973" s="58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58"/>
      <c r="M974" s="58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58"/>
      <c r="M975" s="58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58"/>
      <c r="M976" s="58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58"/>
      <c r="M977" s="58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58"/>
      <c r="M978" s="58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58"/>
      <c r="M979" s="58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58"/>
      <c r="M980" s="58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58"/>
      <c r="M981" s="58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58"/>
      <c r="M982" s="58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58"/>
      <c r="M983" s="58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58"/>
      <c r="M984" s="58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58"/>
      <c r="M985" s="58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58"/>
      <c r="M986" s="58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58"/>
      <c r="M987" s="58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58"/>
      <c r="M988" s="58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58"/>
      <c r="M989" s="58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58"/>
      <c r="M990" s="58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58"/>
      <c r="M991" s="58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58"/>
      <c r="M992" s="58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58"/>
      <c r="M993" s="58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58"/>
      <c r="M994" s="58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58"/>
      <c r="M995" s="58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58"/>
      <c r="M996" s="58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58"/>
      <c r="M997" s="58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58"/>
      <c r="M998" s="58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58"/>
      <c r="M999" s="58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58"/>
      <c r="M1000" s="58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58"/>
      <c r="M1001" s="58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58"/>
      <c r="M1002" s="58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58"/>
      <c r="M1003" s="58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58"/>
      <c r="M1004" s="58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58"/>
      <c r="M1005" s="58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58"/>
      <c r="M1006" s="58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58"/>
      <c r="M1007" s="58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58"/>
      <c r="M1008" s="58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58"/>
      <c r="M1009" s="58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58"/>
      <c r="M1010" s="58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58"/>
      <c r="M1011" s="58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58"/>
      <c r="M1012" s="58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58"/>
      <c r="M1013" s="58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58"/>
      <c r="M1014" s="58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58"/>
      <c r="M1015" s="58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58"/>
      <c r="M1016" s="58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58"/>
      <c r="M1017" s="58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58"/>
      <c r="M1018" s="58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58"/>
      <c r="M1019" s="58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58"/>
      <c r="M1020" s="58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58"/>
      <c r="M1021" s="58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58"/>
      <c r="M1022" s="58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58"/>
      <c r="M1023" s="58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58"/>
      <c r="M1024" s="58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58"/>
      <c r="M1025" s="58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58"/>
      <c r="M1026" s="58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58"/>
      <c r="M1027" s="58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58"/>
      <c r="M1028" s="58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58"/>
      <c r="M1029" s="58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58"/>
      <c r="M1030" s="58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58"/>
      <c r="M1031" s="58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58"/>
      <c r="M1032" s="58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58"/>
      <c r="M1033" s="58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58"/>
      <c r="M1034" s="58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58"/>
      <c r="M1035" s="58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58"/>
      <c r="M1036" s="58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58"/>
      <c r="M1037" s="58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58"/>
      <c r="M1038" s="58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58"/>
      <c r="M1039" s="58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58"/>
      <c r="M1040" s="58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58"/>
      <c r="M1041" s="58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58"/>
      <c r="M1042" s="58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58"/>
      <c r="M1043" s="58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58"/>
      <c r="M1044" s="58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58"/>
      <c r="M1045" s="58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58"/>
      <c r="M1046" s="58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58"/>
      <c r="M1047" s="58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58"/>
      <c r="M1048" s="58"/>
      <c r="N1048" s="15"/>
      <c r="O1048" s="15"/>
      <c r="P1048" s="15"/>
      <c r="Q1048" s="15"/>
      <c r="R1048" s="15"/>
      <c r="S1048" s="15"/>
      <c r="T1048" s="15"/>
    </row>
    <row r="1049" spans="1:20" ht="12" x14ac:dyDescent="0.2">
      <c r="A1049" s="15"/>
      <c r="B1049" s="16"/>
      <c r="C1049" s="17"/>
      <c r="D1049" s="18"/>
      <c r="E1049" s="35"/>
      <c r="F1049" s="17"/>
      <c r="G1049" s="15"/>
      <c r="H1049" s="15"/>
      <c r="I1049" s="15"/>
      <c r="J1049" s="15"/>
      <c r="K1049" s="15"/>
      <c r="L1049" s="58"/>
      <c r="M1049" s="58"/>
      <c r="N1049" s="15"/>
      <c r="O1049" s="15"/>
      <c r="P1049" s="15"/>
      <c r="Q1049" s="15"/>
      <c r="R1049" s="15"/>
      <c r="S1049" s="15"/>
      <c r="T1049" s="15"/>
    </row>
  </sheetData>
  <phoneticPr fontId="0" type="noConversion"/>
  <pageMargins left="0.5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shipper imbalances</vt:lpstr>
      <vt:lpstr>'shipper imbalances'!Print_Area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2001-12-02T21:52:13Z</cp:lastPrinted>
  <dcterms:created xsi:type="dcterms:W3CDTF">1997-07-16T13:32:11Z</dcterms:created>
  <dcterms:modified xsi:type="dcterms:W3CDTF">2023-09-16T20:08:18Z</dcterms:modified>
</cp:coreProperties>
</file>