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46D2EC-4619-4EF5-A13B-3E978539BEB0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<sst xmlns="http://schemas.openxmlformats.org/spreadsheetml/2006/main" count="1061" uniqueCount="123">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</sst>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66175761-152C-5085-FD3C-DF2BBD6F3308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7AB29FA-1BC2-0233-70E7-DBB6EE93E18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6D35CEE-1D47-C76E-E09D-4D52FF04FC10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9248B1B-C852-2EF1-84C8-2655C31C15E7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98A845B-78BF-5053-71E4-FDF75EC77419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88ABFEA-EF47-823E-9722-F71523D08D3C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065FCEC-558A-E828-641C-CE226B4A5452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E6917C9-9C31-42EE-5A44-50E7D4B9E7FD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C88D16DB-EFF1-FE01-C5E3-8554D4E4341D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9CDB76D-255D-D7FA-0619-5974A55206D6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D5EF28B-F006-BC0C-2298-DCDC7DF6F7F9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CD1476A-FFBA-565C-8691-A15092983144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30E57EB-1DA5-0F86-D8DF-B555B7FDF7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F639972-CA1A-60CB-A585-876BCC6DE98C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2AA4DF9-324E-EB2C-FDA1-BC5660CC6A14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3322B65-92B2-3DC6-0295-85C2DA3A5F9C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7189085-951A-D340-DE90-3EE60DB772D9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7A9BF08-1316-6A78-7682-98FA374BF55A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3D6B4986-DCC3-AF2E-B38A-DCE398EB5F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EE54F685-A966-B18A-92A0-357EB5AF3B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7F7529A7-E473-1ADD-536E-268391E055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90BED31C-127C-88E4-E0D0-F694E0F1B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9174438D-6E8D-8961-6A90-079375E6CC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342A1AA8-1AB9-559C-CAB4-76AD32768F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B00DB844-E93A-0E2A-A9EA-166955C97A02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A7153CF8-FE9D-2A4B-DDCF-9E8B523BC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07B4551-08DF-6219-C854-37C06A257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4E736574-09D2-11D6-31AE-06D7937ADF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89BB313C-514A-2121-0434-321F465778F1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583CBDC4-831D-5C64-B01C-C5420247ED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9EBBC27-43BD-73DB-FF0E-98126EECA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436837AB-5442-E406-F258-F2B713A40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EDF95056-9DA4-AFF9-591F-04136E773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866665DA-944E-3E0C-D536-906210C8E550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51577364-4693-0634-FB5B-A7DBB046D7CE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45660A03-4152-1B40-4674-DE80947467D3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AB218EBD-61B7-1B39-6CC6-F4DA0254C58F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48FF2B4A-4860-35DF-CFFD-203854673F98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C68203D7-298D-2867-AF67-220A3F32F346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6D7B4AFB-83E6-19F2-59C1-604E394E8FF8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D0CFAE21-1C41-AFB6-C4F3-1072D90342EB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D1C5D17D-C94C-6C2E-4614-AF178CE9BB87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788DA59C-2358-05E4-044A-42DB9014E388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7166EF39-1EED-BB7B-13F3-E147C82520A1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199F5724-C38E-2784-331C-CEC15E8EADA3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1B44D4DE-A827-E3E0-D167-25136AD0CE74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445F0240-D658-806C-BE85-1F8450174FF8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F383DC94-2435-9064-6E36-A9150C875854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72DE85CC-D2EF-76B6-66C8-8853E1AB8A92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E8BE92D6-4C86-23AF-B174-0FF262B5F749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56D3C4E5-473A-0C10-7032-670AEDF1E697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004D52B6-B4B4-2DF7-9DDC-B3F4DC65DA92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0E3A9F30-E810-73A4-41EA-DD206DADED4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980CFFEB-DBCA-8772-0DAF-74C22AC1161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3525F8E7-E68F-D3B9-280F-D0E043E9773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9EBF4C78-072B-567F-0220-14D1B16E779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C263C8C5-7A4E-A690-01BC-872299CF2C71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524048BF-1BF4-F5A4-B071-9C9BE9965686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71027900-86BA-9974-407E-76AC3D231FD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7CDE603D-F836-8D7C-95FA-22C11B90D965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75D31266-E582-66C4-18FA-4A3787404E4D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C9CAF999-9635-EEE1-EC01-DF19D48C428C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9B5D8E91-B3A0-6019-6AAF-DA0362CCDBA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8F0C618B-47AD-2B15-731D-4A8B2DB28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04731950-5A8D-DC58-FBE4-464CA0DA65CE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7CE4F9CF-1B97-9413-FA3B-EF46118010C6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9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0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167.86517000000001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180.00071</v>
      </c>
      <c r="AJ16" s="61"/>
      <c r="AK16" s="48">
        <v>193.4</v>
      </c>
      <c r="AL16"/>
      <c r="AM16" s="48">
        <v>-13.399290000000008</v>
      </c>
      <c r="AN16" s="74"/>
      <c r="AO16" s="61">
        <v>180.00071</v>
      </c>
      <c r="AP16" s="28"/>
      <c r="AQ16" s="26">
        <v>-16.99929000000002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-118.7808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540.28634</v>
      </c>
      <c r="AJ19" s="61"/>
      <c r="AK19" s="48">
        <v>101.9</v>
      </c>
      <c r="AL19"/>
      <c r="AM19" s="48">
        <v>438.38634000000002</v>
      </c>
      <c r="AN19" s="74"/>
      <c r="AO19" s="61">
        <v>540.28634</v>
      </c>
      <c r="AP19" s="28"/>
      <c r="AQ19" s="26">
        <v>340.88634000000002</v>
      </c>
      <c r="AR19" s="29"/>
    </row>
    <row r="20" spans="1:44" ht="12.75" customHeight="1" x14ac:dyDescent="0.25">
      <c r="A20" s="50" t="s">
        <v>10</v>
      </c>
      <c r="B20" s="23"/>
      <c r="E20" s="68">
        <v>215.06517000000002</v>
      </c>
      <c r="F20" s="77"/>
      <c r="G20" s="68">
        <v>0</v>
      </c>
      <c r="H20" s="23"/>
      <c r="I20" s="68">
        <v>-472.04525999999998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402.08705000000003</v>
      </c>
      <c r="AJ20" s="61"/>
      <c r="AK20" s="68">
        <v>-22.9</v>
      </c>
      <c r="AL20"/>
      <c r="AM20" s="68">
        <v>424.98705000000001</v>
      </c>
      <c r="AN20" s="74"/>
      <c r="AO20" s="69">
        <v>402.08704999999998</v>
      </c>
      <c r="AP20" s="38"/>
      <c r="AQ20" s="68">
        <v>408.68705</v>
      </c>
      <c r="AR20" s="59"/>
    </row>
    <row r="21" spans="1:44" ht="12.75" customHeight="1" x14ac:dyDescent="0.2">
      <c r="A21" s="10" t="s">
        <v>24</v>
      </c>
      <c r="E21" s="2">
        <v>-13.734829999999988</v>
      </c>
      <c r="G21" s="2">
        <v>0</v>
      </c>
      <c r="I21" s="2">
        <v>226.95474000000002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424.98705000000001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6"/>
  <sheetViews>
    <sheetView topLeftCell="H2" workbookViewId="0">
      <selection activeCell="I19" sqref="I19:I20"/>
    </sheetView>
  </sheetViews>
  <sheetFormatPr defaultRowHeight="12.75" x14ac:dyDescent="0.2"/>
  <cols>
    <col min="1" max="1" width="17.5703125" customWidth="1"/>
    <col min="2" max="2" width="15.85546875" customWidth="1"/>
    <col min="3" max="3" width="17.5703125" customWidth="1"/>
    <col min="4" max="4" width="25" customWidth="1"/>
    <col min="5" max="5" width="17" customWidth="1"/>
    <col min="6" max="6" width="13.85546875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7" ht="13.5" x14ac:dyDescent="0.25">
      <c r="A1" s="83"/>
      <c r="H1" s="84" t="s">
        <v>21</v>
      </c>
      <c r="I1" s="78">
        <f ca="1">SUMIF(O$8:O$39,H1,I$8:I$39)</f>
        <v>0</v>
      </c>
      <c r="J1" s="78">
        <f ca="1">SUMIF(O$8:O$39,H1,J$8:J$39)</f>
        <v>0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5" x14ac:dyDescent="0.25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5" x14ac:dyDescent="0.25">
      <c r="A3" s="88" t="str">
        <f ca="1">IF(A4=A5,"OK","ERROR")</f>
        <v>OK</v>
      </c>
      <c r="H3" s="84" t="s">
        <v>19</v>
      </c>
      <c r="I3" s="78">
        <f ca="1">SUMIF(O$8:O$39,H3,I$8:I$39)</f>
        <v>296651</v>
      </c>
      <c r="J3" s="78">
        <f ca="1">SUMIF(O$8:O$39,H3,J$8:J$39)</f>
        <v>-50864.200000000004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5" x14ac:dyDescent="0.25">
      <c r="A4" s="89">
        <f ca="1">MAX(A7:A39)</f>
        <v>36696</v>
      </c>
      <c r="B4" t="s">
        <v>50</v>
      </c>
      <c r="H4" s="84" t="s">
        <v>51</v>
      </c>
      <c r="I4" s="78">
        <f ca="1">SUMIF(E$8:E$39,H4,I$8:I$39)</f>
        <v>-3760418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">
      <c r="A5" s="89">
        <f ca="1">MIN(A7:A39)</f>
        <v>36696</v>
      </c>
      <c r="B5" t="s">
        <v>55</v>
      </c>
      <c r="H5" s="90">
        <f ca="1">MAX(H7:H39)</f>
        <v>36800</v>
      </c>
      <c r="I5" s="78">
        <f ca="1">SUBTOTAL(9,I7:I39)</f>
        <v>-1132217</v>
      </c>
      <c r="J5" s="78">
        <f ca="1">SUBTOTAL(9,J7:J39)</f>
        <v>-348021.3</v>
      </c>
      <c r="K5" s="78"/>
      <c r="L5" s="80"/>
      <c r="M5" s="81">
        <f ca="1">SUBTOTAL(9,M7:M39)</f>
        <v>-113.2217</v>
      </c>
      <c r="N5" s="81">
        <f ca="1">SUBTOTAL(9,N7:N39)</f>
        <v>-34.802129999999991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e">
        <f ca="1">INDEX(AG$2:AH$50,MATCH(D8&amp;G8,AH$2:AH$200,0),1)</f>
        <v>#REF!</v>
      </c>
      <c r="P8" s="93" t="e">
        <f ca="1">INDEX([17]Portfolios!A$3:G$929,MATCH(D8,[17]Portfolios!B$3:B$929,0),7)</f>
        <v>#N/A</v>
      </c>
      <c r="Q8" s="93" t="e">
        <f ca="1">IF($O8="P",INDEX('[17]Date Master'!I$3:J$332,MATCH($H8,'[17]Date Master'!I$3:I$332,0),2),0)</f>
        <v>#REF!</v>
      </c>
      <c r="R8" s="93" t="e">
        <f ca="1">IF($O8="D",INDEX('[17]Date Master'!O$3:P$332,MATCH($H8,'[17]Date Master'!O$3:O$332,0),2),0)</f>
        <v>#REF!</v>
      </c>
      <c r="S8" s="93" t="e">
        <f ca="1">IF($O8="PHY",INDEX('[17]Date Master'!R$3:S$332,MATCH($H8,'[17]Date Master'!R$3:R$332,0),2),0)</f>
        <v>#REF!</v>
      </c>
      <c r="T8" s="93" t="e">
        <f ca="1">IF($O8="G",INDEX('[17]Date Master'!R$3:S$332,MATCH($H8,'[17]Date Master'!R$3:R$332,0),2),0)</f>
        <v>#REF!</v>
      </c>
      <c r="U8" s="93" t="e">
        <f ca="1">SUM(Q8:T8)</f>
        <v>#REF!</v>
      </c>
      <c r="V8" s="93" t="e">
        <f ca="1">P8&amp;O8&amp;U8</f>
        <v>#N/A</v>
      </c>
      <c r="W8" s="93" t="str">
        <f ca="1">IF(ISNA(V8),"-",INDEX([17]Portfolios!A$3:H$827,MATCH(D8,[17]Portfolios!B$3:B$827,0),7)&amp;H8)</f>
        <v>-</v>
      </c>
      <c r="X8" s="93" t="str">
        <f ca="1">IF(ISNA(V8),"-",P8&amp;E8&amp;H8)</f>
        <v>-</v>
      </c>
      <c r="Y8" s="93" t="e">
        <f ca="1">P8&amp;O8</f>
        <v>#N/A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ca="1" si="0"/>
        <v>INTRA-CAND-EAST-PHYGD-NIAGARA</v>
      </c>
      <c r="AI8" s="87" t="s">
        <v>86</v>
      </c>
      <c r="AJ8" s="79">
        <v>1</v>
      </c>
    </row>
    <row r="9" spans="1:37" x14ac:dyDescent="0.2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ca="1" si="1">IF(ISNA(K9),0,(I9*K9))</f>
        <v>0</v>
      </c>
      <c r="K9" s="82" t="e">
        <f t="shared" ref="K9:K72" ca="1" si="2">VLOOKUP(G9,CurveTable,2,FALSE)</f>
        <v>#N/A</v>
      </c>
      <c r="L9" s="82" t="str">
        <f t="shared" ref="L9:L72" ca="1" si="3">G9&amp;H9</f>
        <v>GD-CGPR-AECO/AV36708</v>
      </c>
      <c r="M9" s="82">
        <f t="shared" ref="M9:M72" ca="1" si="4">SUM(I9/UOM)</f>
        <v>-30.9407</v>
      </c>
      <c r="N9" s="82">
        <f t="shared" ref="N9:N72" ca="1" si="5">SUM(J9/UOM)</f>
        <v>0</v>
      </c>
      <c r="O9" s="93" t="e">
        <f t="shared" ref="O9:O72" ca="1" si="6">INDEX(AG$2:AH$50,MATCH(D9&amp;G9,AH$2:AH$200,0),1)</f>
        <v>#REF!</v>
      </c>
      <c r="P9" s="93" t="e">
        <f ca="1">INDEX([17]Portfolios!A$3:G$929,MATCH(D9,[17]Portfolios!B$3:B$929,0),7)</f>
        <v>#N/A</v>
      </c>
      <c r="Q9" s="93" t="e">
        <f ca="1">IF($O9="P",INDEX('[17]Date Master'!I$3:J$332,MATCH($H9,'[17]Date Master'!I$3:I$332,0),2),0)</f>
        <v>#REF!</v>
      </c>
      <c r="R9" s="93" t="e">
        <f ca="1">IF($O9="D",INDEX('[17]Date Master'!O$3:P$332,MATCH($H9,'[17]Date Master'!O$3:O$332,0),2),0)</f>
        <v>#REF!</v>
      </c>
      <c r="S9" s="93" t="e">
        <f ca="1">IF($O9="PHY",INDEX('[17]Date Master'!R$3:S$332,MATCH($H9,'[17]Date Master'!R$3:R$332,0),2),0)</f>
        <v>#REF!</v>
      </c>
      <c r="T9" s="93" t="e">
        <f ca="1">IF($O9="G",INDEX('[17]Date Master'!R$3:S$332,MATCH($H9,'[17]Date Master'!R$3:R$332,0),2),0)</f>
        <v>#REF!</v>
      </c>
      <c r="U9" s="93" t="e">
        <f t="shared" ref="U9:U72" ca="1" si="7">SUM(Q9:T9)</f>
        <v>#REF!</v>
      </c>
      <c r="V9" s="93" t="e">
        <f t="shared" ref="V9:V72" ca="1" si="8">P9&amp;O9&amp;U9</f>
        <v>#N/A</v>
      </c>
      <c r="W9" s="93" t="str">
        <f ca="1">IF(ISNA(V9),"-",INDEX([17]Portfolios!A$3:H$827,MATCH(D9,[17]Portfolios!B$3:B$827,0),7)&amp;H9)</f>
        <v>-</v>
      </c>
      <c r="X9" s="93" t="str">
        <f t="shared" ref="X9:X72" ca="1" si="9">IF(ISNA(V9),"-",P9&amp;E9&amp;H9)</f>
        <v>-</v>
      </c>
      <c r="Y9" s="93" t="e">
        <f t="shared" ref="Y9:Y72" ca="1" si="10">P9&amp;O9</f>
        <v>#N/A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ca="1" si="0"/>
        <v>INTRA-CAND-EAST-PHYGDM-WADDINGTON</v>
      </c>
      <c r="AI9" s="87" t="s">
        <v>88</v>
      </c>
      <c r="AJ9" s="79">
        <v>0.8</v>
      </c>
    </row>
    <row r="10" spans="1:37" x14ac:dyDescent="0.2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GD-CGPR-AECO/AV36739</v>
      </c>
      <c r="M10" s="82">
        <f t="shared" ca="1" si="4"/>
        <v>0</v>
      </c>
      <c r="N10" s="82">
        <f t="shared" ca="1" si="5"/>
        <v>0</v>
      </c>
      <c r="O10" s="93" t="e">
        <f t="shared" ca="1" si="6"/>
        <v>#REF!</v>
      </c>
      <c r="P10" s="93" t="e">
        <f ca="1">INDEX([17]Portfolios!A$3:G$929,MATCH(D10,[17]Portfolios!B$3:B$929,0),7)</f>
        <v>#N/A</v>
      </c>
      <c r="Q10" s="93" t="e">
        <f ca="1">IF($O10="P",INDEX('[17]Date Master'!I$3:J$332,MATCH($H10,'[17]Date Master'!I$3:I$332,0),2),0)</f>
        <v>#REF!</v>
      </c>
      <c r="R10" s="93" t="e">
        <f ca="1">IF($O10="D",INDEX('[17]Date Master'!O$3:P$332,MATCH($H10,'[17]Date Master'!O$3:O$332,0),2),0)</f>
        <v>#REF!</v>
      </c>
      <c r="S10" s="93" t="e">
        <f ca="1">IF($O10="PHY",INDEX('[17]Date Master'!R$3:S$332,MATCH($H10,'[17]Date Master'!R$3:R$332,0),2),0)</f>
        <v>#REF!</v>
      </c>
      <c r="T10" s="93" t="e">
        <f ca="1">IF($O10="G",INDEX('[17]Date Master'!R$3:S$332,MATCH($H10,'[17]Date Master'!R$3:R$332,0),2),0)</f>
        <v>#REF!</v>
      </c>
      <c r="U10" s="93" t="e">
        <f t="shared" ca="1" si="7"/>
        <v>#REF!</v>
      </c>
      <c r="V10" s="93" t="e">
        <f t="shared" ca="1" si="8"/>
        <v>#N/A</v>
      </c>
      <c r="W10" s="93" t="str">
        <f ca="1">IF(ISNA(V10),"-",INDEX([17]Portfolios!A$3:H$827,MATCH(D10,[17]Portfolios!B$3:B$827,0),7)&amp;H10)</f>
        <v>-</v>
      </c>
      <c r="X10" s="93" t="str">
        <f t="shared" ca="1" si="9"/>
        <v>-</v>
      </c>
      <c r="Y10" s="93" t="e">
        <f t="shared" ca="1" si="10"/>
        <v>#N/A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ca="1" si="0"/>
        <v>INTRA-CAND-EAST-PHYNIAGARA/IM</v>
      </c>
      <c r="AI10" s="87" t="s">
        <v>90</v>
      </c>
      <c r="AJ10" s="79">
        <v>0.8</v>
      </c>
    </row>
    <row r="11" spans="1:37" x14ac:dyDescent="0.2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GD-CGPR-AECO/AV36770</v>
      </c>
      <c r="M11" s="82">
        <f t="shared" ca="1" si="4"/>
        <v>0</v>
      </c>
      <c r="N11" s="82">
        <f t="shared" ca="1" si="5"/>
        <v>0</v>
      </c>
      <c r="O11" s="93" t="e">
        <f t="shared" ca="1" si="6"/>
        <v>#REF!</v>
      </c>
      <c r="P11" s="93" t="e">
        <f ca="1">INDEX([17]Portfolios!A$3:G$929,MATCH(D11,[17]Portfolios!B$3:B$929,0),7)</f>
        <v>#N/A</v>
      </c>
      <c r="Q11" s="93" t="e">
        <f ca="1">IF($O11="P",INDEX('[17]Date Master'!I$3:J$332,MATCH($H11,'[17]Date Master'!I$3:I$332,0),2),0)</f>
        <v>#REF!</v>
      </c>
      <c r="R11" s="93" t="e">
        <f ca="1">IF($O11="D",INDEX('[17]Date Master'!O$3:P$332,MATCH($H11,'[17]Date Master'!O$3:O$332,0),2),0)</f>
        <v>#REF!</v>
      </c>
      <c r="S11" s="93" t="e">
        <f ca="1">IF($O11="PHY",INDEX('[17]Date Master'!R$3:S$332,MATCH($H11,'[17]Date Master'!R$3:R$332,0),2),0)</f>
        <v>#REF!</v>
      </c>
      <c r="T11" s="93" t="e">
        <f ca="1">IF($O11="G",INDEX('[17]Date Master'!R$3:S$332,MATCH($H11,'[17]Date Master'!R$3:R$332,0),2),0)</f>
        <v>#REF!</v>
      </c>
      <c r="U11" s="93" t="e">
        <f t="shared" ca="1" si="7"/>
        <v>#REF!</v>
      </c>
      <c r="V11" s="93" t="e">
        <f t="shared" ca="1" si="8"/>
        <v>#N/A</v>
      </c>
      <c r="W11" s="93" t="str">
        <f ca="1">IF(ISNA(V11),"-",INDEX([17]Portfolios!A$3:H$827,MATCH(D11,[17]Portfolios!B$3:B$827,0),7)&amp;H11)</f>
        <v>-</v>
      </c>
      <c r="X11" s="93" t="str">
        <f t="shared" ca="1" si="9"/>
        <v>-</v>
      </c>
      <c r="Y11" s="93" t="e">
        <f t="shared" ca="1" si="10"/>
        <v>#N/A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ca="1" si="0"/>
        <v>INTRA-CAND-EAST-PHYPARK-CDN/IM</v>
      </c>
    </row>
    <row r="12" spans="1:37" x14ac:dyDescent="0.2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GD-CGPR-AECO/AV36800</v>
      </c>
      <c r="M12" s="82">
        <f t="shared" ca="1" si="4"/>
        <v>0</v>
      </c>
      <c r="N12" s="82">
        <f t="shared" ca="1" si="5"/>
        <v>0</v>
      </c>
      <c r="O12" s="93" t="e">
        <f t="shared" ca="1" si="6"/>
        <v>#REF!</v>
      </c>
      <c r="P12" s="93" t="e">
        <f ca="1">INDEX([17]Portfolios!A$3:G$929,MATCH(D12,[17]Portfolios!B$3:B$929,0),7)</f>
        <v>#N/A</v>
      </c>
      <c r="Q12" s="93" t="e">
        <f ca="1">IF($O12="P",INDEX('[17]Date Master'!I$3:J$332,MATCH($H12,'[17]Date Master'!I$3:I$332,0),2),0)</f>
        <v>#REF!</v>
      </c>
      <c r="R12" s="93" t="e">
        <f ca="1">IF($O12="D",INDEX('[17]Date Master'!O$3:P$332,MATCH($H12,'[17]Date Master'!O$3:O$332,0),2),0)</f>
        <v>#REF!</v>
      </c>
      <c r="S12" s="93" t="e">
        <f ca="1">IF($O12="PHY",INDEX('[17]Date Master'!R$3:S$332,MATCH($H12,'[17]Date Master'!R$3:R$332,0),2),0)</f>
        <v>#REF!</v>
      </c>
      <c r="T12" s="93" t="e">
        <f ca="1">IF($O12="G",INDEX('[17]Date Master'!R$3:S$332,MATCH($H12,'[17]Date Master'!R$3:R$332,0),2),0)</f>
        <v>#REF!</v>
      </c>
      <c r="U12" s="93" t="e">
        <f t="shared" ca="1" si="7"/>
        <v>#REF!</v>
      </c>
      <c r="V12" s="93" t="e">
        <f t="shared" ca="1" si="8"/>
        <v>#N/A</v>
      </c>
      <c r="W12" s="93" t="str">
        <f ca="1">IF(ISNA(V12),"-",INDEX([17]Portfolios!A$3:H$827,MATCH(D12,[17]Portfolios!B$3:B$827,0),7)&amp;H12)</f>
        <v>-</v>
      </c>
      <c r="X12" s="93" t="str">
        <f t="shared" ca="1" si="9"/>
        <v>-</v>
      </c>
      <c r="Y12" s="93" t="e">
        <f t="shared" ca="1" si="10"/>
        <v>#N/A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ca="1" si="0"/>
        <v>INTRA-CAND-EAST-PHYPARKWAY/IM</v>
      </c>
      <c r="AJ12" s="79"/>
    </row>
    <row r="13" spans="1:37" x14ac:dyDescent="0.2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ca="1" si="1"/>
        <v>0</v>
      </c>
      <c r="K13" s="82">
        <f t="shared" ca="1" si="2"/>
        <v>-0.2</v>
      </c>
      <c r="L13" s="82" t="str">
        <f t="shared" ca="1" si="3"/>
        <v>GD-AECOUS-DAILY36678</v>
      </c>
      <c r="M13" s="82">
        <f t="shared" ca="1" si="4"/>
        <v>0</v>
      </c>
      <c r="N13" s="82">
        <f t="shared" ca="1" si="5"/>
        <v>0</v>
      </c>
      <c r="O13" s="93" t="e">
        <f t="shared" ca="1" si="6"/>
        <v>#REF!</v>
      </c>
      <c r="P13" s="93" t="str">
        <f ca="1">INDEX([17]Portfolios!A$3:G$929,MATCH(D13,[17]Portfolios!B$3:B$929,0),7)</f>
        <v>IMCANADA</v>
      </c>
      <c r="Q13" s="93" t="e">
        <f ca="1">IF($O13="P",INDEX('[17]Date Master'!I$3:J$332,MATCH($H13,'[17]Date Master'!I$3:I$332,0),2),0)</f>
        <v>#REF!</v>
      </c>
      <c r="R13" s="93" t="e">
        <f ca="1">IF($O13="D",INDEX('[17]Date Master'!O$3:P$332,MATCH($H13,'[17]Date Master'!O$3:O$332,0),2),0)</f>
        <v>#REF!</v>
      </c>
      <c r="S13" s="93" t="e">
        <f ca="1">IF($O13="PHY",INDEX('[17]Date Master'!R$3:S$332,MATCH($H13,'[17]Date Master'!R$3:R$332,0),2),0)</f>
        <v>#REF!</v>
      </c>
      <c r="T13" s="93" t="e">
        <f ca="1">IF($O13="G",INDEX('[17]Date Master'!R$3:S$332,MATCH($H13,'[17]Date Master'!R$3:R$332,0),2),0)</f>
        <v>#REF!</v>
      </c>
      <c r="U13" s="93" t="e">
        <f t="shared" ca="1" si="7"/>
        <v>#REF!</v>
      </c>
      <c r="V13" s="93" t="e">
        <f t="shared" ca="1" si="8"/>
        <v>#REF!</v>
      </c>
      <c r="W13" s="93" t="str">
        <f ca="1">IF(ISNA(V13),"-",INDEX([17]Portfolios!A$3:H$827,MATCH(D13,[17]Portfolios!B$3:B$827,0),7)&amp;H13)</f>
        <v>IMCANADA36678</v>
      </c>
      <c r="X13" s="93" t="str">
        <f t="shared" ca="1" si="9"/>
        <v>IMCANADAM36678</v>
      </c>
      <c r="Y13" s="93" t="e">
        <f t="shared" ca="1" si="10"/>
        <v>#REF!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ca="1" si="0"/>
        <v>INTRA-CAND-EAST-PHYWADDINGTON/IM</v>
      </c>
    </row>
    <row r="14" spans="1:37" x14ac:dyDescent="0.2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-104260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GD-CGPR-AECO/AV36678</v>
      </c>
      <c r="M14" s="82">
        <f t="shared" ca="1" si="4"/>
        <v>-10.426</v>
      </c>
      <c r="N14" s="82">
        <f t="shared" ca="1" si="5"/>
        <v>0</v>
      </c>
      <c r="O14" s="93" t="str">
        <f t="shared" ca="1" si="6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ca="1" si="7"/>
        <v>1</v>
      </c>
      <c r="V14" s="93" t="str">
        <f t="shared" ca="1" si="8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ca="1" si="9"/>
        <v>IMCANADAM36678</v>
      </c>
      <c r="Y14" s="93" t="str">
        <f t="shared" ca="1" si="10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GD-CGPR-AECO/AV36708</v>
      </c>
      <c r="M15" s="82">
        <f t="shared" ca="1" si="4"/>
        <v>14.659000000000001</v>
      </c>
      <c r="N15" s="82">
        <f t="shared" ca="1" si="5"/>
        <v>0</v>
      </c>
      <c r="O15" s="93" t="str">
        <f t="shared" ca="1" si="6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ca="1" si="7"/>
        <v>3</v>
      </c>
      <c r="V15" s="93" t="str">
        <f t="shared" ca="1" si="8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ca="1" si="9"/>
        <v>IMCANADAM36708</v>
      </c>
      <c r="Y15" s="93" t="str">
        <f t="shared" ca="1" si="10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ca="1" si="0"/>
        <v>INTRA-CAND-WE-GD-GDLGD-CGPR-AECO/AV</v>
      </c>
      <c r="AI15" s="87"/>
    </row>
    <row r="16" spans="1:37" x14ac:dyDescent="0.2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-55000</v>
      </c>
      <c r="J16" s="82">
        <f t="shared" ca="1" si="1"/>
        <v>-60500.000000000007</v>
      </c>
      <c r="K16" s="82">
        <f t="shared" ca="1" si="2"/>
        <v>1.1000000000000001</v>
      </c>
      <c r="L16" s="82" t="str">
        <f t="shared" ca="1" si="3"/>
        <v>GDP-HEHUB36678</v>
      </c>
      <c r="M16" s="82">
        <f t="shared" ca="1" si="4"/>
        <v>-5.5</v>
      </c>
      <c r="N16" s="82">
        <f t="shared" ca="1" si="5"/>
        <v>-6.0500000000000007</v>
      </c>
      <c r="O16" s="93" t="e">
        <f t="shared" ca="1" si="6"/>
        <v>#REF!</v>
      </c>
      <c r="P16" s="93" t="str">
        <f ca="1">INDEX([17]Portfolios!A$3:G$929,MATCH(D16,[17]Portfolios!B$3:B$929,0),7)</f>
        <v>IMCANADA</v>
      </c>
      <c r="Q16" s="93" t="e">
        <f ca="1">IF($O16="P",INDEX('[17]Date Master'!I$3:J$332,MATCH($H16,'[17]Date Master'!I$3:I$332,0),2),0)</f>
        <v>#REF!</v>
      </c>
      <c r="R16" s="93" t="e">
        <f ca="1">IF($O16="D",INDEX('[17]Date Master'!O$3:P$332,MATCH($H16,'[17]Date Master'!O$3:O$332,0),2),0)</f>
        <v>#REF!</v>
      </c>
      <c r="S16" s="93" t="e">
        <f ca="1">IF($O16="PHY",INDEX('[17]Date Master'!R$3:S$332,MATCH($H16,'[17]Date Master'!R$3:R$332,0),2),0)</f>
        <v>#REF!</v>
      </c>
      <c r="T16" s="93" t="e">
        <f ca="1">IF($O16="G",INDEX('[17]Date Master'!R$3:S$332,MATCH($H16,'[17]Date Master'!R$3:R$332,0),2),0)</f>
        <v>#REF!</v>
      </c>
      <c r="U16" s="93" t="e">
        <f t="shared" ca="1" si="7"/>
        <v>#REF!</v>
      </c>
      <c r="V16" s="93" t="e">
        <f t="shared" ca="1" si="8"/>
        <v>#REF!</v>
      </c>
      <c r="W16" s="93" t="str">
        <f ca="1">IF(ISNA(V16),"-",INDEX([17]Portfolios!A$3:H$827,MATCH(D16,[17]Portfolios!B$3:B$827,0),7)&amp;H16)</f>
        <v>IMCANADA36678</v>
      </c>
      <c r="X16" s="93" t="str">
        <f t="shared" ca="1" si="9"/>
        <v>IMCANADAM36678</v>
      </c>
      <c r="Y16" s="93" t="e">
        <f t="shared" ca="1" si="10"/>
        <v>#REF!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ca="1" si="0"/>
        <v>INTRA-CAND-WE-GD-GDLGDP-HEHUB</v>
      </c>
    </row>
    <row r="17" spans="1:36" x14ac:dyDescent="0.2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440000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GDP-KERN/OPAL36678</v>
      </c>
      <c r="M17" s="82">
        <f t="shared" ca="1" si="4"/>
        <v>44</v>
      </c>
      <c r="N17" s="82">
        <f t="shared" ca="1" si="5"/>
        <v>0</v>
      </c>
      <c r="O17" s="93" t="e">
        <f t="shared" ca="1" si="6"/>
        <v>#REF!</v>
      </c>
      <c r="P17" s="93" t="str">
        <f ca="1">INDEX([17]Portfolios!A$3:G$929,MATCH(D17,[17]Portfolios!B$3:B$929,0),7)</f>
        <v>IMCANADA</v>
      </c>
      <c r="Q17" s="93" t="e">
        <f ca="1">IF($O17="P",INDEX('[17]Date Master'!I$3:J$332,MATCH($H17,'[17]Date Master'!I$3:I$332,0),2),0)</f>
        <v>#REF!</v>
      </c>
      <c r="R17" s="93" t="e">
        <f ca="1">IF($O17="D",INDEX('[17]Date Master'!O$3:P$332,MATCH($H17,'[17]Date Master'!O$3:O$332,0),2),0)</f>
        <v>#REF!</v>
      </c>
      <c r="S17" s="93" t="e">
        <f ca="1">IF($O17="PHY",INDEX('[17]Date Master'!R$3:S$332,MATCH($H17,'[17]Date Master'!R$3:R$332,0),2),0)</f>
        <v>#REF!</v>
      </c>
      <c r="T17" s="93" t="e">
        <f ca="1">IF($O17="G",INDEX('[17]Date Master'!R$3:S$332,MATCH($H17,'[17]Date Master'!R$3:R$332,0),2),0)</f>
        <v>#REF!</v>
      </c>
      <c r="U17" s="93" t="e">
        <f t="shared" ca="1" si="7"/>
        <v>#REF!</v>
      </c>
      <c r="V17" s="93" t="e">
        <f t="shared" ca="1" si="8"/>
        <v>#REF!</v>
      </c>
      <c r="W17" s="93" t="str">
        <f ca="1">IF(ISNA(V17),"-",INDEX([17]Portfolios!A$3:H$827,MATCH(D17,[17]Portfolios!B$3:B$827,0),7)&amp;H17)</f>
        <v>IMCANADA36678</v>
      </c>
      <c r="X17" s="93" t="str">
        <f t="shared" ca="1" si="9"/>
        <v>IMCANADAM36678</v>
      </c>
      <c r="Y17" s="93" t="e">
        <f t="shared" ca="1" si="10"/>
        <v>#REF!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ca="1" si="0"/>
        <v>INTRA-CAND-WEST-PHYAECO-CDN/IM</v>
      </c>
    </row>
    <row r="18" spans="1:36" x14ac:dyDescent="0.2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99968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GDP-NTHWST/CANB36678</v>
      </c>
      <c r="M18" s="82">
        <f t="shared" ca="1" si="4"/>
        <v>9.9968000000000004</v>
      </c>
      <c r="N18" s="82">
        <f t="shared" ca="1" si="5"/>
        <v>0</v>
      </c>
      <c r="O18" s="93" t="e">
        <f t="shared" ca="1" si="6"/>
        <v>#REF!</v>
      </c>
      <c r="P18" s="93" t="str">
        <f ca="1">INDEX([17]Portfolios!A$3:G$929,MATCH(D18,[17]Portfolios!B$3:B$929,0),7)</f>
        <v>IMCANADA</v>
      </c>
      <c r="Q18" s="93" t="e">
        <f ca="1">IF($O18="P",INDEX('[17]Date Master'!I$3:J$332,MATCH($H18,'[17]Date Master'!I$3:I$332,0),2),0)</f>
        <v>#REF!</v>
      </c>
      <c r="R18" s="93" t="e">
        <f ca="1">IF($O18="D",INDEX('[17]Date Master'!O$3:P$332,MATCH($H18,'[17]Date Master'!O$3:O$332,0),2),0)</f>
        <v>#REF!</v>
      </c>
      <c r="S18" s="93" t="e">
        <f ca="1">IF($O18="PHY",INDEX('[17]Date Master'!R$3:S$332,MATCH($H18,'[17]Date Master'!R$3:R$332,0),2),0)</f>
        <v>#REF!</v>
      </c>
      <c r="T18" s="93" t="e">
        <f ca="1">IF($O18="G",INDEX('[17]Date Master'!R$3:S$332,MATCH($H18,'[17]Date Master'!R$3:R$332,0),2),0)</f>
        <v>#REF!</v>
      </c>
      <c r="U18" s="93" t="e">
        <f t="shared" ca="1" si="7"/>
        <v>#REF!</v>
      </c>
      <c r="V18" s="93" t="e">
        <f t="shared" ca="1" si="8"/>
        <v>#REF!</v>
      </c>
      <c r="W18" s="93" t="str">
        <f ca="1">IF(ISNA(V18),"-",INDEX([17]Portfolios!A$3:H$827,MATCH(D18,[17]Portfolios!B$3:B$827,0),7)&amp;H18)</f>
        <v>IMCANADA36678</v>
      </c>
      <c r="X18" s="93" t="str">
        <f t="shared" ca="1" si="9"/>
        <v>IMCANADAM36678</v>
      </c>
      <c r="Y18" s="93" t="e">
        <f t="shared" ca="1" si="10"/>
        <v>#REF!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ca="1" si="0"/>
        <v>INTRA-CAND-WEST-PHYAECO-US/IM</v>
      </c>
      <c r="AI18" s="87"/>
    </row>
    <row r="19" spans="1:36" x14ac:dyDescent="0.2">
      <c r="A19" s="86">
        <v>36696</v>
      </c>
      <c r="B19" s="87" t="s">
        <v>82</v>
      </c>
      <c r="C19" s="87" t="s">
        <v>83</v>
      </c>
      <c r="D19" s="87" t="s">
        <v>121</v>
      </c>
      <c r="E19" s="87" t="s">
        <v>21</v>
      </c>
      <c r="F19" s="87"/>
      <c r="G19" s="87" t="s">
        <v>122</v>
      </c>
      <c r="H19" s="86">
        <v>36678</v>
      </c>
      <c r="I19" s="87">
        <v>1054170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IF-NTHWST/CANB36678</v>
      </c>
      <c r="M19" s="82">
        <f t="shared" ca="1" si="4"/>
        <v>105.417</v>
      </c>
      <c r="N19" s="82">
        <f t="shared" ca="1" si="5"/>
        <v>0</v>
      </c>
      <c r="O19" s="93" t="e">
        <f t="shared" ca="1" si="6"/>
        <v>#REF!</v>
      </c>
      <c r="P19" s="93" t="str">
        <f ca="1">INDEX([17]Portfolios!A$3:G$929,MATCH(D19,[17]Portfolios!B$3:B$929,0),7)</f>
        <v>IMCANADA</v>
      </c>
      <c r="Q19" s="93" t="e">
        <f ca="1">IF($O19="P",INDEX('[17]Date Master'!I$3:J$332,MATCH($H19,'[17]Date Master'!I$3:I$332,0),2),0)</f>
        <v>#REF!</v>
      </c>
      <c r="R19" s="93" t="e">
        <f ca="1">IF($O19="D",INDEX('[17]Date Master'!O$3:P$332,MATCH($H19,'[17]Date Master'!O$3:O$332,0),2),0)</f>
        <v>#REF!</v>
      </c>
      <c r="S19" s="93" t="e">
        <f ca="1">IF($O19="PHY",INDEX('[17]Date Master'!R$3:S$332,MATCH($H19,'[17]Date Master'!R$3:R$332,0),2),0)</f>
        <v>#REF!</v>
      </c>
      <c r="T19" s="93" t="e">
        <f ca="1">IF($O19="G",INDEX('[17]Date Master'!R$3:S$332,MATCH($H19,'[17]Date Master'!R$3:R$332,0),2),0)</f>
        <v>#REF!</v>
      </c>
      <c r="U19" s="93" t="e">
        <f t="shared" ca="1" si="7"/>
        <v>#REF!</v>
      </c>
      <c r="V19" s="93" t="e">
        <f t="shared" ca="1" si="8"/>
        <v>#REF!</v>
      </c>
      <c r="W19" s="93" t="str">
        <f ca="1">IF(ISNA(V19),"-",INDEX([17]Portfolios!A$3:H$827,MATCH(D19,[17]Portfolios!B$3:B$827,0),7)&amp;H19)</f>
        <v>IMCANADA36678</v>
      </c>
      <c r="X19" s="93" t="str">
        <f t="shared" ca="1" si="9"/>
        <v>IMCANADAP36678</v>
      </c>
      <c r="Y19" s="93" t="e">
        <f t="shared" ca="1" si="10"/>
        <v>#REF!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ca="1" si="0"/>
        <v>INTRA-CAND-WEST-PHYEMPRESS-CDN/IM</v>
      </c>
      <c r="AI19" s="87"/>
    </row>
    <row r="20" spans="1:36" x14ac:dyDescent="0.2">
      <c r="A20" s="86">
        <v>36696</v>
      </c>
      <c r="B20" s="87" t="s">
        <v>82</v>
      </c>
      <c r="C20" s="87" t="s">
        <v>83</v>
      </c>
      <c r="D20" s="87" t="s">
        <v>121</v>
      </c>
      <c r="E20" s="87" t="s">
        <v>21</v>
      </c>
      <c r="F20" s="87"/>
      <c r="G20" s="87" t="s">
        <v>122</v>
      </c>
      <c r="H20" s="86">
        <v>36708</v>
      </c>
      <c r="I20" s="87">
        <v>1091108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IF-NTHWST/CANB36708</v>
      </c>
      <c r="M20" s="82">
        <f t="shared" ca="1" si="4"/>
        <v>109.1108</v>
      </c>
      <c r="N20" s="82">
        <f t="shared" ca="1" si="5"/>
        <v>0</v>
      </c>
      <c r="O20" s="93" t="e">
        <f t="shared" ca="1" si="6"/>
        <v>#REF!</v>
      </c>
      <c r="P20" s="93" t="str">
        <f ca="1">INDEX([17]Portfolios!A$3:G$929,MATCH(D20,[17]Portfolios!B$3:B$929,0),7)</f>
        <v>IMCANADA</v>
      </c>
      <c r="Q20" s="93" t="e">
        <f ca="1">IF($O20="P",INDEX('[17]Date Master'!I$3:J$332,MATCH($H20,'[17]Date Master'!I$3:I$332,0),2),0)</f>
        <v>#REF!</v>
      </c>
      <c r="R20" s="93" t="e">
        <f ca="1">IF($O20="D",INDEX('[17]Date Master'!O$3:P$332,MATCH($H20,'[17]Date Master'!O$3:O$332,0),2),0)</f>
        <v>#REF!</v>
      </c>
      <c r="S20" s="93" t="e">
        <f ca="1">IF($O20="PHY",INDEX('[17]Date Master'!R$3:S$332,MATCH($H20,'[17]Date Master'!R$3:R$332,0),2),0)</f>
        <v>#REF!</v>
      </c>
      <c r="T20" s="93" t="e">
        <f ca="1">IF($O20="G",INDEX('[17]Date Master'!R$3:S$332,MATCH($H20,'[17]Date Master'!R$3:R$332,0),2),0)</f>
        <v>#REF!</v>
      </c>
      <c r="U20" s="93" t="e">
        <f t="shared" ca="1" si="7"/>
        <v>#REF!</v>
      </c>
      <c r="V20" s="93" t="e">
        <f t="shared" ca="1" si="8"/>
        <v>#REF!</v>
      </c>
      <c r="W20" s="93" t="str">
        <f ca="1">IF(ISNA(V20),"-",INDEX([17]Portfolios!A$3:H$827,MATCH(D20,[17]Portfolios!B$3:B$827,0),7)&amp;H20)</f>
        <v>IMCANADA36708</v>
      </c>
      <c r="X20" s="93" t="str">
        <f t="shared" ca="1" si="9"/>
        <v>IMCANADAP36708</v>
      </c>
      <c r="Y20" s="93" t="e">
        <f t="shared" ca="1" si="10"/>
        <v>#REF!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ca="1" si="0"/>
        <v>INTRA-CAND-WEST-PHYEMPRESS-US/IM</v>
      </c>
    </row>
    <row r="21" spans="1:36" x14ac:dyDescent="0.2">
      <c r="A21" s="86">
        <v>36696</v>
      </c>
      <c r="B21" s="87" t="s">
        <v>82</v>
      </c>
      <c r="C21" s="87" t="s">
        <v>83</v>
      </c>
      <c r="D21" s="87" t="s">
        <v>121</v>
      </c>
      <c r="E21" s="87" t="s">
        <v>21</v>
      </c>
      <c r="F21" s="87"/>
      <c r="G21" s="87" t="s">
        <v>63</v>
      </c>
      <c r="H21" s="86">
        <v>36678</v>
      </c>
      <c r="I21" s="87">
        <v>-1200000</v>
      </c>
      <c r="J21" s="82">
        <f t="shared" ca="1" si="1"/>
        <v>-840000</v>
      </c>
      <c r="K21" s="82">
        <f t="shared" ca="1" si="2"/>
        <v>0.7</v>
      </c>
      <c r="L21" s="82" t="str">
        <f t="shared" ca="1" si="3"/>
        <v>IF-NTHWST/CANBR36678</v>
      </c>
      <c r="M21" s="82">
        <f t="shared" ca="1" si="4"/>
        <v>-120</v>
      </c>
      <c r="N21" s="82">
        <f t="shared" ca="1" si="5"/>
        <v>-84</v>
      </c>
      <c r="O21" s="93" t="e">
        <f t="shared" ca="1" si="6"/>
        <v>#REF!</v>
      </c>
      <c r="P21" s="93" t="str">
        <f ca="1">INDEX([17]Portfolios!A$3:G$929,MATCH(D21,[17]Portfolios!B$3:B$929,0),7)</f>
        <v>IMCANADA</v>
      </c>
      <c r="Q21" s="93" t="e">
        <f ca="1">IF($O21="P",INDEX('[17]Date Master'!I$3:J$332,MATCH($H21,'[17]Date Master'!I$3:I$332,0),2),0)</f>
        <v>#REF!</v>
      </c>
      <c r="R21" s="93" t="e">
        <f ca="1">IF($O21="D",INDEX('[17]Date Master'!O$3:P$332,MATCH($H21,'[17]Date Master'!O$3:O$332,0),2),0)</f>
        <v>#REF!</v>
      </c>
      <c r="S21" s="93" t="e">
        <f ca="1">IF($O21="PHY",INDEX('[17]Date Master'!R$3:S$332,MATCH($H21,'[17]Date Master'!R$3:R$332,0),2),0)</f>
        <v>#REF!</v>
      </c>
      <c r="T21" s="93" t="e">
        <f ca="1">IF($O21="G",INDEX('[17]Date Master'!R$3:S$332,MATCH($H21,'[17]Date Master'!R$3:R$332,0),2),0)</f>
        <v>#REF!</v>
      </c>
      <c r="U21" s="93" t="e">
        <f t="shared" ca="1" si="7"/>
        <v>#REF!</v>
      </c>
      <c r="V21" s="93" t="e">
        <f t="shared" ca="1" si="8"/>
        <v>#REF!</v>
      </c>
      <c r="W21" s="93" t="str">
        <f ca="1">IF(ISNA(V21),"-",INDEX([17]Portfolios!A$3:H$827,MATCH(D21,[17]Portfolios!B$3:B$827,0),7)&amp;H21)</f>
        <v>IMCANADA36678</v>
      </c>
      <c r="X21" s="93" t="str">
        <f t="shared" ca="1" si="9"/>
        <v>IMCANADAP36678</v>
      </c>
      <c r="Y21" s="93" t="e">
        <f t="shared" ca="1" si="10"/>
        <v>#REF!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ca="1" si="0"/>
        <v>INTRA-CAND-WEST-PHYGD-AECOUS-DAILY</v>
      </c>
    </row>
    <row r="22" spans="1:36" x14ac:dyDescent="0.2">
      <c r="A22" s="86">
        <v>36696</v>
      </c>
      <c r="B22" s="87" t="s">
        <v>82</v>
      </c>
      <c r="C22" s="87" t="s">
        <v>83</v>
      </c>
      <c r="D22" s="87" t="s">
        <v>121</v>
      </c>
      <c r="E22" s="87" t="s">
        <v>21</v>
      </c>
      <c r="F22" s="87"/>
      <c r="G22" s="87" t="s">
        <v>63</v>
      </c>
      <c r="H22" s="86">
        <v>36708</v>
      </c>
      <c r="I22" s="87">
        <v>309407</v>
      </c>
      <c r="J22" s="82">
        <f t="shared" ca="1" si="1"/>
        <v>216584.9</v>
      </c>
      <c r="K22" s="82">
        <f t="shared" ca="1" si="2"/>
        <v>0.7</v>
      </c>
      <c r="L22" s="82" t="str">
        <f t="shared" ca="1" si="3"/>
        <v>IF-NTHWST/CANBR36708</v>
      </c>
      <c r="M22" s="82">
        <f t="shared" ca="1" si="4"/>
        <v>30.9407</v>
      </c>
      <c r="N22" s="82">
        <f t="shared" ca="1" si="5"/>
        <v>21.65849</v>
      </c>
      <c r="O22" s="93" t="e">
        <f t="shared" ca="1" si="6"/>
        <v>#REF!</v>
      </c>
      <c r="P22" s="93" t="str">
        <f ca="1">INDEX([17]Portfolios!A$3:G$929,MATCH(D22,[17]Portfolios!B$3:B$929,0),7)</f>
        <v>IMCANADA</v>
      </c>
      <c r="Q22" s="93" t="e">
        <f ca="1">IF($O22="P",INDEX('[17]Date Master'!I$3:J$332,MATCH($H22,'[17]Date Master'!I$3:I$332,0),2),0)</f>
        <v>#REF!</v>
      </c>
      <c r="R22" s="93" t="e">
        <f ca="1">IF($O22="D",INDEX('[17]Date Master'!O$3:P$332,MATCH($H22,'[17]Date Master'!O$3:O$332,0),2),0)</f>
        <v>#REF!</v>
      </c>
      <c r="S22" s="93" t="e">
        <f ca="1">IF($O22="PHY",INDEX('[17]Date Master'!R$3:S$332,MATCH($H22,'[17]Date Master'!R$3:R$332,0),2),0)</f>
        <v>#REF!</v>
      </c>
      <c r="T22" s="93" t="e">
        <f ca="1">IF($O22="G",INDEX('[17]Date Master'!R$3:S$332,MATCH($H22,'[17]Date Master'!R$3:R$332,0),2),0)</f>
        <v>#REF!</v>
      </c>
      <c r="U22" s="93" t="e">
        <f t="shared" ca="1" si="7"/>
        <v>#REF!</v>
      </c>
      <c r="V22" s="93" t="e">
        <f t="shared" ca="1" si="8"/>
        <v>#REF!</v>
      </c>
      <c r="W22" s="93" t="str">
        <f ca="1">IF(ISNA(V22),"-",INDEX([17]Portfolios!A$3:H$827,MATCH(D22,[17]Portfolios!B$3:B$827,0),7)&amp;H22)</f>
        <v>IMCANADA36708</v>
      </c>
      <c r="X22" s="93" t="str">
        <f t="shared" ca="1" si="9"/>
        <v>IMCANADAP36708</v>
      </c>
      <c r="Y22" s="93" t="e">
        <f t="shared" ca="1" si="10"/>
        <v>#REF!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ca="1" si="0"/>
        <v>INTRA-CAND-WEST-PHYGD-CGPR-AECO/AV</v>
      </c>
    </row>
    <row r="23" spans="1:36" x14ac:dyDescent="0.2">
      <c r="A23" s="86">
        <v>36696</v>
      </c>
      <c r="B23" s="87" t="s">
        <v>82</v>
      </c>
      <c r="C23" s="87" t="s">
        <v>83</v>
      </c>
      <c r="D23" s="87" t="s">
        <v>121</v>
      </c>
      <c r="E23" s="87" t="s">
        <v>21</v>
      </c>
      <c r="F23" s="87"/>
      <c r="G23" s="87" t="s">
        <v>63</v>
      </c>
      <c r="H23" s="86">
        <v>36739</v>
      </c>
      <c r="I23" s="87">
        <v>0</v>
      </c>
      <c r="J23" s="82">
        <f t="shared" ca="1" si="1"/>
        <v>0</v>
      </c>
      <c r="K23" s="82">
        <f t="shared" ca="1" si="2"/>
        <v>0.7</v>
      </c>
      <c r="L23" s="82" t="str">
        <f t="shared" ca="1" si="3"/>
        <v>IF-NTHWST/CANBR36739</v>
      </c>
      <c r="M23" s="82">
        <f t="shared" ca="1" si="4"/>
        <v>0</v>
      </c>
      <c r="N23" s="82">
        <f t="shared" ca="1" si="5"/>
        <v>0</v>
      </c>
      <c r="O23" s="93" t="e">
        <f t="shared" ca="1" si="6"/>
        <v>#REF!</v>
      </c>
      <c r="P23" s="93" t="str">
        <f ca="1">INDEX([17]Portfolios!A$3:G$929,MATCH(D23,[17]Portfolios!B$3:B$929,0),7)</f>
        <v>IMCANADA</v>
      </c>
      <c r="Q23" s="93" t="e">
        <f ca="1">IF($O23="P",INDEX('[17]Date Master'!I$3:J$332,MATCH($H23,'[17]Date Master'!I$3:I$332,0),2),0)</f>
        <v>#REF!</v>
      </c>
      <c r="R23" s="93" t="e">
        <f ca="1">IF($O23="D",INDEX('[17]Date Master'!O$3:P$332,MATCH($H23,'[17]Date Master'!O$3:O$332,0),2),0)</f>
        <v>#REF!</v>
      </c>
      <c r="S23" s="93" t="e">
        <f ca="1">IF($O23="PHY",INDEX('[17]Date Master'!R$3:S$332,MATCH($H23,'[17]Date Master'!R$3:R$332,0),2),0)</f>
        <v>#REF!</v>
      </c>
      <c r="T23" s="93" t="e">
        <f ca="1">IF($O23="G",INDEX('[17]Date Master'!R$3:S$332,MATCH($H23,'[17]Date Master'!R$3:R$332,0),2),0)</f>
        <v>#REF!</v>
      </c>
      <c r="U23" s="93" t="e">
        <f t="shared" ca="1" si="7"/>
        <v>#REF!</v>
      </c>
      <c r="V23" s="93" t="e">
        <f t="shared" ca="1" si="8"/>
        <v>#REF!</v>
      </c>
      <c r="W23" s="93" t="str">
        <f ca="1">IF(ISNA(V23),"-",INDEX([17]Portfolios!A$3:H$827,MATCH(D23,[17]Portfolios!B$3:B$827,0),7)&amp;H23)</f>
        <v>IMCANADA36739</v>
      </c>
      <c r="X23" s="93" t="str">
        <f t="shared" ca="1" si="9"/>
        <v>IMCANADAP36739</v>
      </c>
      <c r="Y23" s="93" t="e">
        <f t="shared" ca="1" si="10"/>
        <v>#REF!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">
      <c r="A24" s="86">
        <v>36696</v>
      </c>
      <c r="B24" s="87" t="s">
        <v>82</v>
      </c>
      <c r="C24" s="87" t="s">
        <v>83</v>
      </c>
      <c r="D24" s="87" t="s">
        <v>121</v>
      </c>
      <c r="E24" s="87" t="s">
        <v>21</v>
      </c>
      <c r="F24" s="87"/>
      <c r="G24" s="87" t="s">
        <v>63</v>
      </c>
      <c r="H24" s="86">
        <v>36770</v>
      </c>
      <c r="I24" s="87">
        <v>0</v>
      </c>
      <c r="J24" s="82">
        <f t="shared" ca="1" si="1"/>
        <v>0</v>
      </c>
      <c r="K24" s="82">
        <f t="shared" ca="1" si="2"/>
        <v>0.7</v>
      </c>
      <c r="L24" s="82" t="str">
        <f t="shared" ca="1" si="3"/>
        <v>IF-NTHWST/CANBR36770</v>
      </c>
      <c r="M24" s="82">
        <f t="shared" ca="1" si="4"/>
        <v>0</v>
      </c>
      <c r="N24" s="82">
        <f t="shared" ca="1" si="5"/>
        <v>0</v>
      </c>
      <c r="O24" s="93" t="e">
        <f t="shared" ca="1" si="6"/>
        <v>#REF!</v>
      </c>
      <c r="P24" s="93" t="str">
        <f ca="1">INDEX([17]Portfolios!A$3:G$929,MATCH(D24,[17]Portfolios!B$3:B$929,0),7)</f>
        <v>IMCANADA</v>
      </c>
      <c r="Q24" s="93" t="e">
        <f ca="1">IF($O24="P",INDEX('[17]Date Master'!I$3:J$332,MATCH($H24,'[17]Date Master'!I$3:I$332,0),2),0)</f>
        <v>#REF!</v>
      </c>
      <c r="R24" s="93" t="e">
        <f ca="1">IF($O24="D",INDEX('[17]Date Master'!O$3:P$332,MATCH($H24,'[17]Date Master'!O$3:O$332,0),2),0)</f>
        <v>#REF!</v>
      </c>
      <c r="S24" s="93" t="e">
        <f ca="1">IF($O24="PHY",INDEX('[17]Date Master'!R$3:S$332,MATCH($H24,'[17]Date Master'!R$3:R$332,0),2),0)</f>
        <v>#REF!</v>
      </c>
      <c r="T24" s="93" t="e">
        <f ca="1">IF($O24="G",INDEX('[17]Date Master'!R$3:S$332,MATCH($H24,'[17]Date Master'!R$3:R$332,0),2),0)</f>
        <v>#REF!</v>
      </c>
      <c r="U24" s="93" t="e">
        <f t="shared" ca="1" si="7"/>
        <v>#REF!</v>
      </c>
      <c r="V24" s="93" t="e">
        <f t="shared" ca="1" si="8"/>
        <v>#REF!</v>
      </c>
      <c r="W24" s="93" t="str">
        <f ca="1">IF(ISNA(V24),"-",INDEX([17]Portfolios!A$3:H$827,MATCH(D24,[17]Portfolios!B$3:B$827,0),7)&amp;H24)</f>
        <v>IMCANADA36770</v>
      </c>
      <c r="X24" s="93" t="str">
        <f t="shared" ca="1" si="9"/>
        <v>IMCANADAP36770</v>
      </c>
      <c r="Y24" s="93" t="e">
        <f t="shared" ca="1" si="10"/>
        <v>#REF!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">
      <c r="A25" s="86">
        <v>36696</v>
      </c>
      <c r="B25" s="87" t="s">
        <v>82</v>
      </c>
      <c r="C25" s="87" t="s">
        <v>83</v>
      </c>
      <c r="D25" s="87" t="s">
        <v>121</v>
      </c>
      <c r="E25" s="87" t="s">
        <v>21</v>
      </c>
      <c r="F25" s="87"/>
      <c r="G25" s="87" t="s">
        <v>63</v>
      </c>
      <c r="H25" s="86">
        <v>36800</v>
      </c>
      <c r="I25" s="87">
        <v>0</v>
      </c>
      <c r="J25" s="82">
        <f t="shared" ca="1" si="1"/>
        <v>0</v>
      </c>
      <c r="K25" s="82">
        <f t="shared" ca="1" si="2"/>
        <v>0.7</v>
      </c>
      <c r="L25" s="82" t="str">
        <f t="shared" ca="1" si="3"/>
        <v>IF-NTHWST/CANBR36800</v>
      </c>
      <c r="M25" s="82">
        <f t="shared" ca="1" si="4"/>
        <v>0</v>
      </c>
      <c r="N25" s="82">
        <f t="shared" ca="1" si="5"/>
        <v>0</v>
      </c>
      <c r="O25" s="93" t="e">
        <f t="shared" ca="1" si="6"/>
        <v>#REF!</v>
      </c>
      <c r="P25" s="93" t="str">
        <f ca="1">INDEX([17]Portfolios!A$3:G$929,MATCH(D25,[17]Portfolios!B$3:B$929,0),7)</f>
        <v>IMCANADA</v>
      </c>
      <c r="Q25" s="93" t="e">
        <f ca="1">IF($O25="P",INDEX('[17]Date Master'!I$3:J$332,MATCH($H25,'[17]Date Master'!I$3:I$332,0),2),0)</f>
        <v>#REF!</v>
      </c>
      <c r="R25" s="93" t="e">
        <f ca="1">IF($O25="D",INDEX('[17]Date Master'!O$3:P$332,MATCH($H25,'[17]Date Master'!O$3:O$332,0),2),0)</f>
        <v>#REF!</v>
      </c>
      <c r="S25" s="93" t="e">
        <f ca="1">IF($O25="PHY",INDEX('[17]Date Master'!R$3:S$332,MATCH($H25,'[17]Date Master'!R$3:R$332,0),2),0)</f>
        <v>#REF!</v>
      </c>
      <c r="T25" s="93" t="e">
        <f ca="1">IF($O25="G",INDEX('[17]Date Master'!R$3:S$332,MATCH($H25,'[17]Date Master'!R$3:R$332,0),2),0)</f>
        <v>#REF!</v>
      </c>
      <c r="U25" s="93" t="e">
        <f t="shared" ca="1" si="7"/>
        <v>#REF!</v>
      </c>
      <c r="V25" s="93" t="e">
        <f t="shared" ca="1" si="8"/>
        <v>#REF!</v>
      </c>
      <c r="W25" s="93" t="str">
        <f ca="1">IF(ISNA(V25),"-",INDEX([17]Portfolios!A$3:H$827,MATCH(D25,[17]Portfolios!B$3:B$827,0),7)&amp;H25)</f>
        <v>IMCANADA36800</v>
      </c>
      <c r="X25" s="93" t="str">
        <f t="shared" ca="1" si="9"/>
        <v>IMCANADAP36800</v>
      </c>
      <c r="Y25" s="93" t="e">
        <f t="shared" ca="1" si="10"/>
        <v>#REF!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">
      <c r="A26" s="86">
        <v>36696</v>
      </c>
      <c r="B26" s="87" t="s">
        <v>82</v>
      </c>
      <c r="C26" s="87" t="s">
        <v>83</v>
      </c>
      <c r="D26" s="87" t="s">
        <v>121</v>
      </c>
      <c r="E26" s="87" t="s">
        <v>21</v>
      </c>
      <c r="F26" s="87"/>
      <c r="G26" s="87" t="s">
        <v>104</v>
      </c>
      <c r="H26" s="86">
        <v>36678</v>
      </c>
      <c r="I26" s="87">
        <v>600000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IF-NWPL_ROCKY_M36678</v>
      </c>
      <c r="M26" s="82">
        <f t="shared" ca="1" si="4"/>
        <v>60</v>
      </c>
      <c r="N26" s="82">
        <f t="shared" ca="1" si="5"/>
        <v>0</v>
      </c>
      <c r="O26" s="93" t="e">
        <f t="shared" ca="1" si="6"/>
        <v>#REF!</v>
      </c>
      <c r="P26" s="93" t="str">
        <f ca="1">INDEX([17]Portfolios!A$3:G$929,MATCH(D26,[17]Portfolios!B$3:B$929,0),7)</f>
        <v>IMCANADA</v>
      </c>
      <c r="Q26" s="93" t="e">
        <f ca="1">IF($O26="P",INDEX('[17]Date Master'!I$3:J$332,MATCH($H26,'[17]Date Master'!I$3:I$332,0),2),0)</f>
        <v>#REF!</v>
      </c>
      <c r="R26" s="93" t="e">
        <f ca="1">IF($O26="D",INDEX('[17]Date Master'!O$3:P$332,MATCH($H26,'[17]Date Master'!O$3:O$332,0),2),0)</f>
        <v>#REF!</v>
      </c>
      <c r="S26" s="93" t="e">
        <f ca="1">IF($O26="PHY",INDEX('[17]Date Master'!R$3:S$332,MATCH($H26,'[17]Date Master'!R$3:R$332,0),2),0)</f>
        <v>#REF!</v>
      </c>
      <c r="T26" s="93" t="e">
        <f ca="1">IF($O26="G",INDEX('[17]Date Master'!R$3:S$332,MATCH($H26,'[17]Date Master'!R$3:R$332,0),2),0)</f>
        <v>#REF!</v>
      </c>
      <c r="U26" s="93" t="e">
        <f t="shared" ca="1" si="7"/>
        <v>#REF!</v>
      </c>
      <c r="V26" s="93" t="e">
        <f t="shared" ca="1" si="8"/>
        <v>#REF!</v>
      </c>
      <c r="W26" s="93" t="str">
        <f ca="1">IF(ISNA(V26),"-",INDEX([17]Portfolios!A$3:H$827,MATCH(D26,[17]Portfolios!B$3:B$827,0),7)&amp;H26)</f>
        <v>IMCANADA36678</v>
      </c>
      <c r="X26" s="93" t="str">
        <f t="shared" ca="1" si="9"/>
        <v>IMCANADAP36678</v>
      </c>
      <c r="Y26" s="93" t="e">
        <f t="shared" ca="1" si="10"/>
        <v>#REF!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">
      <c r="A27" s="86">
        <v>36696</v>
      </c>
      <c r="B27" s="87" t="s">
        <v>82</v>
      </c>
      <c r="C27" s="87" t="s">
        <v>83</v>
      </c>
      <c r="D27" s="87" t="s">
        <v>121</v>
      </c>
      <c r="E27" s="87" t="s">
        <v>21</v>
      </c>
      <c r="F27" s="87"/>
      <c r="G27" s="87" t="s">
        <v>104</v>
      </c>
      <c r="H27" s="86">
        <v>36708</v>
      </c>
      <c r="I27" s="87">
        <v>386758</v>
      </c>
      <c r="J27" s="82">
        <f t="shared" ca="1" si="1"/>
        <v>0</v>
      </c>
      <c r="K27" s="82" t="e">
        <f t="shared" ca="1" si="2"/>
        <v>#N/A</v>
      </c>
      <c r="L27" s="82" t="str">
        <f t="shared" ca="1" si="3"/>
        <v>IF-NWPL_ROCKY_M36708</v>
      </c>
      <c r="M27" s="82">
        <f t="shared" ca="1" si="4"/>
        <v>38.675800000000002</v>
      </c>
      <c r="N27" s="82">
        <f t="shared" ca="1" si="5"/>
        <v>0</v>
      </c>
      <c r="O27" s="93" t="e">
        <f t="shared" ca="1" si="6"/>
        <v>#REF!</v>
      </c>
      <c r="P27" s="93" t="str">
        <f ca="1">INDEX([17]Portfolios!A$3:G$929,MATCH(D27,[17]Portfolios!B$3:B$929,0),7)</f>
        <v>IMCANADA</v>
      </c>
      <c r="Q27" s="93" t="e">
        <f ca="1">IF($O27="P",INDEX('[17]Date Master'!I$3:J$332,MATCH($H27,'[17]Date Master'!I$3:I$332,0),2),0)</f>
        <v>#REF!</v>
      </c>
      <c r="R27" s="93" t="e">
        <f ca="1">IF($O27="D",INDEX('[17]Date Master'!O$3:P$332,MATCH($H27,'[17]Date Master'!O$3:O$332,0),2),0)</f>
        <v>#REF!</v>
      </c>
      <c r="S27" s="93" t="e">
        <f ca="1">IF($O27="PHY",INDEX('[17]Date Master'!R$3:S$332,MATCH($H27,'[17]Date Master'!R$3:R$332,0),2),0)</f>
        <v>#REF!</v>
      </c>
      <c r="T27" s="93" t="e">
        <f ca="1">IF($O27="G",INDEX('[17]Date Master'!R$3:S$332,MATCH($H27,'[17]Date Master'!R$3:R$332,0),2),0)</f>
        <v>#REF!</v>
      </c>
      <c r="U27" s="93" t="e">
        <f t="shared" ca="1" si="7"/>
        <v>#REF!</v>
      </c>
      <c r="V27" s="93" t="e">
        <f t="shared" ca="1" si="8"/>
        <v>#REF!</v>
      </c>
      <c r="W27" s="93" t="str">
        <f ca="1">IF(ISNA(V27),"-",INDEX([17]Portfolios!A$3:H$827,MATCH(D27,[17]Portfolios!B$3:B$827,0),7)&amp;H27)</f>
        <v>IMCANADA36708</v>
      </c>
      <c r="X27" s="93" t="str">
        <f t="shared" ca="1" si="9"/>
        <v>IMCANADAP36708</v>
      </c>
      <c r="Y27" s="93" t="e">
        <f t="shared" ca="1" si="10"/>
        <v>#REF!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86</v>
      </c>
      <c r="H28" s="86">
        <v>36678</v>
      </c>
      <c r="I28" s="87">
        <v>0</v>
      </c>
      <c r="J28" s="82">
        <f t="shared" ca="1" si="1"/>
        <v>0</v>
      </c>
      <c r="K28" s="82">
        <f t="shared" ca="1" si="2"/>
        <v>1</v>
      </c>
      <c r="L28" s="82" t="str">
        <f t="shared" ca="1" si="3"/>
        <v>NG36678</v>
      </c>
      <c r="M28" s="82">
        <f t="shared" ca="1" si="4"/>
        <v>0</v>
      </c>
      <c r="N28" s="82">
        <f t="shared" ca="1" si="5"/>
        <v>0</v>
      </c>
      <c r="O28" s="93" t="e">
        <f t="shared" ca="1" si="6"/>
        <v>#REF!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#REF!</v>
      </c>
      <c r="R28" s="93" t="e">
        <f ca="1">IF($O28="D",INDEX('[17]Date Master'!O$3:P$332,MATCH($H28,'[17]Date Master'!O$3:O$332,0),2),0)</f>
        <v>#REF!</v>
      </c>
      <c r="S28" s="93" t="e">
        <f ca="1">IF($O28="PHY",INDEX('[17]Date Master'!R$3:S$332,MATCH($H28,'[17]Date Master'!R$3:R$332,0),2),0)</f>
        <v>#REF!</v>
      </c>
      <c r="T28" s="93" t="e">
        <f ca="1">IF($O28="G",INDEX('[17]Date Master'!R$3:S$332,MATCH($H28,'[17]Date Master'!R$3:R$332,0),2),0)</f>
        <v>#REF!</v>
      </c>
      <c r="U28" s="93" t="e">
        <f t="shared" ca="1" si="7"/>
        <v>#REF!</v>
      </c>
      <c r="V28" s="93" t="e">
        <f t="shared" ca="1" si="8"/>
        <v>#REF!</v>
      </c>
      <c r="W28" s="93" t="str">
        <f ca="1">IF(ISNA(V28),"-",INDEX([17]Portfolios!A$3:H$827,MATCH(D28,[17]Portfolios!B$3:B$827,0),7)&amp;H28)</f>
        <v>IMCANADA36678</v>
      </c>
      <c r="X28" s="93" t="str">
        <f t="shared" ca="1" si="9"/>
        <v>IMCANADAP36678</v>
      </c>
      <c r="Y28" s="93" t="e">
        <f t="shared" ca="1" si="10"/>
        <v>#REF!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86</v>
      </c>
      <c r="H29" s="86">
        <v>36708</v>
      </c>
      <c r="I29" s="87">
        <v>386758</v>
      </c>
      <c r="J29" s="82">
        <f t="shared" ca="1" si="1"/>
        <v>386758</v>
      </c>
      <c r="K29" s="82">
        <f t="shared" ca="1" si="2"/>
        <v>1</v>
      </c>
      <c r="L29" s="82" t="str">
        <f t="shared" ca="1" si="3"/>
        <v>NG36708</v>
      </c>
      <c r="M29" s="82">
        <f t="shared" ca="1" si="4"/>
        <v>38.675800000000002</v>
      </c>
      <c r="N29" s="82">
        <f t="shared" ca="1" si="5"/>
        <v>38.675800000000002</v>
      </c>
      <c r="O29" s="93" t="e">
        <f t="shared" ca="1" si="6"/>
        <v>#REF!</v>
      </c>
      <c r="P29" s="93" t="str">
        <f ca="1">INDEX([17]Portfolios!A$3:G$929,MATCH(D29,[17]Portfolios!B$3:B$929,0),7)</f>
        <v>IMCANADA</v>
      </c>
      <c r="Q29" s="93" t="e">
        <f ca="1">IF($O29="P",INDEX('[17]Date Master'!I$3:J$332,MATCH($H29,'[17]Date Master'!I$3:I$332,0),2),0)</f>
        <v>#REF!</v>
      </c>
      <c r="R29" s="93" t="e">
        <f ca="1">IF($O29="D",INDEX('[17]Date Master'!O$3:P$332,MATCH($H29,'[17]Date Master'!O$3:O$332,0),2),0)</f>
        <v>#REF!</v>
      </c>
      <c r="S29" s="93" t="e">
        <f ca="1">IF($O29="PHY",INDEX('[17]Date Master'!R$3:S$332,MATCH($H29,'[17]Date Master'!R$3:R$332,0),2),0)</f>
        <v>#REF!</v>
      </c>
      <c r="T29" s="93" t="e">
        <f ca="1">IF($O29="G",INDEX('[17]Date Master'!R$3:S$332,MATCH($H29,'[17]Date Master'!R$3:R$332,0),2),0)</f>
        <v>#REF!</v>
      </c>
      <c r="U29" s="93" t="e">
        <f t="shared" ca="1" si="7"/>
        <v>#REF!</v>
      </c>
      <c r="V29" s="93" t="e">
        <f t="shared" ca="1" si="8"/>
        <v>#REF!</v>
      </c>
      <c r="W29" s="93" t="str">
        <f ca="1">IF(ISNA(V29),"-",INDEX([17]Portfolios!A$3:H$827,MATCH(D29,[17]Portfolios!B$3:B$827,0),7)&amp;H29)</f>
        <v>IMCANADA36708</v>
      </c>
      <c r="X29" s="93" t="str">
        <f t="shared" ca="1" si="9"/>
        <v>IMCANADAP36708</v>
      </c>
      <c r="Y29" s="93" t="e">
        <f t="shared" ca="1" si="10"/>
        <v>#REF!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86</v>
      </c>
      <c r="H30" s="86">
        <v>36739</v>
      </c>
      <c r="I30">
        <v>0</v>
      </c>
      <c r="J30" s="82">
        <f t="shared" ca="1" si="1"/>
        <v>0</v>
      </c>
      <c r="K30" s="82">
        <f t="shared" ca="1" si="2"/>
        <v>1</v>
      </c>
      <c r="L30" s="82" t="str">
        <f t="shared" ca="1" si="3"/>
        <v>NG36739</v>
      </c>
      <c r="M30" s="82">
        <f t="shared" ca="1" si="4"/>
        <v>0</v>
      </c>
      <c r="N30" s="82">
        <f t="shared" ca="1" si="5"/>
        <v>0</v>
      </c>
      <c r="O30" s="93" t="e">
        <f t="shared" ca="1" si="6"/>
        <v>#REF!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#REF!</v>
      </c>
      <c r="R30" s="93" t="e">
        <f ca="1">IF($O30="D",INDEX('[17]Date Master'!O$3:P$332,MATCH($H30,'[17]Date Master'!O$3:O$332,0),2),0)</f>
        <v>#REF!</v>
      </c>
      <c r="S30" s="93" t="e">
        <f ca="1">IF($O30="PHY",INDEX('[17]Date Master'!R$3:S$332,MATCH($H30,'[17]Date Master'!R$3:R$332,0),2),0)</f>
        <v>#REF!</v>
      </c>
      <c r="T30" s="93" t="e">
        <f ca="1">IF($O30="G",INDEX('[17]Date Master'!R$3:S$332,MATCH($H30,'[17]Date Master'!R$3:R$332,0),2),0)</f>
        <v>#REF!</v>
      </c>
      <c r="U30" s="93" t="e">
        <f t="shared" ca="1" si="7"/>
        <v>#REF!</v>
      </c>
      <c r="V30" s="93" t="e">
        <f t="shared" ca="1" si="8"/>
        <v>#REF!</v>
      </c>
      <c r="W30" s="93" t="str">
        <f ca="1">IF(ISNA(V30),"-",INDEX([17]Portfolios!A$3:H$827,MATCH(D30,[17]Portfolios!B$3:B$827,0),7)&amp;H30)</f>
        <v>IMCANADA36739</v>
      </c>
      <c r="X30" s="93" t="str">
        <f t="shared" ca="1" si="9"/>
        <v>IMCANADAP36739</v>
      </c>
      <c r="Y30" s="93" t="e">
        <f t="shared" ca="1" si="10"/>
        <v>#REF!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86</v>
      </c>
      <c r="H31" s="86">
        <v>36770</v>
      </c>
      <c r="I31">
        <v>0</v>
      </c>
      <c r="J31" s="82">
        <f t="shared" ca="1" si="1"/>
        <v>0</v>
      </c>
      <c r="K31" s="82">
        <f t="shared" ca="1" si="2"/>
        <v>1</v>
      </c>
      <c r="L31" s="82" t="str">
        <f t="shared" ca="1" si="3"/>
        <v>NG36770</v>
      </c>
      <c r="M31" s="82">
        <f t="shared" ca="1" si="4"/>
        <v>0</v>
      </c>
      <c r="N31" s="82">
        <f t="shared" ca="1" si="5"/>
        <v>0</v>
      </c>
      <c r="O31" s="93" t="e">
        <f t="shared" ca="1" si="6"/>
        <v>#REF!</v>
      </c>
      <c r="P31" s="93" t="str">
        <f ca="1">INDEX([17]Portfolios!A$3:G$929,MATCH(D31,[17]Portfolios!B$3:B$929,0),7)</f>
        <v>IMCANADA</v>
      </c>
      <c r="Q31" s="93" t="e">
        <f ca="1">IF($O31="P",INDEX('[17]Date Master'!I$3:J$332,MATCH($H31,'[17]Date Master'!I$3:I$332,0),2),0)</f>
        <v>#REF!</v>
      </c>
      <c r="R31" s="93" t="e">
        <f ca="1">IF($O31="D",INDEX('[17]Date Master'!O$3:P$332,MATCH($H31,'[17]Date Master'!O$3:O$332,0),2),0)</f>
        <v>#REF!</v>
      </c>
      <c r="S31" s="93" t="e">
        <f ca="1">IF($O31="PHY",INDEX('[17]Date Master'!R$3:S$332,MATCH($H31,'[17]Date Master'!R$3:R$332,0),2),0)</f>
        <v>#REF!</v>
      </c>
      <c r="T31" s="93" t="e">
        <f ca="1">IF($O31="G",INDEX('[17]Date Master'!R$3:S$332,MATCH($H31,'[17]Date Master'!R$3:R$332,0),2),0)</f>
        <v>#REF!</v>
      </c>
      <c r="U31" s="93" t="e">
        <f t="shared" ca="1" si="7"/>
        <v>#REF!</v>
      </c>
      <c r="V31" s="93" t="e">
        <f t="shared" ca="1" si="8"/>
        <v>#REF!</v>
      </c>
      <c r="W31" s="93" t="str">
        <f ca="1">IF(ISNA(V31),"-",INDEX([17]Portfolios!A$3:H$827,MATCH(D31,[17]Portfolios!B$3:B$827,0),7)&amp;H31)</f>
        <v>IMCANADA36770</v>
      </c>
      <c r="X31" s="93" t="str">
        <f t="shared" ca="1" si="9"/>
        <v>IMCANADAP36770</v>
      </c>
      <c r="Y31" s="93" t="e">
        <f t="shared" ca="1" si="10"/>
        <v>#REF!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86</v>
      </c>
      <c r="H32" s="86">
        <v>36800</v>
      </c>
      <c r="I32">
        <v>0</v>
      </c>
      <c r="J32" s="82">
        <f t="shared" ca="1" si="1"/>
        <v>0</v>
      </c>
      <c r="K32" s="82">
        <f t="shared" ca="1" si="2"/>
        <v>1</v>
      </c>
      <c r="L32" s="82" t="str">
        <f t="shared" ca="1" si="3"/>
        <v>NG36800</v>
      </c>
      <c r="M32" s="82">
        <f t="shared" ca="1" si="4"/>
        <v>0</v>
      </c>
      <c r="N32" s="82">
        <f t="shared" ca="1" si="5"/>
        <v>0</v>
      </c>
      <c r="O32" s="93" t="e">
        <f t="shared" ca="1" si="6"/>
        <v>#REF!</v>
      </c>
      <c r="P32" s="93" t="str">
        <f ca="1">INDEX([17]Portfolios!A$3:G$929,MATCH(D32,[17]Portfolios!B$3:B$929,0),7)</f>
        <v>IMCANADA</v>
      </c>
      <c r="Q32" s="93" t="e">
        <f ca="1">IF($O32="P",INDEX('[17]Date Master'!I$3:J$332,MATCH($H32,'[17]Date Master'!I$3:I$332,0),2),0)</f>
        <v>#REF!</v>
      </c>
      <c r="R32" s="93" t="e">
        <f ca="1">IF($O32="D",INDEX('[17]Date Master'!O$3:P$332,MATCH($H32,'[17]Date Master'!O$3:O$332,0),2),0)</f>
        <v>#REF!</v>
      </c>
      <c r="S32" s="93" t="e">
        <f ca="1">IF($O32="PHY",INDEX('[17]Date Master'!R$3:S$332,MATCH($H32,'[17]Date Master'!R$3:R$332,0),2),0)</f>
        <v>#REF!</v>
      </c>
      <c r="T32" s="93" t="e">
        <f ca="1">IF($O32="G",INDEX('[17]Date Master'!R$3:S$332,MATCH($H32,'[17]Date Master'!R$3:R$332,0),2),0)</f>
        <v>#REF!</v>
      </c>
      <c r="U32" s="93" t="e">
        <f t="shared" ca="1" si="7"/>
        <v>#REF!</v>
      </c>
      <c r="V32" s="93" t="e">
        <f t="shared" ca="1" si="8"/>
        <v>#REF!</v>
      </c>
      <c r="W32" s="93" t="str">
        <f ca="1">IF(ISNA(V32),"-",INDEX([17]Portfolios!A$3:H$827,MATCH(D32,[17]Portfolios!B$3:B$827,0),7)&amp;H32)</f>
        <v>IMCANADA36800</v>
      </c>
      <c r="X32" s="93" t="str">
        <f t="shared" ca="1" si="9"/>
        <v>IMCANADAP36800</v>
      </c>
      <c r="Y32" s="93" t="e">
        <f t="shared" ca="1" si="10"/>
        <v>#REF!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ca="1" si="11">CONCATENATE(AE32,AF32)</f>
        <v>IMCAN-ERMS-XL-PRCNGMR-AECO/C</v>
      </c>
      <c r="AJ32" s="79"/>
    </row>
    <row r="33" spans="1:34" x14ac:dyDescent="0.2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114</v>
      </c>
      <c r="H33" s="86">
        <v>36678</v>
      </c>
      <c r="I33">
        <v>0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NGGJ36678</v>
      </c>
      <c r="M33" s="82">
        <f t="shared" ca="1" si="4"/>
        <v>0</v>
      </c>
      <c r="N33" s="82">
        <f t="shared" ca="1" si="5"/>
        <v>0</v>
      </c>
      <c r="O33" s="93" t="e">
        <f t="shared" ca="1" si="6"/>
        <v>#REF!</v>
      </c>
      <c r="P33" s="93" t="str">
        <f ca="1">INDEX([17]Portfolios!A$3:G$929,MATCH(D33,[17]Portfolios!B$3:B$929,0),7)</f>
        <v>IMCANADA</v>
      </c>
      <c r="Q33" s="93" t="e">
        <f ca="1">IF($O33="P",INDEX('[17]Date Master'!I$3:J$332,MATCH($H33,'[17]Date Master'!I$3:I$332,0),2),0)</f>
        <v>#REF!</v>
      </c>
      <c r="R33" s="93" t="e">
        <f ca="1">IF($O33="D",INDEX('[17]Date Master'!O$3:P$332,MATCH($H33,'[17]Date Master'!O$3:O$332,0),2),0)</f>
        <v>#REF!</v>
      </c>
      <c r="S33" s="93" t="e">
        <f ca="1">IF($O33="PHY",INDEX('[17]Date Master'!R$3:S$332,MATCH($H33,'[17]Date Master'!R$3:R$332,0),2),0)</f>
        <v>#REF!</v>
      </c>
      <c r="T33" s="93" t="e">
        <f ca="1">IF($O33="G",INDEX('[17]Date Master'!R$3:S$332,MATCH($H33,'[17]Date Master'!R$3:R$332,0),2),0)</f>
        <v>#REF!</v>
      </c>
      <c r="U33" s="93" t="e">
        <f t="shared" ca="1" si="7"/>
        <v>#REF!</v>
      </c>
      <c r="V33" s="93" t="e">
        <f t="shared" ca="1" si="8"/>
        <v>#REF!</v>
      </c>
      <c r="W33" s="93" t="str">
        <f ca="1">IF(ISNA(V33),"-",INDEX([17]Portfolios!A$3:H$827,MATCH(D33,[17]Portfolios!B$3:B$827,0),7)&amp;H33)</f>
        <v>IMCANADA36678</v>
      </c>
      <c r="X33" s="93" t="str">
        <f t="shared" ca="1" si="9"/>
        <v>IMCANADAP36678</v>
      </c>
      <c r="Y33" s="93" t="e">
        <f t="shared" ca="1" si="10"/>
        <v>#REF!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ca="1" si="11"/>
        <v>IMCAN-ERMS-XL-PRCNG</v>
      </c>
    </row>
    <row r="34" spans="1:34" x14ac:dyDescent="0.2">
      <c r="A34" s="86">
        <v>36696</v>
      </c>
      <c r="B34" t="s">
        <v>82</v>
      </c>
      <c r="C34" t="s">
        <v>83</v>
      </c>
      <c r="D34" t="s">
        <v>84</v>
      </c>
      <c r="E34" t="s">
        <v>51</v>
      </c>
      <c r="F34" t="s">
        <v>19</v>
      </c>
      <c r="G34" t="s">
        <v>47</v>
      </c>
      <c r="H34" s="86">
        <v>36678</v>
      </c>
      <c r="I34">
        <v>-55000</v>
      </c>
      <c r="J34" s="82">
        <f t="shared" ca="1" si="1"/>
        <v>11000</v>
      </c>
      <c r="K34" s="82">
        <f t="shared" ca="1" si="2"/>
        <v>-0.2</v>
      </c>
      <c r="L34" s="82" t="str">
        <f t="shared" ca="1" si="3"/>
        <v>GD-AECOUS-DAILY36678</v>
      </c>
      <c r="M34" s="82">
        <f t="shared" ca="1" si="4"/>
        <v>-5.5</v>
      </c>
      <c r="N34" s="82">
        <f t="shared" ca="1" si="5"/>
        <v>1.1000000000000001</v>
      </c>
      <c r="O34" s="93" t="str">
        <f t="shared" ca="1" si="6"/>
        <v>G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0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1</v>
      </c>
      <c r="U34" s="93">
        <f t="shared" ca="1" si="7"/>
        <v>1</v>
      </c>
      <c r="V34" s="93" t="str">
        <f t="shared" ca="1" si="8"/>
        <v>IMCANADAG1</v>
      </c>
      <c r="W34" s="93" t="str">
        <f ca="1">IF(ISNA(V34),"-",INDEX([17]Portfolios!A$3:H$827,MATCH(D34,[17]Portfolios!B$3:B$827,0),7)&amp;H34)</f>
        <v>IMCANADA36678</v>
      </c>
      <c r="X34" s="93" t="str">
        <f t="shared" ca="1" si="9"/>
        <v>IMCANADAM36678</v>
      </c>
      <c r="Y34" s="93" t="str">
        <f t="shared" ca="1" si="10"/>
        <v>IMCANADAG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ca="1" si="11"/>
        <v>IMCAN-ERMS-XL-PRCIF-NTHWST/CANBR</v>
      </c>
    </row>
    <row r="35" spans="1:34" x14ac:dyDescent="0.2">
      <c r="A35" s="86">
        <v>36696</v>
      </c>
      <c r="B35" t="s">
        <v>82</v>
      </c>
      <c r="C35" t="s">
        <v>83</v>
      </c>
      <c r="D35" t="s">
        <v>84</v>
      </c>
      <c r="E35" t="s">
        <v>51</v>
      </c>
      <c r="F35" t="s">
        <v>19</v>
      </c>
      <c r="G35" t="s">
        <v>47</v>
      </c>
      <c r="H35" s="86">
        <v>36708</v>
      </c>
      <c r="I35">
        <v>309321</v>
      </c>
      <c r="J35" s="82">
        <f t="shared" ca="1" si="1"/>
        <v>-61864.200000000004</v>
      </c>
      <c r="K35" s="82">
        <f t="shared" ca="1" si="2"/>
        <v>-0.2</v>
      </c>
      <c r="L35" s="82" t="str">
        <f t="shared" ca="1" si="3"/>
        <v>GD-AECOUS-DAILY36708</v>
      </c>
      <c r="M35" s="82">
        <f t="shared" ca="1" si="4"/>
        <v>30.932099999999998</v>
      </c>
      <c r="N35" s="82">
        <f t="shared" ca="1" si="5"/>
        <v>-6.18642</v>
      </c>
      <c r="O35" s="93" t="str">
        <f t="shared" ca="1" si="6"/>
        <v>G</v>
      </c>
      <c r="P35" s="93" t="str">
        <f ca="1">INDEX([17]Portfolios!A$3:G$929,MATCH(D35,[17]Portfolios!B$3:B$929,0),7)</f>
        <v>IMCANADA</v>
      </c>
      <c r="Q35" s="93">
        <f ca="1">IF($O35="P",INDEX('[17]Date Master'!I$3:J$332,MATCH($H35,'[17]Date Master'!I$3:I$332,0),2),0)</f>
        <v>0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3</v>
      </c>
      <c r="U35" s="93">
        <f t="shared" ca="1" si="7"/>
        <v>3</v>
      </c>
      <c r="V35" s="93" t="str">
        <f t="shared" ca="1" si="8"/>
        <v>IMCANADAG3</v>
      </c>
      <c r="W35" s="93" t="str">
        <f ca="1">IF(ISNA(V35),"-",INDEX([17]Portfolios!A$3:H$827,MATCH(D35,[17]Portfolios!B$3:B$827,0),7)&amp;H35)</f>
        <v>IMCANADA36708</v>
      </c>
      <c r="X35" s="93" t="str">
        <f t="shared" ca="1" si="9"/>
        <v>IMCANADAM36708</v>
      </c>
      <c r="Y35" s="93" t="str">
        <f t="shared" ca="1" si="10"/>
        <v>IMCANADAG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ca="1" si="11"/>
        <v>IMCAN-ERMS-XL-PRCSTATION2/US$</v>
      </c>
    </row>
    <row r="36" spans="1:34" x14ac:dyDescent="0.2">
      <c r="A36" s="86">
        <v>36696</v>
      </c>
      <c r="B36" t="s">
        <v>82</v>
      </c>
      <c r="C36" t="s">
        <v>83</v>
      </c>
      <c r="D36" t="s">
        <v>84</v>
      </c>
      <c r="E36" t="s">
        <v>51</v>
      </c>
      <c r="F36" t="s">
        <v>19</v>
      </c>
      <c r="G36" t="s">
        <v>46</v>
      </c>
      <c r="H36" s="86">
        <v>36678</v>
      </c>
      <c r="I36">
        <v>693074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GD-CGPR-AECO/AV36678</v>
      </c>
      <c r="M36" s="82">
        <f t="shared" ca="1" si="4"/>
        <v>69.307400000000001</v>
      </c>
      <c r="N36" s="82">
        <f t="shared" ca="1" si="5"/>
        <v>0</v>
      </c>
      <c r="O36" s="93" t="str">
        <f t="shared" ca="1" si="6"/>
        <v>PHY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0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1</v>
      </c>
      <c r="T36" s="93">
        <f ca="1">IF($O36="G",INDEX('[17]Date Master'!R$3:S$332,MATCH($H36,'[17]Date Master'!R$3:R$332,0),2),0)</f>
        <v>0</v>
      </c>
      <c r="U36" s="93">
        <f t="shared" ca="1" si="7"/>
        <v>1</v>
      </c>
      <c r="V36" s="93" t="str">
        <f t="shared" ca="1" si="8"/>
        <v>IMCANADAPHY1</v>
      </c>
      <c r="W36" s="93" t="str">
        <f ca="1">IF(ISNA(V36),"-",INDEX([17]Portfolios!A$3:H$827,MATCH(D36,[17]Portfolios!B$3:B$827,0),7)&amp;H36)</f>
        <v>IMCANADA36678</v>
      </c>
      <c r="X36" s="93" t="str">
        <f t="shared" ca="1" si="9"/>
        <v>IMCANADAM36678</v>
      </c>
      <c r="Y36" s="93" t="str">
        <f t="shared" ca="1" si="10"/>
        <v>IMCANADAPHY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ca="1" si="11"/>
        <v>IMCAN-ERMS-XL-PRCIF-NWPL-ROCK/CA</v>
      </c>
    </row>
    <row r="37" spans="1:34" x14ac:dyDescent="0.2">
      <c r="A37" s="86">
        <v>36696</v>
      </c>
      <c r="B37" t="s">
        <v>82</v>
      </c>
      <c r="C37" t="s">
        <v>83</v>
      </c>
      <c r="D37" t="s">
        <v>84</v>
      </c>
      <c r="E37" t="s">
        <v>51</v>
      </c>
      <c r="F37" t="s">
        <v>19</v>
      </c>
      <c r="G37" t="s">
        <v>46</v>
      </c>
      <c r="H37" s="86">
        <v>36708</v>
      </c>
      <c r="I37">
        <v>-1585928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GD-CGPR-AECO/AV36708</v>
      </c>
      <c r="M37" s="82">
        <f t="shared" ca="1" si="4"/>
        <v>-158.59280000000001</v>
      </c>
      <c r="N37" s="82">
        <f t="shared" ca="1" si="5"/>
        <v>0</v>
      </c>
      <c r="O37" s="93" t="str">
        <f t="shared" ca="1" si="6"/>
        <v>PHY</v>
      </c>
      <c r="P37" s="93" t="str">
        <f ca="1">INDEX([17]Portfolios!A$3:G$929,MATCH(D37,[17]Portfolios!B$3:B$929,0),7)</f>
        <v>IMCANADA</v>
      </c>
      <c r="Q37" s="93">
        <f ca="1">IF($O37="P",INDEX('[17]Date Master'!I$3:J$332,MATCH($H37,'[17]Date Master'!I$3:I$332,0),2),0)</f>
        <v>0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3</v>
      </c>
      <c r="T37" s="93">
        <f ca="1">IF($O37="G",INDEX('[17]Date Master'!R$3:S$332,MATCH($H37,'[17]Date Master'!R$3:R$332,0),2),0)</f>
        <v>0</v>
      </c>
      <c r="U37" s="93">
        <f t="shared" ca="1" si="7"/>
        <v>3</v>
      </c>
      <c r="V37" s="93" t="str">
        <f t="shared" ca="1" si="8"/>
        <v>IMCANADAPHY3</v>
      </c>
      <c r="W37" s="93" t="str">
        <f ca="1">IF(ISNA(V37),"-",INDEX([17]Portfolios!A$3:H$827,MATCH(D37,[17]Portfolios!B$3:B$827,0),7)&amp;H37)</f>
        <v>IMCANADA36708</v>
      </c>
      <c r="X37" s="93" t="str">
        <f t="shared" ca="1" si="9"/>
        <v>IMCANADAM36708</v>
      </c>
      <c r="Y37" s="93" t="str">
        <f t="shared" ca="1" si="10"/>
        <v>IMCANADAPHY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ca="1" si="11"/>
        <v>IMCAN-ERMS-XL-PRCNGI-MALIN/FP</v>
      </c>
    </row>
    <row r="38" spans="1:34" x14ac:dyDescent="0.2">
      <c r="A38" s="86">
        <v>36696</v>
      </c>
      <c r="B38" t="s">
        <v>82</v>
      </c>
      <c r="C38" t="s">
        <v>83</v>
      </c>
      <c r="D38" t="s">
        <v>84</v>
      </c>
      <c r="E38" t="s">
        <v>51</v>
      </c>
      <c r="F38" t="s">
        <v>19</v>
      </c>
      <c r="G38" t="s">
        <v>46</v>
      </c>
      <c r="H38" s="86">
        <v>36739</v>
      </c>
      <c r="I38">
        <v>-1722620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GD-CGPR-AECO/AV36739</v>
      </c>
      <c r="M38" s="82">
        <f t="shared" ca="1" si="4"/>
        <v>-172.262</v>
      </c>
      <c r="N38" s="82">
        <f t="shared" ca="1" si="5"/>
        <v>0</v>
      </c>
      <c r="O38" s="93" t="str">
        <f t="shared" ca="1" si="6"/>
        <v>PHY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0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4</v>
      </c>
      <c r="T38" s="93">
        <f ca="1">IF($O38="G",INDEX('[17]Date Master'!R$3:S$332,MATCH($H38,'[17]Date Master'!R$3:R$332,0),2),0)</f>
        <v>0</v>
      </c>
      <c r="U38" s="93">
        <f t="shared" ca="1" si="7"/>
        <v>4</v>
      </c>
      <c r="V38" s="93" t="str">
        <f t="shared" ca="1" si="8"/>
        <v>IMCANADAPHY4</v>
      </c>
      <c r="W38" s="93" t="str">
        <f ca="1">IF(ISNA(V38),"-",INDEX([17]Portfolios!A$3:H$827,MATCH(D38,[17]Portfolios!B$3:B$827,0),7)&amp;H38)</f>
        <v>IMCANADA36739</v>
      </c>
      <c r="X38" s="93" t="str">
        <f t="shared" ca="1" si="9"/>
        <v>IMCANADAM36739</v>
      </c>
      <c r="Y38" s="93" t="str">
        <f t="shared" ca="1" si="10"/>
        <v>IMCANADAPHY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ca="1" si="11"/>
        <v>IMCAN-ERMS-XL-BASCGPR-AECO/BASIS</v>
      </c>
    </row>
    <row r="39" spans="1:34" x14ac:dyDescent="0.2">
      <c r="A39" s="86">
        <v>36696</v>
      </c>
      <c r="B39" t="s">
        <v>82</v>
      </c>
      <c r="C39" t="s">
        <v>83</v>
      </c>
      <c r="D39" t="s">
        <v>84</v>
      </c>
      <c r="E39" t="s">
        <v>51</v>
      </c>
      <c r="F39" t="s">
        <v>19</v>
      </c>
      <c r="G39" t="s">
        <v>46</v>
      </c>
      <c r="H39" s="86">
        <v>36770</v>
      </c>
      <c r="I39">
        <v>-1605602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GD-CGPR-AECO/AV36770</v>
      </c>
      <c r="M39" s="82">
        <f t="shared" ca="1" si="4"/>
        <v>-160.56020000000001</v>
      </c>
      <c r="N39" s="82">
        <f t="shared" ca="1" si="5"/>
        <v>0</v>
      </c>
      <c r="O39" s="93" t="str">
        <f t="shared" ca="1" si="6"/>
        <v>PHY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0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5</v>
      </c>
      <c r="T39" s="93">
        <f ca="1">IF($O39="G",INDEX('[17]Date Master'!R$3:S$332,MATCH($H39,'[17]Date Master'!R$3:R$332,0),2),0)</f>
        <v>0</v>
      </c>
      <c r="U39" s="93">
        <f t="shared" ca="1" si="7"/>
        <v>5</v>
      </c>
      <c r="V39" s="93" t="str">
        <f t="shared" ca="1" si="8"/>
        <v>IMCANADAPHY5</v>
      </c>
      <c r="W39" s="93" t="str">
        <f ca="1">IF(ISNA(V39),"-",INDEX([17]Portfolios!A$3:H$827,MATCH(D39,[17]Portfolios!B$3:B$827,0),7)&amp;H39)</f>
        <v>IMCANADA36770</v>
      </c>
      <c r="X39" s="93" t="str">
        <f t="shared" ca="1" si="9"/>
        <v>IMCANADAM36770</v>
      </c>
      <c r="Y39" s="93" t="str">
        <f t="shared" ca="1" si="10"/>
        <v>IMCANADAPHY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ca="1" si="11"/>
        <v>IMCAN-ERMS-XL-GDLGDP-HEHUB</v>
      </c>
    </row>
    <row r="40" spans="1:34" x14ac:dyDescent="0.2">
      <c r="A40">
        <v>36696</v>
      </c>
      <c r="B40" t="s">
        <v>82</v>
      </c>
      <c r="C40" t="s">
        <v>83</v>
      </c>
      <c r="D40" t="s">
        <v>84</v>
      </c>
      <c r="E40" t="s">
        <v>51</v>
      </c>
      <c r="F40" t="s">
        <v>19</v>
      </c>
      <c r="G40" t="s">
        <v>46</v>
      </c>
      <c r="H40" s="86">
        <v>36800</v>
      </c>
      <c r="I40">
        <v>-1649736</v>
      </c>
      <c r="J40" s="82">
        <f t="shared" ca="1" si="1"/>
        <v>0</v>
      </c>
      <c r="K40" s="82" t="e">
        <f t="shared" ca="1" si="2"/>
        <v>#N/A</v>
      </c>
      <c r="L40" s="82" t="str">
        <f t="shared" ca="1" si="3"/>
        <v>GD-CGPR-AECO/AV36800</v>
      </c>
      <c r="M40" s="82">
        <f t="shared" ca="1" si="4"/>
        <v>-164.9736</v>
      </c>
      <c r="N40" s="82">
        <f t="shared" ca="1" si="5"/>
        <v>0</v>
      </c>
      <c r="O40" s="93" t="str">
        <f t="shared" ca="1" si="6"/>
        <v>PHY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0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6</v>
      </c>
      <c r="T40" s="93">
        <f ca="1">IF($O40="G",INDEX('[17]Date Master'!R$3:S$332,MATCH($H40,'[17]Date Master'!R$3:R$332,0),2),0)</f>
        <v>0</v>
      </c>
      <c r="U40" s="93">
        <f t="shared" ca="1" si="7"/>
        <v>6</v>
      </c>
      <c r="V40" s="93" t="str">
        <f t="shared" ca="1" si="8"/>
        <v>IMCANADAPHY6</v>
      </c>
      <c r="W40" s="93" t="str">
        <f ca="1">IF(ISNA(V40),"-",INDEX([17]Portfolios!A$3:H$827,MATCH(D40,[17]Portfolios!B$3:B$827,0),7)&amp;H40)</f>
        <v>IMCANADA36800</v>
      </c>
      <c r="X40" s="93" t="str">
        <f t="shared" ca="1" si="9"/>
        <v>IMCANADAM36800</v>
      </c>
      <c r="Y40" s="93" t="str">
        <f t="shared" ca="1" si="10"/>
        <v>IMCANADAPHY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">
      <c r="A41">
        <v>36696</v>
      </c>
      <c r="B41" t="s">
        <v>82</v>
      </c>
      <c r="C41" t="s">
        <v>83</v>
      </c>
      <c r="D41" t="s">
        <v>84</v>
      </c>
      <c r="E41" t="s">
        <v>51</v>
      </c>
      <c r="F41" t="s">
        <v>19</v>
      </c>
      <c r="G41" t="s">
        <v>46</v>
      </c>
      <c r="H41" s="86">
        <v>36831</v>
      </c>
      <c r="I41">
        <v>-251718</v>
      </c>
      <c r="J41" s="82">
        <f t="shared" ca="1" si="1"/>
        <v>0</v>
      </c>
      <c r="K41" s="82" t="e">
        <f t="shared" ca="1" si="2"/>
        <v>#N/A</v>
      </c>
      <c r="L41" s="82" t="str">
        <f t="shared" ca="1" si="3"/>
        <v>GD-CGPR-AECO/AV36831</v>
      </c>
      <c r="M41" s="82">
        <f t="shared" ca="1" si="4"/>
        <v>-25.171800000000001</v>
      </c>
      <c r="N41" s="82">
        <f t="shared" ca="1" si="5"/>
        <v>0</v>
      </c>
      <c r="O41" s="93" t="str">
        <f t="shared" ca="1" si="6"/>
        <v>PHY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0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7</v>
      </c>
      <c r="T41" s="93">
        <f ca="1">IF($O41="G",INDEX('[17]Date Master'!R$3:S$332,MATCH($H41,'[17]Date Master'!R$3:R$332,0),2),0)</f>
        <v>0</v>
      </c>
      <c r="U41" s="93">
        <f t="shared" ca="1" si="7"/>
        <v>7</v>
      </c>
      <c r="V41" s="93" t="str">
        <f t="shared" ca="1" si="8"/>
        <v>IMCANADAPHY7</v>
      </c>
      <c r="W41" s="93" t="str">
        <f ca="1">IF(ISNA(V41),"-",INDEX([17]Portfolios!A$3:H$827,MATCH(D41,[17]Portfolios!B$3:B$827,0),7)&amp;H41)</f>
        <v>IMCANADA36831</v>
      </c>
      <c r="X41" s="93" t="str">
        <f t="shared" ca="1" si="9"/>
        <v>IMCANADAM36831</v>
      </c>
      <c r="Y41" s="93" t="str">
        <f t="shared" ca="1" si="10"/>
        <v>IMCANADAPHY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">
      <c r="A42">
        <v>36696</v>
      </c>
      <c r="B42" t="s">
        <v>82</v>
      </c>
      <c r="C42" t="s">
        <v>83</v>
      </c>
      <c r="D42" t="s">
        <v>84</v>
      </c>
      <c r="E42" t="s">
        <v>51</v>
      </c>
      <c r="F42" t="s">
        <v>19</v>
      </c>
      <c r="G42" t="s">
        <v>46</v>
      </c>
      <c r="H42" s="86">
        <v>36861</v>
      </c>
      <c r="I42">
        <v>-258621</v>
      </c>
      <c r="J42" s="82">
        <f t="shared" ca="1" si="1"/>
        <v>0</v>
      </c>
      <c r="K42" s="82" t="e">
        <f t="shared" ca="1" si="2"/>
        <v>#N/A</v>
      </c>
      <c r="L42" s="82" t="str">
        <f t="shared" ca="1" si="3"/>
        <v>GD-CGPR-AECO/AV36861</v>
      </c>
      <c r="M42" s="82">
        <f t="shared" ca="1" si="4"/>
        <v>-25.862100000000002</v>
      </c>
      <c r="N42" s="82">
        <f t="shared" ca="1" si="5"/>
        <v>0</v>
      </c>
      <c r="O42" s="93" t="str">
        <f t="shared" ca="1" si="6"/>
        <v>PHY</v>
      </c>
      <c r="P42" s="93" t="str">
        <f ca="1">INDEX([17]Portfolios!A$3:G$929,MATCH(D42,[17]Portfolios!B$3:B$929,0),7)</f>
        <v>IMCANADA</v>
      </c>
      <c r="Q42" s="93">
        <f ca="1">IF($O42="P",INDEX('[17]Date Master'!I$3:J$332,MATCH($H42,'[17]Date Master'!I$3:I$332,0),2),0)</f>
        <v>0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8</v>
      </c>
      <c r="T42" s="93">
        <f ca="1">IF($O42="G",INDEX('[17]Date Master'!R$3:S$332,MATCH($H42,'[17]Date Master'!R$3:R$332,0),2),0)</f>
        <v>0</v>
      </c>
      <c r="U42" s="93">
        <f t="shared" ca="1" si="7"/>
        <v>8</v>
      </c>
      <c r="V42" s="93" t="str">
        <f t="shared" ca="1" si="8"/>
        <v>IMCANADAPHY8</v>
      </c>
      <c r="W42" s="93" t="str">
        <f ca="1">IF(ISNA(V42),"-",INDEX([17]Portfolios!A$3:H$827,MATCH(D42,[17]Portfolios!B$3:B$827,0),7)&amp;H42)</f>
        <v>IMCANADA36861</v>
      </c>
      <c r="X42" s="93" t="str">
        <f t="shared" ca="1" si="9"/>
        <v>IMCANADAM36861</v>
      </c>
      <c r="Y42" s="93" t="str">
        <f t="shared" ca="1" si="10"/>
        <v>IMCANADAPHY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">
      <c r="A43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46</v>
      </c>
      <c r="H43" s="86">
        <v>36892</v>
      </c>
      <c r="I43">
        <v>-214607</v>
      </c>
      <c r="J43" s="82">
        <f t="shared" ca="1" si="1"/>
        <v>0</v>
      </c>
      <c r="K43" s="82" t="e">
        <f t="shared" ca="1" si="2"/>
        <v>#N/A</v>
      </c>
      <c r="L43" s="82" t="str">
        <f t="shared" ca="1" si="3"/>
        <v>GD-CGPR-AECO/AV36892</v>
      </c>
      <c r="M43" s="82">
        <f t="shared" ca="1" si="4"/>
        <v>-21.460699999999999</v>
      </c>
      <c r="N43" s="82">
        <f t="shared" ca="1" si="5"/>
        <v>0</v>
      </c>
      <c r="O43" s="93" t="str">
        <f t="shared" ca="1" si="6"/>
        <v>PHY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9</v>
      </c>
      <c r="T43" s="93">
        <f ca="1">IF($O43="G",INDEX('[17]Date Master'!R$3:S$332,MATCH($H43,'[17]Date Master'!R$3:R$332,0),2),0)</f>
        <v>0</v>
      </c>
      <c r="U43" s="93">
        <f t="shared" ca="1" si="7"/>
        <v>9</v>
      </c>
      <c r="V43" s="93" t="str">
        <f t="shared" ca="1" si="8"/>
        <v>IMCANADAPHY9</v>
      </c>
      <c r="W43" s="93" t="str">
        <f ca="1">IF(ISNA(V43),"-",INDEX([17]Portfolios!A$3:H$827,MATCH(D43,[17]Portfolios!B$3:B$827,0),7)&amp;H43)</f>
        <v>IMCANADA36892</v>
      </c>
      <c r="X43" s="93" t="str">
        <f t="shared" ca="1" si="9"/>
        <v>IMCANADAM36892</v>
      </c>
      <c r="Y43" s="93" t="str">
        <f t="shared" ca="1" si="10"/>
        <v>IMCANADAPHY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ca="1" si="12">CONCATENATE(AE43,AF43)</f>
        <v>INTRA-CAND-WE-GD-GDLGDP-KERN/OPAL</v>
      </c>
    </row>
    <row r="44" spans="1:34" x14ac:dyDescent="0.2">
      <c r="A44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46</v>
      </c>
      <c r="H44" s="86">
        <v>36923</v>
      </c>
      <c r="I44">
        <v>-188861</v>
      </c>
      <c r="J44" s="82">
        <f t="shared" ca="1" si="1"/>
        <v>0</v>
      </c>
      <c r="K44" s="82" t="e">
        <f t="shared" ca="1" si="2"/>
        <v>#N/A</v>
      </c>
      <c r="L44" s="82" t="str">
        <f t="shared" ca="1" si="3"/>
        <v>GD-CGPR-AECO/AV36923</v>
      </c>
      <c r="M44" s="82">
        <f t="shared" ca="1" si="4"/>
        <v>-18.886099999999999</v>
      </c>
      <c r="N44" s="82">
        <f t="shared" ca="1" si="5"/>
        <v>0</v>
      </c>
      <c r="O44" s="93" t="str">
        <f t="shared" ca="1" si="6"/>
        <v>PHY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9</v>
      </c>
      <c r="T44" s="93">
        <f ca="1">IF($O44="G",INDEX('[17]Date Master'!R$3:S$332,MATCH($H44,'[17]Date Master'!R$3:R$332,0),2),0)</f>
        <v>0</v>
      </c>
      <c r="U44" s="93">
        <f t="shared" ca="1" si="7"/>
        <v>9</v>
      </c>
      <c r="V44" s="93" t="str">
        <f t="shared" ca="1" si="8"/>
        <v>IMCANADAPHY9</v>
      </c>
      <c r="W44" s="93" t="str">
        <f ca="1">IF(ISNA(V44),"-",INDEX([17]Portfolios!A$3:H$827,MATCH(D44,[17]Portfolios!B$3:B$827,0),7)&amp;H44)</f>
        <v>IMCANADA36923</v>
      </c>
      <c r="X44" s="93" t="str">
        <f t="shared" ca="1" si="9"/>
        <v>IMCANADAM36923</v>
      </c>
      <c r="Y44" s="93" t="str">
        <f t="shared" ca="1" si="10"/>
        <v>IMCANADAPHY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ca="1" si="12"/>
        <v>INTRA-CAND-WEST-PHYCHIPPAWA-CDN/IM</v>
      </c>
    </row>
    <row r="45" spans="1:34" x14ac:dyDescent="0.2">
      <c r="A4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36951</v>
      </c>
      <c r="I45">
        <v>-207953</v>
      </c>
      <c r="J45" s="82">
        <f t="shared" ca="1" si="1"/>
        <v>0</v>
      </c>
      <c r="K45" s="82" t="e">
        <f t="shared" ca="1" si="2"/>
        <v>#N/A</v>
      </c>
      <c r="L45" s="82" t="str">
        <f t="shared" ca="1" si="3"/>
        <v>GD-CGPR-AECO/AV36951</v>
      </c>
      <c r="M45" s="82">
        <f t="shared" ca="1" si="4"/>
        <v>-20.795300000000001</v>
      </c>
      <c r="N45" s="82">
        <f t="shared" ca="1" si="5"/>
        <v>0</v>
      </c>
      <c r="O45" s="93" t="str">
        <f t="shared" ca="1" si="6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9</v>
      </c>
      <c r="T45" s="93">
        <f ca="1">IF($O45="G",INDEX('[17]Date Master'!R$3:S$332,MATCH($H45,'[17]Date Master'!R$3:R$332,0),2),0)</f>
        <v>0</v>
      </c>
      <c r="U45" s="93">
        <f t="shared" ca="1" si="7"/>
        <v>9</v>
      </c>
      <c r="V45" s="93" t="str">
        <f t="shared" ca="1" si="8"/>
        <v>IMCANADAPHY9</v>
      </c>
      <c r="W45" s="93" t="str">
        <f ca="1">IF(ISNA(V45),"-",INDEX([17]Portfolios!A$3:H$827,MATCH(D45,[17]Portfolios!B$3:B$827,0),7)&amp;H45)</f>
        <v>IMCANADA36951</v>
      </c>
      <c r="X45" s="93" t="str">
        <f t="shared" ca="1" si="9"/>
        <v>IMCANADAM36951</v>
      </c>
      <c r="Y45" s="93" t="str">
        <f t="shared" ca="1" si="10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ca="1" si="12"/>
        <v>INTRA-CAND-WEST-PHYCHIPPAWA-CDN/IM</v>
      </c>
    </row>
    <row r="46" spans="1:34" x14ac:dyDescent="0.2">
      <c r="A46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36982</v>
      </c>
      <c r="I46">
        <v>-200027</v>
      </c>
      <c r="J46" s="82">
        <f t="shared" ca="1" si="1"/>
        <v>0</v>
      </c>
      <c r="K46" s="82" t="e">
        <f t="shared" ca="1" si="2"/>
        <v>#N/A</v>
      </c>
      <c r="L46" s="82" t="str">
        <f t="shared" ca="1" si="3"/>
        <v>GD-CGPR-AECO/AV36982</v>
      </c>
      <c r="M46" s="82">
        <f t="shared" ca="1" si="4"/>
        <v>-20.002700000000001</v>
      </c>
      <c r="N46" s="82">
        <f t="shared" ca="1" si="5"/>
        <v>0</v>
      </c>
      <c r="O46" s="93" t="str">
        <f t="shared" ca="1" si="6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9</v>
      </c>
      <c r="T46" s="93">
        <f ca="1">IF($O46="G",INDEX('[17]Date Master'!R$3:S$332,MATCH($H46,'[17]Date Master'!R$3:R$332,0),2),0)</f>
        <v>0</v>
      </c>
      <c r="U46" s="93">
        <f t="shared" ca="1" si="7"/>
        <v>9</v>
      </c>
      <c r="V46" s="93" t="str">
        <f t="shared" ca="1" si="8"/>
        <v>IMCANADAPHY9</v>
      </c>
      <c r="W46" s="93" t="str">
        <f ca="1">IF(ISNA(V46),"-",INDEX([17]Portfolios!A$3:H$827,MATCH(D46,[17]Portfolios!B$3:B$827,0),7)&amp;H46)</f>
        <v>IMCANADA36982</v>
      </c>
      <c r="X46" s="93" t="str">
        <f t="shared" ca="1" si="9"/>
        <v>IMCANADAM36982</v>
      </c>
      <c r="Y46" s="93" t="str">
        <f t="shared" ca="1" si="10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ca="1" si="12"/>
        <v>INTRA-CAND-WEST-PHYCHIPPAWA/IM</v>
      </c>
    </row>
    <row r="47" spans="1:34" x14ac:dyDescent="0.2">
      <c r="A47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37012</v>
      </c>
      <c r="I47">
        <v>-205494</v>
      </c>
      <c r="J47" s="82">
        <f t="shared" ca="1" si="1"/>
        <v>0</v>
      </c>
      <c r="K47" s="82" t="e">
        <f t="shared" ca="1" si="2"/>
        <v>#N/A</v>
      </c>
      <c r="L47" s="82" t="str">
        <f t="shared" ca="1" si="3"/>
        <v>GD-CGPR-AECO/AV37012</v>
      </c>
      <c r="M47" s="82">
        <f t="shared" ca="1" si="4"/>
        <v>-20.549399999999999</v>
      </c>
      <c r="N47" s="82">
        <f t="shared" ca="1" si="5"/>
        <v>0</v>
      </c>
      <c r="O47" s="93" t="str">
        <f t="shared" ca="1" si="6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9</v>
      </c>
      <c r="T47" s="93">
        <f ca="1">IF($O47="G",INDEX('[17]Date Master'!R$3:S$332,MATCH($H47,'[17]Date Master'!R$3:R$332,0),2),0)</f>
        <v>0</v>
      </c>
      <c r="U47" s="93">
        <f t="shared" ca="1" si="7"/>
        <v>9</v>
      </c>
      <c r="V47" s="93" t="str">
        <f t="shared" ca="1" si="8"/>
        <v>IMCANADAPHY9</v>
      </c>
      <c r="W47" s="93" t="str">
        <f ca="1">IF(ISNA(V47),"-",INDEX([17]Portfolios!A$3:H$827,MATCH(D47,[17]Portfolios!B$3:B$827,0),7)&amp;H47)</f>
        <v>IMCANADA37012</v>
      </c>
      <c r="X47" s="93" t="str">
        <f t="shared" ca="1" si="9"/>
        <v>IMCANADAM37012</v>
      </c>
      <c r="Y47" s="93" t="str">
        <f t="shared" ca="1" si="10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ca="1" si="12"/>
        <v>INTRA-CAND-WEST-PHYEMERSON-ONT</v>
      </c>
    </row>
    <row r="48" spans="1:34" x14ac:dyDescent="0.2">
      <c r="A48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37043</v>
      </c>
      <c r="I48">
        <v>-197668</v>
      </c>
      <c r="J48" s="82">
        <f t="shared" ca="1" si="1"/>
        <v>0</v>
      </c>
      <c r="K48" s="82" t="e">
        <f t="shared" ca="1" si="2"/>
        <v>#N/A</v>
      </c>
      <c r="L48" s="82" t="str">
        <f t="shared" ca="1" si="3"/>
        <v>GD-CGPR-AECO/AV37043</v>
      </c>
      <c r="M48" s="82">
        <f t="shared" ca="1" si="4"/>
        <v>-19.7668</v>
      </c>
      <c r="N48" s="82">
        <f t="shared" ca="1" si="5"/>
        <v>0</v>
      </c>
      <c r="O48" s="93" t="str">
        <f t="shared" ca="1" si="6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9</v>
      </c>
      <c r="T48" s="93">
        <f ca="1">IF($O48="G",INDEX('[17]Date Master'!R$3:S$332,MATCH($H48,'[17]Date Master'!R$3:R$332,0),2),0)</f>
        <v>0</v>
      </c>
      <c r="U48" s="93">
        <f t="shared" ca="1" si="7"/>
        <v>9</v>
      </c>
      <c r="V48" s="93" t="str">
        <f t="shared" ca="1" si="8"/>
        <v>IMCANADAPHY9</v>
      </c>
      <c r="W48" s="93" t="str">
        <f ca="1">IF(ISNA(V48),"-",INDEX([17]Portfolios!A$3:H$827,MATCH(D48,[17]Portfolios!B$3:B$827,0),7)&amp;H48)</f>
        <v>IMCANADA37043</v>
      </c>
      <c r="X48" s="93" t="str">
        <f t="shared" ca="1" si="9"/>
        <v>IMCANADAM37043</v>
      </c>
      <c r="Y48" s="93" t="str">
        <f t="shared" ca="1" si="10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ca="1" si="12"/>
        <v>INTRA-CAND-WEST-PHYEMERSON-ONT</v>
      </c>
    </row>
    <row r="49" spans="1:34" x14ac:dyDescent="0.2">
      <c r="A49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37073</v>
      </c>
      <c r="I49">
        <v>-203066</v>
      </c>
      <c r="J49" s="82">
        <f t="shared" ca="1" si="1"/>
        <v>0</v>
      </c>
      <c r="K49" s="82" t="e">
        <f t="shared" ca="1" si="2"/>
        <v>#N/A</v>
      </c>
      <c r="L49" s="82" t="str">
        <f t="shared" ca="1" si="3"/>
        <v>GD-CGPR-AECO/AV37073</v>
      </c>
      <c r="M49" s="82">
        <f t="shared" ca="1" si="4"/>
        <v>-20.3066</v>
      </c>
      <c r="N49" s="82">
        <f t="shared" ca="1" si="5"/>
        <v>0</v>
      </c>
      <c r="O49" s="93" t="str">
        <f t="shared" ca="1" si="6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9</v>
      </c>
      <c r="T49" s="93">
        <f ca="1">IF($O49="G",INDEX('[17]Date Master'!R$3:S$332,MATCH($H49,'[17]Date Master'!R$3:R$332,0),2),0)</f>
        <v>0</v>
      </c>
      <c r="U49" s="93">
        <f t="shared" ca="1" si="7"/>
        <v>9</v>
      </c>
      <c r="V49" s="93" t="str">
        <f t="shared" ca="1" si="8"/>
        <v>IMCANADAPHY9</v>
      </c>
      <c r="W49" s="93" t="str">
        <f ca="1">IF(ISNA(V49),"-",INDEX([17]Portfolios!A$3:H$827,MATCH(D49,[17]Portfolios!B$3:B$827,0),7)&amp;H49)</f>
        <v>IMCANADA37073</v>
      </c>
      <c r="X49" s="93" t="str">
        <f t="shared" ca="1" si="9"/>
        <v>IMCANADAM37073</v>
      </c>
      <c r="Y49" s="93" t="str">
        <f t="shared" ca="1" si="10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ca="1" si="12"/>
        <v>INTRA-CAND-WEST-PHYGD-AECOUSD-DAIL</v>
      </c>
    </row>
    <row r="50" spans="1:34" x14ac:dyDescent="0.2">
      <c r="A50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37104</v>
      </c>
      <c r="I50">
        <v>-201843</v>
      </c>
      <c r="J50" s="82">
        <f t="shared" ca="1" si="1"/>
        <v>0</v>
      </c>
      <c r="K50" s="82" t="e">
        <f t="shared" ca="1" si="2"/>
        <v>#N/A</v>
      </c>
      <c r="L50" s="82" t="str">
        <f t="shared" ca="1" si="3"/>
        <v>GD-CGPR-AECO/AV37104</v>
      </c>
      <c r="M50" s="82">
        <f t="shared" ca="1" si="4"/>
        <v>-20.1843</v>
      </c>
      <c r="N50" s="82">
        <f t="shared" ca="1" si="5"/>
        <v>0</v>
      </c>
      <c r="O50" s="93" t="str">
        <f t="shared" ca="1" si="6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9</v>
      </c>
      <c r="T50" s="93">
        <f ca="1">IF($O50="G",INDEX('[17]Date Master'!R$3:S$332,MATCH($H50,'[17]Date Master'!R$3:R$332,0),2),0)</f>
        <v>0</v>
      </c>
      <c r="U50" s="93">
        <f t="shared" ca="1" si="7"/>
        <v>9</v>
      </c>
      <c r="V50" s="93" t="str">
        <f t="shared" ca="1" si="8"/>
        <v>IMCANADAPHY9</v>
      </c>
      <c r="W50" s="93" t="str">
        <f ca="1">IF(ISNA(V50),"-",INDEX([17]Portfolios!A$3:H$827,MATCH(D50,[17]Portfolios!B$3:B$827,0),7)&amp;H50)</f>
        <v>IMCANADA37104</v>
      </c>
      <c r="X50" s="93" t="str">
        <f t="shared" ca="1" si="9"/>
        <v>IMCANADAM37104</v>
      </c>
      <c r="Y50" s="93" t="str">
        <f t="shared" ca="1" si="10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ca="1" si="12"/>
        <v>INTRA-CAND-WEST-PHYGDM-WADDINGTON</v>
      </c>
    </row>
    <row r="51" spans="1:34" x14ac:dyDescent="0.2">
      <c r="A51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37135</v>
      </c>
      <c r="I51">
        <v>-194154</v>
      </c>
      <c r="J51" s="82">
        <f t="shared" ca="1" si="1"/>
        <v>0</v>
      </c>
      <c r="K51" s="82" t="e">
        <f t="shared" ca="1" si="2"/>
        <v>#N/A</v>
      </c>
      <c r="L51" s="82" t="str">
        <f t="shared" ca="1" si="3"/>
        <v>GD-CGPR-AECO/AV37135</v>
      </c>
      <c r="M51" s="82">
        <f t="shared" ca="1" si="4"/>
        <v>-19.415400000000002</v>
      </c>
      <c r="N51" s="82">
        <f t="shared" ca="1" si="5"/>
        <v>0</v>
      </c>
      <c r="O51" s="93" t="str">
        <f t="shared" ca="1" si="6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9</v>
      </c>
      <c r="T51" s="93">
        <f ca="1">IF($O51="G",INDEX('[17]Date Master'!R$3:S$332,MATCH($H51,'[17]Date Master'!R$3:R$332,0),2),0)</f>
        <v>0</v>
      </c>
      <c r="U51" s="93">
        <f t="shared" ca="1" si="7"/>
        <v>9</v>
      </c>
      <c r="V51" s="93" t="str">
        <f t="shared" ca="1" si="8"/>
        <v>IMCANADAPHY9</v>
      </c>
      <c r="W51" s="93" t="str">
        <f ca="1">IF(ISNA(V51),"-",INDEX([17]Portfolios!A$3:H$827,MATCH(D51,[17]Portfolios!B$3:B$827,0),7)&amp;H51)</f>
        <v>IMCANADA37135</v>
      </c>
      <c r="X51" s="93" t="str">
        <f t="shared" ca="1" si="9"/>
        <v>IMCANADAM37135</v>
      </c>
      <c r="Y51" s="93" t="str">
        <f t="shared" ca="1" si="10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ca="1" si="12"/>
        <v>INTRA-CAND-WEST-PHYNIAGARA/IM</v>
      </c>
    </row>
    <row r="52" spans="1:34" x14ac:dyDescent="0.2">
      <c r="A52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37165</v>
      </c>
      <c r="I52">
        <v>-199455</v>
      </c>
      <c r="J52" s="82">
        <f t="shared" ca="1" si="1"/>
        <v>0</v>
      </c>
      <c r="K52" s="82" t="e">
        <f t="shared" ca="1" si="2"/>
        <v>#N/A</v>
      </c>
      <c r="L52" s="82" t="str">
        <f t="shared" ca="1" si="3"/>
        <v>GD-CGPR-AECO/AV37165</v>
      </c>
      <c r="M52" s="82">
        <f t="shared" ca="1" si="4"/>
        <v>-19.945499999999999</v>
      </c>
      <c r="N52" s="82">
        <f t="shared" ca="1" si="5"/>
        <v>0</v>
      </c>
      <c r="O52" s="93" t="str">
        <f t="shared" ca="1" si="6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ca="1" si="7"/>
        <v>9</v>
      </c>
      <c r="V52" s="93" t="str">
        <f t="shared" ca="1" si="8"/>
        <v>IMCANADAPHY9</v>
      </c>
      <c r="W52" s="93" t="str">
        <f ca="1">IF(ISNA(V52),"-",INDEX([17]Portfolios!A$3:H$827,MATCH(D52,[17]Portfolios!B$3:B$827,0),7)&amp;H52)</f>
        <v>IMCANADA37165</v>
      </c>
      <c r="X52" s="93" t="str">
        <f t="shared" ca="1" si="9"/>
        <v>IMCANADAM37165</v>
      </c>
      <c r="Y52" s="93" t="str">
        <f t="shared" ca="1" si="10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ca="1" si="12"/>
        <v>INTRA-CAND-WEST-PHYNIAGARA/IM</v>
      </c>
    </row>
    <row r="53" spans="1:34" x14ac:dyDescent="0.2">
      <c r="A53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57</v>
      </c>
      <c r="H53" s="86">
        <v>36678</v>
      </c>
      <c r="I53">
        <v>275000</v>
      </c>
      <c r="J53" s="82">
        <f t="shared" ca="1" si="1"/>
        <v>302500</v>
      </c>
      <c r="K53" s="82">
        <f t="shared" ca="1" si="2"/>
        <v>1.1000000000000001</v>
      </c>
      <c r="L53" s="82" t="str">
        <f t="shared" ca="1" si="3"/>
        <v>GDP-HEHUB36678</v>
      </c>
      <c r="M53" s="82">
        <f t="shared" ca="1" si="4"/>
        <v>27.5</v>
      </c>
      <c r="N53" s="82">
        <f t="shared" ca="1" si="5"/>
        <v>30.25</v>
      </c>
      <c r="O53" s="93" t="str">
        <f t="shared" ca="1" si="6"/>
        <v>G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0</v>
      </c>
      <c r="T53" s="93">
        <f ca="1">IF($O53="G",INDEX('[17]Date Master'!R$3:S$332,MATCH($H53,'[17]Date Master'!R$3:R$332,0),2),0)</f>
        <v>1</v>
      </c>
      <c r="U53" s="93">
        <f t="shared" ca="1" si="7"/>
        <v>1</v>
      </c>
      <c r="V53" s="93" t="str">
        <f t="shared" ca="1" si="8"/>
        <v>IMCANADAG1</v>
      </c>
      <c r="W53" s="93" t="str">
        <f ca="1">IF(ISNA(V53),"-",INDEX([17]Portfolios!A$3:H$827,MATCH(D53,[17]Portfolios!B$3:B$827,0),7)&amp;H53)</f>
        <v>IMCANADA36678</v>
      </c>
      <c r="X53" s="93" t="str">
        <f t="shared" ca="1" si="9"/>
        <v>IMCANADAM36678</v>
      </c>
      <c r="Y53" s="93" t="str">
        <f t="shared" ca="1" si="10"/>
        <v>IMCANADAG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ca="1" si="12"/>
        <v>INTRA-CAND-WEST-PHYPARK-CDN/IM</v>
      </c>
    </row>
    <row r="54" spans="1:34" x14ac:dyDescent="0.2">
      <c r="A54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102</v>
      </c>
      <c r="H54" s="86">
        <v>36678</v>
      </c>
      <c r="I54">
        <v>-55000</v>
      </c>
      <c r="J54" s="82">
        <f t="shared" ca="1" si="1"/>
        <v>0</v>
      </c>
      <c r="K54" s="82" t="e">
        <f t="shared" ca="1" si="2"/>
        <v>#N/A</v>
      </c>
      <c r="L54" s="82" t="str">
        <f t="shared" ca="1" si="3"/>
        <v>GDP-KERN/OPAL36678</v>
      </c>
      <c r="M54" s="82">
        <f t="shared" ca="1" si="4"/>
        <v>-5.5</v>
      </c>
      <c r="N54" s="82">
        <f t="shared" ca="1" si="5"/>
        <v>0</v>
      </c>
      <c r="O54" s="93" t="str">
        <f t="shared" ca="1" si="6"/>
        <v>G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0</v>
      </c>
      <c r="T54" s="93">
        <f ca="1">IF($O54="G",INDEX('[17]Date Master'!R$3:S$332,MATCH($H54,'[17]Date Master'!R$3:R$332,0),2),0)</f>
        <v>1</v>
      </c>
      <c r="U54" s="93">
        <f t="shared" ca="1" si="7"/>
        <v>1</v>
      </c>
      <c r="V54" s="93" t="str">
        <f t="shared" ca="1" si="8"/>
        <v>IMCANADAG1</v>
      </c>
      <c r="W54" s="93" t="str">
        <f ca="1">IF(ISNA(V54),"-",INDEX([17]Portfolios!A$3:H$827,MATCH(D54,[17]Portfolios!B$3:B$827,0),7)&amp;H54)</f>
        <v>IMCANADA36678</v>
      </c>
      <c r="X54" s="93" t="str">
        <f t="shared" ca="1" si="9"/>
        <v>IMCANADAM36678</v>
      </c>
      <c r="Y54" s="93" t="str">
        <f t="shared" ca="1" si="10"/>
        <v>IMCANADAG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ca="1" si="12"/>
        <v>INTRA-CAND-WEST-PHYPARK-CDN/IM</v>
      </c>
    </row>
    <row r="55" spans="1:34" x14ac:dyDescent="0.2">
      <c r="A55">
        <v>36696</v>
      </c>
      <c r="B55" t="s">
        <v>82</v>
      </c>
      <c r="C55" t="s">
        <v>83</v>
      </c>
      <c r="D55" t="s">
        <v>101</v>
      </c>
      <c r="E55" t="s">
        <v>21</v>
      </c>
      <c r="G55" t="s">
        <v>103</v>
      </c>
      <c r="H55" s="86">
        <v>36678</v>
      </c>
      <c r="I55">
        <v>-4392660</v>
      </c>
      <c r="J55" s="82">
        <f t="shared" ca="1" si="1"/>
        <v>0</v>
      </c>
      <c r="K55" s="82" t="e">
        <f t="shared" ca="1" si="2"/>
        <v>#N/A</v>
      </c>
      <c r="L55" s="82" t="str">
        <f t="shared" ca="1" si="3"/>
        <v>CGPR-AECO/BASIS36678</v>
      </c>
      <c r="M55" s="82">
        <f t="shared" ca="1" si="4"/>
        <v>-439.26600000000002</v>
      </c>
      <c r="N55" s="82">
        <f t="shared" ca="1" si="5"/>
        <v>0</v>
      </c>
      <c r="O55" s="93" t="str">
        <f t="shared" ca="1" si="6"/>
        <v>P</v>
      </c>
      <c r="P55" s="93" t="str">
        <f ca="1">INDEX([17]Portfolios!A$3:G$929,MATCH(D55,[17]Portfolios!B$3:B$929,0),7)</f>
        <v>IMCANADA</v>
      </c>
      <c r="Q55" s="93" t="e">
        <f ca="1">IF($O55="P",INDEX('[17]Date Master'!I$3:J$332,MATCH($H55,'[17]Date Master'!I$3:I$332,0),2),0)</f>
        <v>#N/A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0</v>
      </c>
      <c r="T55" s="93">
        <f ca="1">IF($O55="G",INDEX('[17]Date Master'!R$3:S$332,MATCH($H55,'[17]Date Master'!R$3:R$332,0),2),0)</f>
        <v>0</v>
      </c>
      <c r="U55" s="93" t="e">
        <f t="shared" ca="1" si="7"/>
        <v>#N/A</v>
      </c>
      <c r="V55" s="93" t="e">
        <f t="shared" ca="1" si="8"/>
        <v>#N/A</v>
      </c>
      <c r="W55" s="93" t="str">
        <f ca="1">IF(ISNA(V55),"-",INDEX([17]Portfolios!A$3:H$827,MATCH(D55,[17]Portfolios!B$3:B$827,0),7)&amp;H55)</f>
        <v>-</v>
      </c>
      <c r="X55" s="93" t="str">
        <f t="shared" ca="1" si="9"/>
        <v>-</v>
      </c>
      <c r="Y55" s="93" t="str">
        <f t="shared" ca="1" si="10"/>
        <v>IMCANADAP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ca="1" si="12"/>
        <v>INTRA-CAND-WEST-PHYPARKWAY/IM</v>
      </c>
    </row>
    <row r="56" spans="1:34" x14ac:dyDescent="0.2">
      <c r="A56">
        <v>36696</v>
      </c>
      <c r="B56" t="s">
        <v>82</v>
      </c>
      <c r="C56" t="s">
        <v>83</v>
      </c>
      <c r="D56" t="s">
        <v>101</v>
      </c>
      <c r="E56" t="s">
        <v>21</v>
      </c>
      <c r="G56" t="s">
        <v>103</v>
      </c>
      <c r="H56" s="86">
        <v>36708</v>
      </c>
      <c r="I56">
        <v>-2364549</v>
      </c>
      <c r="J56" s="82">
        <f t="shared" ca="1" si="1"/>
        <v>0</v>
      </c>
      <c r="K56" s="82" t="e">
        <f t="shared" ca="1" si="2"/>
        <v>#N/A</v>
      </c>
      <c r="L56" s="82" t="str">
        <f t="shared" ca="1" si="3"/>
        <v>CGPR-AECO/BASIS36708</v>
      </c>
      <c r="M56" s="82">
        <f t="shared" ca="1" si="4"/>
        <v>-236.45490000000001</v>
      </c>
      <c r="N56" s="82">
        <f t="shared" ca="1" si="5"/>
        <v>0</v>
      </c>
      <c r="O56" s="93" t="str">
        <f t="shared" ca="1" si="6"/>
        <v>P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3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0</v>
      </c>
      <c r="T56" s="93">
        <f ca="1">IF($O56="G",INDEX('[17]Date Master'!R$3:S$332,MATCH($H56,'[17]Date Master'!R$3:R$332,0),2),0)</f>
        <v>0</v>
      </c>
      <c r="U56" s="93">
        <f t="shared" ca="1" si="7"/>
        <v>3</v>
      </c>
      <c r="V56" s="93" t="str">
        <f t="shared" ca="1" si="8"/>
        <v>IMCANADAP3</v>
      </c>
      <c r="W56" s="93" t="str">
        <f ca="1">IF(ISNA(V56),"-",INDEX([17]Portfolios!A$3:H$827,MATCH(D56,[17]Portfolios!B$3:B$827,0),7)&amp;H56)</f>
        <v>IMCANADA36708</v>
      </c>
      <c r="X56" s="93" t="str">
        <f t="shared" ca="1" si="9"/>
        <v>IMCANADAP36708</v>
      </c>
      <c r="Y56" s="93" t="str">
        <f t="shared" ca="1" si="10"/>
        <v>IMCANADAP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ca="1" si="12"/>
        <v>INTRA-CAND-WEST-PHYPARKWAY/IM</v>
      </c>
    </row>
    <row r="57" spans="1:34" x14ac:dyDescent="0.2">
      <c r="A57">
        <v>36696</v>
      </c>
      <c r="B57" t="s">
        <v>82</v>
      </c>
      <c r="C57" t="s">
        <v>83</v>
      </c>
      <c r="D57" t="s">
        <v>101</v>
      </c>
      <c r="E57" t="s">
        <v>21</v>
      </c>
      <c r="G57" t="s">
        <v>103</v>
      </c>
      <c r="H57" s="86">
        <v>36739</v>
      </c>
      <c r="I57">
        <v>741983</v>
      </c>
      <c r="J57" s="82">
        <f t="shared" ca="1" si="1"/>
        <v>0</v>
      </c>
      <c r="K57" s="82" t="e">
        <f t="shared" ca="1" si="2"/>
        <v>#N/A</v>
      </c>
      <c r="L57" s="82" t="str">
        <f t="shared" ca="1" si="3"/>
        <v>CGPR-AECO/BASIS36739</v>
      </c>
      <c r="M57" s="82">
        <f t="shared" ca="1" si="4"/>
        <v>74.198300000000003</v>
      </c>
      <c r="N57" s="82">
        <f t="shared" ca="1" si="5"/>
        <v>0</v>
      </c>
      <c r="O57" s="93" t="str">
        <f t="shared" ca="1" si="6"/>
        <v>P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4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0</v>
      </c>
      <c r="T57" s="93">
        <f ca="1">IF($O57="G",INDEX('[17]Date Master'!R$3:S$332,MATCH($H57,'[17]Date Master'!R$3:R$332,0),2),0)</f>
        <v>0</v>
      </c>
      <c r="U57" s="93">
        <f t="shared" ca="1" si="7"/>
        <v>4</v>
      </c>
      <c r="V57" s="93" t="str">
        <f t="shared" ca="1" si="8"/>
        <v>IMCANADAP4</v>
      </c>
      <c r="W57" s="93" t="str">
        <f ca="1">IF(ISNA(V57),"-",INDEX([17]Portfolios!A$3:H$827,MATCH(D57,[17]Portfolios!B$3:B$827,0),7)&amp;H57)</f>
        <v>IMCANADA36739</v>
      </c>
      <c r="X57" s="93" t="str">
        <f t="shared" ca="1" si="9"/>
        <v>IMCANADAP36739</v>
      </c>
      <c r="Y57" s="93" t="str">
        <f t="shared" ca="1" si="10"/>
        <v>IMCANADAP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ca="1" si="12"/>
        <v>INTRA-CAND-WEST-PHYST.CLAIR/IM</v>
      </c>
    </row>
    <row r="58" spans="1:34" x14ac:dyDescent="0.2">
      <c r="A58">
        <v>36696</v>
      </c>
      <c r="B58" t="s">
        <v>82</v>
      </c>
      <c r="C58" t="s">
        <v>83</v>
      </c>
      <c r="D58" t="s">
        <v>101</v>
      </c>
      <c r="E58" t="s">
        <v>21</v>
      </c>
      <c r="G58" t="s">
        <v>103</v>
      </c>
      <c r="H58" s="86">
        <v>36770</v>
      </c>
      <c r="I58">
        <v>714480</v>
      </c>
      <c r="J58" s="82">
        <f t="shared" ca="1" si="1"/>
        <v>0</v>
      </c>
      <c r="K58" s="82" t="e">
        <f t="shared" ca="1" si="2"/>
        <v>#N/A</v>
      </c>
      <c r="L58" s="82" t="str">
        <f t="shared" ca="1" si="3"/>
        <v>CGPR-AECO/BASIS36770</v>
      </c>
      <c r="M58" s="82">
        <f t="shared" ca="1" si="4"/>
        <v>71.447999999999993</v>
      </c>
      <c r="N58" s="82">
        <f t="shared" ca="1" si="5"/>
        <v>0</v>
      </c>
      <c r="O58" s="93" t="str">
        <f t="shared" ca="1" si="6"/>
        <v>P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5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0</v>
      </c>
      <c r="T58" s="93">
        <f ca="1">IF($O58="G",INDEX('[17]Date Master'!R$3:S$332,MATCH($H58,'[17]Date Master'!R$3:R$332,0),2),0)</f>
        <v>0</v>
      </c>
      <c r="U58" s="93">
        <f t="shared" ca="1" si="7"/>
        <v>5</v>
      </c>
      <c r="V58" s="93" t="str">
        <f t="shared" ca="1" si="8"/>
        <v>IMCANADAP5</v>
      </c>
      <c r="W58" s="93" t="str">
        <f ca="1">IF(ISNA(V58),"-",INDEX([17]Portfolios!A$3:H$827,MATCH(D58,[17]Portfolios!B$3:B$827,0),7)&amp;H58)</f>
        <v>IMCANADA36770</v>
      </c>
      <c r="X58" s="93" t="str">
        <f t="shared" ca="1" si="9"/>
        <v>IMCANADAP36770</v>
      </c>
      <c r="Y58" s="93" t="str">
        <f t="shared" ca="1" si="10"/>
        <v>IMCANADAP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ca="1" si="12"/>
        <v>INTRA-CAND-WEST-PHYST.CLAIR/IM</v>
      </c>
    </row>
    <row r="59" spans="1:34" x14ac:dyDescent="0.2">
      <c r="A59">
        <v>36696</v>
      </c>
      <c r="B59" t="s">
        <v>82</v>
      </c>
      <c r="C59" t="s">
        <v>83</v>
      </c>
      <c r="D59" t="s">
        <v>101</v>
      </c>
      <c r="E59" t="s">
        <v>21</v>
      </c>
      <c r="G59" t="s">
        <v>103</v>
      </c>
      <c r="H59" s="86">
        <v>36800</v>
      </c>
      <c r="I59">
        <v>582299</v>
      </c>
      <c r="J59" s="82">
        <f t="shared" ca="1" si="1"/>
        <v>0</v>
      </c>
      <c r="K59" s="82" t="e">
        <f t="shared" ca="1" si="2"/>
        <v>#N/A</v>
      </c>
      <c r="L59" s="82" t="str">
        <f t="shared" ca="1" si="3"/>
        <v>CGPR-AECO/BASIS36800</v>
      </c>
      <c r="M59" s="82">
        <f t="shared" ca="1" si="4"/>
        <v>58.229900000000001</v>
      </c>
      <c r="N59" s="82">
        <f t="shared" ca="1" si="5"/>
        <v>0</v>
      </c>
      <c r="O59" s="93" t="str">
        <f t="shared" ca="1" si="6"/>
        <v>P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6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0</v>
      </c>
      <c r="T59" s="93">
        <f ca="1">IF($O59="G",INDEX('[17]Date Master'!R$3:S$332,MATCH($H59,'[17]Date Master'!R$3:R$332,0),2),0)</f>
        <v>0</v>
      </c>
      <c r="U59" s="93">
        <f t="shared" ca="1" si="7"/>
        <v>6</v>
      </c>
      <c r="V59" s="93" t="str">
        <f t="shared" ca="1" si="8"/>
        <v>IMCANADAP6</v>
      </c>
      <c r="W59" s="93" t="str">
        <f ca="1">IF(ISNA(V59),"-",INDEX([17]Portfolios!A$3:H$827,MATCH(D59,[17]Portfolios!B$3:B$827,0),7)&amp;H59)</f>
        <v>IMCANADA36800</v>
      </c>
      <c r="X59" s="93" t="str">
        <f t="shared" ca="1" si="9"/>
        <v>IMCANADAP36800</v>
      </c>
      <c r="Y59" s="93" t="str">
        <f t="shared" ca="1" si="10"/>
        <v>IMCANADAP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ca="1" si="12"/>
        <v>INTRA-CAND-WEST-PHYWADDINGTON/IM</v>
      </c>
    </row>
    <row r="60" spans="1:34" x14ac:dyDescent="0.2">
      <c r="A60">
        <v>36696</v>
      </c>
      <c r="B60" t="s">
        <v>82</v>
      </c>
      <c r="C60" t="s">
        <v>83</v>
      </c>
      <c r="D60" t="s">
        <v>101</v>
      </c>
      <c r="E60" t="s">
        <v>21</v>
      </c>
      <c r="G60" t="s">
        <v>104</v>
      </c>
      <c r="H60" s="86">
        <v>36678</v>
      </c>
      <c r="I60">
        <v>-900000</v>
      </c>
      <c r="J60" s="82">
        <f t="shared" ca="1" si="1"/>
        <v>0</v>
      </c>
      <c r="K60" s="82" t="e">
        <f t="shared" ca="1" si="2"/>
        <v>#N/A</v>
      </c>
      <c r="L60" s="82" t="str">
        <f t="shared" ca="1" si="3"/>
        <v>IF-NWPL_ROCKY_M36678</v>
      </c>
      <c r="M60" s="82">
        <f t="shared" ca="1" si="4"/>
        <v>-90</v>
      </c>
      <c r="N60" s="82">
        <f t="shared" ca="1" si="5"/>
        <v>0</v>
      </c>
      <c r="O60" s="93" t="str">
        <f t="shared" ca="1" si="6"/>
        <v>P</v>
      </c>
      <c r="P60" s="93" t="str">
        <f ca="1">INDEX([17]Portfolios!A$3:G$929,MATCH(D60,[17]Portfolios!B$3:B$929,0),7)</f>
        <v>IMCANADA</v>
      </c>
      <c r="Q60" s="93" t="e">
        <f ca="1">IF($O60="P",INDEX('[17]Date Master'!I$3:J$332,MATCH($H60,'[17]Date Master'!I$3:I$332,0),2),0)</f>
        <v>#N/A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0</v>
      </c>
      <c r="T60" s="93">
        <f ca="1">IF($O60="G",INDEX('[17]Date Master'!R$3:S$332,MATCH($H60,'[17]Date Master'!R$3:R$332,0),2),0)</f>
        <v>0</v>
      </c>
      <c r="U60" s="93" t="e">
        <f t="shared" ca="1" si="7"/>
        <v>#N/A</v>
      </c>
      <c r="V60" s="93" t="e">
        <f t="shared" ca="1" si="8"/>
        <v>#N/A</v>
      </c>
      <c r="W60" s="93" t="str">
        <f ca="1">IF(ISNA(V60),"-",INDEX([17]Portfolios!A$3:H$827,MATCH(D60,[17]Portfolios!B$3:B$827,0),7)&amp;H60)</f>
        <v>-</v>
      </c>
      <c r="X60" s="93" t="str">
        <f t="shared" ca="1" si="9"/>
        <v>-</v>
      </c>
      <c r="Y60" s="93" t="str">
        <f t="shared" ca="1" si="10"/>
        <v>IMCANADAP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ca="1" si="12"/>
        <v>INTRA-CAND-WEST-PHYWADDINGTON/IM</v>
      </c>
    </row>
    <row r="61" spans="1:34" x14ac:dyDescent="0.2">
      <c r="A61">
        <v>36696</v>
      </c>
      <c r="B61" t="s">
        <v>82</v>
      </c>
      <c r="C61" t="s">
        <v>83</v>
      </c>
      <c r="D61" t="s">
        <v>101</v>
      </c>
      <c r="E61" t="s">
        <v>21</v>
      </c>
      <c r="G61" t="s">
        <v>104</v>
      </c>
      <c r="H61" s="86">
        <v>36708</v>
      </c>
      <c r="I61">
        <v>0</v>
      </c>
      <c r="J61" s="82">
        <f t="shared" ca="1" si="1"/>
        <v>0</v>
      </c>
      <c r="K61" s="82" t="e">
        <f t="shared" ca="1" si="2"/>
        <v>#N/A</v>
      </c>
      <c r="L61" s="82" t="str">
        <f t="shared" ca="1" si="3"/>
        <v>IF-NWPL_ROCKY_M36708</v>
      </c>
      <c r="M61" s="82">
        <f t="shared" ca="1" si="4"/>
        <v>0</v>
      </c>
      <c r="N61" s="82">
        <f t="shared" ca="1" si="5"/>
        <v>0</v>
      </c>
      <c r="O61" s="93" t="str">
        <f t="shared" ca="1" si="6"/>
        <v>P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3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0</v>
      </c>
      <c r="T61" s="93">
        <f ca="1">IF($O61="G",INDEX('[17]Date Master'!R$3:S$332,MATCH($H61,'[17]Date Master'!R$3:R$332,0),2),0)</f>
        <v>0</v>
      </c>
      <c r="U61" s="93">
        <f t="shared" ca="1" si="7"/>
        <v>3</v>
      </c>
      <c r="V61" s="93" t="str">
        <f t="shared" ca="1" si="8"/>
        <v>IMCANADAP3</v>
      </c>
      <c r="W61" s="93" t="str">
        <f ca="1">IF(ISNA(V61),"-",INDEX([17]Portfolios!A$3:H$827,MATCH(D61,[17]Portfolios!B$3:B$827,0),7)&amp;H61)</f>
        <v>IMCANADA36708</v>
      </c>
      <c r="X61" s="93" t="str">
        <f t="shared" ca="1" si="9"/>
        <v>IMCANADAP36708</v>
      </c>
      <c r="Y61" s="93" t="str">
        <f t="shared" ca="1" si="10"/>
        <v>IMCANADAP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ca="1" si="12"/>
        <v>INTRA-CAND-WEST-PRCNGMR-AECO/C</v>
      </c>
    </row>
    <row r="62" spans="1:34" x14ac:dyDescent="0.2">
      <c r="A62">
        <v>36696</v>
      </c>
      <c r="B62" t="s">
        <v>82</v>
      </c>
      <c r="C62" t="s">
        <v>83</v>
      </c>
      <c r="D62" t="s">
        <v>101</v>
      </c>
      <c r="E62" t="s">
        <v>21</v>
      </c>
      <c r="G62" t="s">
        <v>86</v>
      </c>
      <c r="H62" s="86">
        <v>36678</v>
      </c>
      <c r="I62">
        <v>0</v>
      </c>
      <c r="J62" s="82">
        <f t="shared" ca="1" si="1"/>
        <v>0</v>
      </c>
      <c r="K62" s="82">
        <f t="shared" ca="1" si="2"/>
        <v>1</v>
      </c>
      <c r="L62" s="82" t="str">
        <f t="shared" ca="1" si="3"/>
        <v>NG36678</v>
      </c>
      <c r="M62" s="82">
        <f t="shared" ca="1" si="4"/>
        <v>0</v>
      </c>
      <c r="N62" s="82">
        <f t="shared" ca="1" si="5"/>
        <v>0</v>
      </c>
      <c r="O62" s="93" t="str">
        <f t="shared" ca="1" si="6"/>
        <v>P</v>
      </c>
      <c r="P62" s="93" t="str">
        <f ca="1">INDEX([17]Portfolios!A$3:G$929,MATCH(D62,[17]Portfolios!B$3:B$929,0),7)</f>
        <v>IMCANADA</v>
      </c>
      <c r="Q62" s="93" t="e">
        <f ca="1">IF($O62="P",INDEX('[17]Date Master'!I$3:J$332,MATCH($H62,'[17]Date Master'!I$3:I$332,0),2),0)</f>
        <v>#N/A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0</v>
      </c>
      <c r="U62" s="93" t="e">
        <f t="shared" ca="1" si="7"/>
        <v>#N/A</v>
      </c>
      <c r="V62" s="93" t="e">
        <f t="shared" ca="1" si="8"/>
        <v>#N/A</v>
      </c>
      <c r="W62" s="93" t="str">
        <f ca="1">IF(ISNA(V62),"-",INDEX([17]Portfolios!A$3:H$827,MATCH(D62,[17]Portfolios!B$3:B$827,0),7)&amp;H62)</f>
        <v>-</v>
      </c>
      <c r="X62" s="93" t="str">
        <f t="shared" ca="1" si="9"/>
        <v>-</v>
      </c>
      <c r="Y62" s="93" t="str">
        <f t="shared" ca="1" si="10"/>
        <v>IMCANADAP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">
      <c r="A63">
        <v>36696</v>
      </c>
      <c r="B63" t="s">
        <v>82</v>
      </c>
      <c r="C63" t="s">
        <v>83</v>
      </c>
      <c r="D63" t="s">
        <v>101</v>
      </c>
      <c r="E63" t="s">
        <v>21</v>
      </c>
      <c r="G63" t="s">
        <v>86</v>
      </c>
      <c r="H63" s="86">
        <v>36708</v>
      </c>
      <c r="I63">
        <v>-2949345</v>
      </c>
      <c r="J63" s="82">
        <f t="shared" ca="1" si="1"/>
        <v>-2949345</v>
      </c>
      <c r="K63" s="82">
        <f t="shared" ca="1" si="2"/>
        <v>1</v>
      </c>
      <c r="L63" s="82" t="str">
        <f t="shared" ca="1" si="3"/>
        <v>NG36708</v>
      </c>
      <c r="M63" s="82">
        <f t="shared" ca="1" si="4"/>
        <v>-294.93450000000001</v>
      </c>
      <c r="N63" s="82">
        <f t="shared" ca="1" si="5"/>
        <v>-294.93450000000001</v>
      </c>
      <c r="O63" s="93" t="str">
        <f t="shared" ca="1" si="6"/>
        <v>P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3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0</v>
      </c>
      <c r="U63" s="93">
        <f t="shared" ca="1" si="7"/>
        <v>3</v>
      </c>
      <c r="V63" s="93" t="str">
        <f t="shared" ca="1" si="8"/>
        <v>IMCANADAP3</v>
      </c>
      <c r="W63" s="93" t="str">
        <f ca="1">IF(ISNA(V63),"-",INDEX([17]Portfolios!A$3:H$827,MATCH(D63,[17]Portfolios!B$3:B$827,0),7)&amp;H63)</f>
        <v>IMCANADA36708</v>
      </c>
      <c r="X63" s="93" t="str">
        <f t="shared" ca="1" si="9"/>
        <v>IMCANADAP36708</v>
      </c>
      <c r="Y63" s="93" t="str">
        <f t="shared" ca="1" si="10"/>
        <v>IMCANADAP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ca="1" si="13">CONCATENATE(AE63,AF63)</f>
        <v>INTRA-CAND-BC-GD-GDLGDP-HEHUB</v>
      </c>
    </row>
    <row r="64" spans="1:34" x14ac:dyDescent="0.2">
      <c r="A64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86</v>
      </c>
      <c r="H64" s="86">
        <v>36739</v>
      </c>
      <c r="I64">
        <v>615754</v>
      </c>
      <c r="J64" s="82">
        <f t="shared" ca="1" si="1"/>
        <v>615754</v>
      </c>
      <c r="K64" s="82">
        <f t="shared" ca="1" si="2"/>
        <v>1</v>
      </c>
      <c r="L64" s="82" t="str">
        <f t="shared" ca="1" si="3"/>
        <v>NG36739</v>
      </c>
      <c r="M64" s="82">
        <f t="shared" ca="1" si="4"/>
        <v>61.575400000000002</v>
      </c>
      <c r="N64" s="82">
        <f t="shared" ca="1" si="5"/>
        <v>61.575400000000002</v>
      </c>
      <c r="O64" s="93" t="str">
        <f t="shared" ca="1" si="6"/>
        <v>P</v>
      </c>
      <c r="P64" s="93" t="str">
        <f ca="1">INDEX([17]Portfolios!A$3:G$929,MATCH(D64,[17]Portfolios!B$3:B$929,0),7)</f>
        <v>IMCANADA</v>
      </c>
      <c r="Q64" s="93">
        <f ca="1">IF($O64="P",INDEX('[17]Date Master'!I$3:J$332,MATCH($H64,'[17]Date Master'!I$3:I$332,0),2),0)</f>
        <v>4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>
        <f t="shared" ca="1" si="7"/>
        <v>4</v>
      </c>
      <c r="V64" s="93" t="str">
        <f t="shared" ca="1" si="8"/>
        <v>IMCANADAP4</v>
      </c>
      <c r="W64" s="93" t="str">
        <f ca="1">IF(ISNA(V64),"-",INDEX([17]Portfolios!A$3:H$827,MATCH(D64,[17]Portfolios!B$3:B$827,0),7)&amp;H64)</f>
        <v>IMCANADA36739</v>
      </c>
      <c r="X64" s="93" t="str">
        <f t="shared" ca="1" si="9"/>
        <v>IMCANADAP36739</v>
      </c>
      <c r="Y64" s="93" t="str">
        <f t="shared" ca="1" si="10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ca="1" si="13"/>
        <v>INTRA-CAND-BC-GD-GDLGDP-KERN/OPAL</v>
      </c>
    </row>
    <row r="65" spans="1:34" x14ac:dyDescent="0.2">
      <c r="A6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86</v>
      </c>
      <c r="H65" s="86">
        <v>36770</v>
      </c>
      <c r="I65">
        <v>741162</v>
      </c>
      <c r="J65" s="82">
        <f t="shared" ca="1" si="1"/>
        <v>741162</v>
      </c>
      <c r="K65" s="82">
        <f t="shared" ca="1" si="2"/>
        <v>1</v>
      </c>
      <c r="L65" s="82" t="str">
        <f t="shared" ca="1" si="3"/>
        <v>NG36770</v>
      </c>
      <c r="M65" s="82">
        <f t="shared" ca="1" si="4"/>
        <v>74.116200000000006</v>
      </c>
      <c r="N65" s="82">
        <f t="shared" ca="1" si="5"/>
        <v>74.116200000000006</v>
      </c>
      <c r="O65" s="93" t="str">
        <f t="shared" ca="1" si="6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5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ca="1" si="7"/>
        <v>5</v>
      </c>
      <c r="V65" s="93" t="str">
        <f t="shared" ca="1" si="8"/>
        <v>IMCANADAP5</v>
      </c>
      <c r="W65" s="93" t="str">
        <f ca="1">IF(ISNA(V65),"-",INDEX([17]Portfolios!A$3:H$827,MATCH(D65,[17]Portfolios!B$3:B$827,0),7)&amp;H65)</f>
        <v>IMCANADA36770</v>
      </c>
      <c r="X65" s="93" t="str">
        <f t="shared" ca="1" si="9"/>
        <v>IMCANADAP36770</v>
      </c>
      <c r="Y65" s="93" t="str">
        <f t="shared" ca="1" si="10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ca="1" si="13"/>
        <v>INTRA-CAND-BC-GD-GDLGDP-NTHWST/CANB</v>
      </c>
    </row>
    <row r="66" spans="1:34" x14ac:dyDescent="0.2">
      <c r="A66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86</v>
      </c>
      <c r="H66" s="86">
        <v>36800</v>
      </c>
      <c r="I66">
        <v>1047371</v>
      </c>
      <c r="J66" s="82">
        <f t="shared" ca="1" si="1"/>
        <v>1047371</v>
      </c>
      <c r="K66" s="82">
        <f t="shared" ca="1" si="2"/>
        <v>1</v>
      </c>
      <c r="L66" s="82" t="str">
        <f t="shared" ca="1" si="3"/>
        <v>NG36800</v>
      </c>
      <c r="M66" s="82">
        <f t="shared" ca="1" si="4"/>
        <v>104.7371</v>
      </c>
      <c r="N66" s="82">
        <f t="shared" ca="1" si="5"/>
        <v>104.7371</v>
      </c>
      <c r="O66" s="93" t="str">
        <f t="shared" ca="1" si="6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6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ca="1" si="7"/>
        <v>6</v>
      </c>
      <c r="V66" s="93" t="str">
        <f t="shared" ca="1" si="8"/>
        <v>IMCANADAP6</v>
      </c>
      <c r="W66" s="93" t="str">
        <f ca="1">IF(ISNA(V66),"-",INDEX([17]Portfolios!A$3:H$827,MATCH(D66,[17]Portfolios!B$3:B$827,0),7)&amp;H66)</f>
        <v>IMCANADA36800</v>
      </c>
      <c r="X66" s="93" t="str">
        <f t="shared" ca="1" si="9"/>
        <v>IMCANADAP36800</v>
      </c>
      <c r="Y66" s="93" t="str">
        <f t="shared" ca="1" si="10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ca="1" si="13"/>
        <v>INTRA-CAND-BC-PRCIF-NTHWST/CANB</v>
      </c>
    </row>
    <row r="67" spans="1:34" x14ac:dyDescent="0.2">
      <c r="A67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114</v>
      </c>
      <c r="H67" s="86">
        <v>36678</v>
      </c>
      <c r="I67">
        <v>0</v>
      </c>
      <c r="J67" s="82">
        <f t="shared" ca="1" si="1"/>
        <v>0</v>
      </c>
      <c r="K67" s="82" t="e">
        <f t="shared" ca="1" si="2"/>
        <v>#N/A</v>
      </c>
      <c r="L67" s="82" t="str">
        <f t="shared" ca="1" si="3"/>
        <v>NGGJ36678</v>
      </c>
      <c r="M67" s="82">
        <f t="shared" ca="1" si="4"/>
        <v>0</v>
      </c>
      <c r="N67" s="82">
        <f t="shared" ca="1" si="5"/>
        <v>0</v>
      </c>
      <c r="O67" s="93" t="str">
        <f t="shared" ca="1" si="6"/>
        <v>P</v>
      </c>
      <c r="P67" s="93" t="str">
        <f ca="1">INDEX([17]Portfolios!A$3:G$929,MATCH(D67,[17]Portfolios!B$3:B$929,0),7)</f>
        <v>IMCANADA</v>
      </c>
      <c r="Q67" s="93" t="e">
        <f ca="1">IF($O67="P",INDEX('[17]Date Master'!I$3:J$332,MATCH($H67,'[17]Date Master'!I$3:I$332,0),2),0)</f>
        <v>#N/A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 t="e">
        <f t="shared" ca="1" si="7"/>
        <v>#N/A</v>
      </c>
      <c r="V67" s="93" t="e">
        <f t="shared" ca="1" si="8"/>
        <v>#N/A</v>
      </c>
      <c r="W67" s="93" t="str">
        <f ca="1">IF(ISNA(V67),"-",INDEX([17]Portfolios!A$3:H$827,MATCH(D67,[17]Portfolios!B$3:B$827,0),7)&amp;H67)</f>
        <v>-</v>
      </c>
      <c r="X67" s="93" t="str">
        <f t="shared" ca="1" si="9"/>
        <v>-</v>
      </c>
      <c r="Y67" s="93" t="str">
        <f t="shared" ca="1" si="10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ca="1" si="13"/>
        <v>INTRA-CAND-BC-PRCIF-NTHWST/CANB</v>
      </c>
    </row>
    <row r="68" spans="1:34" x14ac:dyDescent="0.2">
      <c r="A68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115</v>
      </c>
      <c r="H68" s="86">
        <v>36678</v>
      </c>
      <c r="I68">
        <v>150000</v>
      </c>
      <c r="J68" s="82">
        <f t="shared" ca="1" si="1"/>
        <v>0</v>
      </c>
      <c r="K68" s="82" t="e">
        <f t="shared" ca="1" si="2"/>
        <v>#N/A</v>
      </c>
      <c r="L68" s="82" t="str">
        <f t="shared" ca="1" si="3"/>
        <v>NGI-MALIN36678</v>
      </c>
      <c r="M68" s="82">
        <f t="shared" ca="1" si="4"/>
        <v>15</v>
      </c>
      <c r="N68" s="82">
        <f t="shared" ca="1" si="5"/>
        <v>0</v>
      </c>
      <c r="O68" s="93" t="str">
        <f t="shared" ca="1" si="6"/>
        <v>P</v>
      </c>
      <c r="P68" s="93" t="str">
        <f ca="1">INDEX([17]Portfolios!A$3:G$929,MATCH(D68,[17]Portfolios!B$3:B$929,0),7)</f>
        <v>IMCANADA</v>
      </c>
      <c r="Q68" s="93" t="e">
        <f ca="1">IF($O68="P",INDEX('[17]Date Master'!I$3:J$332,MATCH($H68,'[17]Date Master'!I$3:I$332,0),2),0)</f>
        <v>#N/A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 t="e">
        <f t="shared" ca="1" si="7"/>
        <v>#N/A</v>
      </c>
      <c r="V68" s="93" t="e">
        <f t="shared" ca="1" si="8"/>
        <v>#N/A</v>
      </c>
      <c r="W68" s="93" t="str">
        <f ca="1">IF(ISNA(V68),"-",INDEX([17]Portfolios!A$3:H$827,MATCH(D68,[17]Portfolios!B$3:B$827,0),7)&amp;H68)</f>
        <v>-</v>
      </c>
      <c r="X68" s="93" t="str">
        <f t="shared" ca="1" si="9"/>
        <v>-</v>
      </c>
      <c r="Y68" s="93" t="str">
        <f t="shared" ca="1" si="10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ca="1" si="13"/>
        <v>INTRA-CAND-BC-PRCIF-NTHWST/CANBR</v>
      </c>
    </row>
    <row r="69" spans="1:34" x14ac:dyDescent="0.2">
      <c r="A69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88</v>
      </c>
      <c r="H69" s="86">
        <v>36678</v>
      </c>
      <c r="I69">
        <v>-335527</v>
      </c>
      <c r="J69" s="82">
        <f t="shared" ca="1" si="1"/>
        <v>-268421.60000000003</v>
      </c>
      <c r="K69" s="82">
        <f t="shared" ca="1" si="2"/>
        <v>0.8</v>
      </c>
      <c r="L69" s="82" t="str">
        <f t="shared" ca="1" si="3"/>
        <v>NGMR-AECO/C36678</v>
      </c>
      <c r="M69" s="82">
        <f t="shared" ca="1" si="4"/>
        <v>-33.552700000000002</v>
      </c>
      <c r="N69" s="82">
        <f t="shared" ca="1" si="5"/>
        <v>-26.842160000000003</v>
      </c>
      <c r="O69" s="93" t="str">
        <f t="shared" ca="1" si="6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ca="1" si="7"/>
        <v>#N/A</v>
      </c>
      <c r="V69" s="93" t="e">
        <f t="shared" ca="1" si="8"/>
        <v>#N/A</v>
      </c>
      <c r="W69" s="93" t="str">
        <f ca="1">IF(ISNA(V69),"-",INDEX([17]Portfolios!A$3:H$827,MATCH(D69,[17]Portfolios!B$3:B$827,0),7)&amp;H69)</f>
        <v>-</v>
      </c>
      <c r="X69" s="93" t="str">
        <f t="shared" ca="1" si="9"/>
        <v>-</v>
      </c>
      <c r="Y69" s="93" t="str">
        <f t="shared" ca="1" si="10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ca="1" si="13"/>
        <v>INTRA-CAND-BC-PRCIF-NTHWST/CANBR</v>
      </c>
    </row>
    <row r="70" spans="1:34" x14ac:dyDescent="0.2">
      <c r="A70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88</v>
      </c>
      <c r="H70" s="86">
        <v>36708</v>
      </c>
      <c r="I70">
        <v>-2724395</v>
      </c>
      <c r="J70" s="82">
        <f t="shared" ca="1" si="1"/>
        <v>-2179516</v>
      </c>
      <c r="K70" s="82">
        <f t="shared" ca="1" si="2"/>
        <v>0.8</v>
      </c>
      <c r="L70" s="82" t="str">
        <f t="shared" ca="1" si="3"/>
        <v>NGMR-AECO/C36708</v>
      </c>
      <c r="M70" s="82">
        <f t="shared" ca="1" si="4"/>
        <v>-272.43950000000001</v>
      </c>
      <c r="N70" s="82">
        <f t="shared" ca="1" si="5"/>
        <v>-217.95160000000001</v>
      </c>
      <c r="O70" s="93" t="str">
        <f t="shared" ca="1" si="6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ca="1" si="7"/>
        <v>3</v>
      </c>
      <c r="V70" s="93" t="str">
        <f t="shared" ca="1" si="8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ca="1" si="9"/>
        <v>IMCANADAP36708</v>
      </c>
      <c r="Y70" s="93" t="str">
        <f t="shared" ca="1" si="10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ca="1" si="13"/>
        <v>INTRA-CAND-BC-PRCIF-NTHWST/CANBR</v>
      </c>
    </row>
    <row r="71" spans="1:34" x14ac:dyDescent="0.2">
      <c r="A71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88</v>
      </c>
      <c r="H71" s="86">
        <v>36739</v>
      </c>
      <c r="I71">
        <v>2246944</v>
      </c>
      <c r="J71" s="82">
        <f t="shared" ca="1" si="1"/>
        <v>1797555.2000000002</v>
      </c>
      <c r="K71" s="82">
        <f t="shared" ca="1" si="2"/>
        <v>0.8</v>
      </c>
      <c r="L71" s="82" t="str">
        <f t="shared" ca="1" si="3"/>
        <v>NGMR-AECO/C36739</v>
      </c>
      <c r="M71" s="82">
        <f t="shared" ca="1" si="4"/>
        <v>224.6944</v>
      </c>
      <c r="N71" s="82">
        <f t="shared" ca="1" si="5"/>
        <v>179.75552000000002</v>
      </c>
      <c r="O71" s="93" t="str">
        <f t="shared" ca="1" si="6"/>
        <v>P</v>
      </c>
      <c r="P71" s="93" t="str">
        <f ca="1">INDEX([17]Portfolios!A$3:G$929,MATCH(D71,[17]Portfolios!B$3:B$929,0),7)</f>
        <v>IMCANADA</v>
      </c>
      <c r="Q71" s="93">
        <f ca="1">IF($O71="P",INDEX('[17]Date Master'!I$3:J$332,MATCH($H71,'[17]Date Master'!I$3:I$332,0),2),0)</f>
        <v>4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>
        <f t="shared" ca="1" si="7"/>
        <v>4</v>
      </c>
      <c r="V71" s="93" t="str">
        <f t="shared" ca="1" si="8"/>
        <v>IMCANADAP4</v>
      </c>
      <c r="W71" s="93" t="str">
        <f ca="1">IF(ISNA(V71),"-",INDEX([17]Portfolios!A$3:H$827,MATCH(D71,[17]Portfolios!B$3:B$827,0),7)&amp;H71)</f>
        <v>IMCANADA36739</v>
      </c>
      <c r="X71" s="93" t="str">
        <f t="shared" ca="1" si="9"/>
        <v>IMCANADAP36739</v>
      </c>
      <c r="Y71" s="93" t="str">
        <f t="shared" ca="1" si="10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ca="1" si="13"/>
        <v>INTRA-CAND-BC-PRCIF-NTHWST/CANBR</v>
      </c>
    </row>
    <row r="72" spans="1:34" x14ac:dyDescent="0.2">
      <c r="A72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88</v>
      </c>
      <c r="H72" s="86">
        <v>36770</v>
      </c>
      <c r="I72">
        <v>561989</v>
      </c>
      <c r="J72" s="82">
        <f t="shared" ca="1" si="1"/>
        <v>449591.2</v>
      </c>
      <c r="K72" s="82">
        <f t="shared" ca="1" si="2"/>
        <v>0.8</v>
      </c>
      <c r="L72" s="82" t="str">
        <f t="shared" ca="1" si="3"/>
        <v>NGMR-AECO/C36770</v>
      </c>
      <c r="M72" s="82">
        <f t="shared" ca="1" si="4"/>
        <v>56.198900000000002</v>
      </c>
      <c r="N72" s="82">
        <f t="shared" ca="1" si="5"/>
        <v>44.959119999999999</v>
      </c>
      <c r="O72" s="93" t="str">
        <f t="shared" ca="1" si="6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5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ca="1" si="7"/>
        <v>5</v>
      </c>
      <c r="V72" s="93" t="str">
        <f t="shared" ca="1" si="8"/>
        <v>IMCANADAP5</v>
      </c>
      <c r="W72" s="93" t="str">
        <f ca="1">IF(ISNA(V72),"-",INDEX([17]Portfolios!A$3:H$827,MATCH(D72,[17]Portfolios!B$3:B$827,0),7)&amp;H72)</f>
        <v>IMCANADA36770</v>
      </c>
      <c r="X72" s="93" t="str">
        <f t="shared" ca="1" si="9"/>
        <v>IMCANADAP36770</v>
      </c>
      <c r="Y72" s="93" t="str">
        <f t="shared" ca="1" si="10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ca="1" si="13"/>
        <v>INTRA-CAND-BC-PRCIF-NTHWST/CANBR</v>
      </c>
    </row>
    <row r="73" spans="1:34" x14ac:dyDescent="0.2">
      <c r="A73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88</v>
      </c>
      <c r="H73" s="86">
        <v>36800</v>
      </c>
      <c r="I73">
        <v>0</v>
      </c>
      <c r="J73" s="82">
        <f ca="1">IF(ISNA(K73),0,(I73*K73))</f>
        <v>0</v>
      </c>
      <c r="K73" s="82">
        <f ca="1">VLOOKUP(G73,CurveTable,2,FALSE)</f>
        <v>0.8</v>
      </c>
      <c r="L73" s="82" t="str">
        <f ca="1">G73&amp;H73</f>
        <v>NGMR-AECO/C36800</v>
      </c>
      <c r="M73" s="82">
        <f ca="1">SUM(I73/UOM)</f>
        <v>0</v>
      </c>
      <c r="N73" s="82">
        <f ca="1">SUM(J73/UOM)</f>
        <v>0</v>
      </c>
      <c r="O73" s="93" t="str">
        <f ca="1">INDEX(AG$2:AH$50,MATCH(D73&amp;G73,AH$2:AH$200,0),1)</f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6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ca="1">SUM(Q73:T73)</f>
        <v>6</v>
      </c>
      <c r="V73" s="93" t="str">
        <f ca="1">P73&amp;O73&amp;U73</f>
        <v>IMCANADAP6</v>
      </c>
      <c r="W73" s="93" t="str">
        <f ca="1">IF(ISNA(V73),"-",INDEX([17]Portfolios!A$3:H$827,MATCH(D73,[17]Portfolios!B$3:B$827,0),7)&amp;H73)</f>
        <v>IMCANADA36800</v>
      </c>
      <c r="X73" s="93" t="str">
        <f ca="1">IF(ISNA(V73),"-",P73&amp;E73&amp;H73)</f>
        <v>IMCANADAP36800</v>
      </c>
      <c r="Y73" s="93" t="str">
        <f ca="1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ca="1" si="13"/>
        <v>INTRA-CAND-BC-PRCIF-NWPL_ROCKY_M</v>
      </c>
    </row>
    <row r="74" spans="1:34" x14ac:dyDescent="0.2">
      <c r="H74" s="86"/>
      <c r="J74" s="82"/>
      <c r="K74" s="82"/>
      <c r="L74" s="82"/>
      <c r="M74" s="82"/>
      <c r="N74" s="82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">
      <c r="H75" s="86"/>
      <c r="J75" s="82"/>
      <c r="K75" s="82"/>
      <c r="L75" s="82"/>
      <c r="M75" s="82"/>
      <c r="N75" s="82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">
      <c r="H76" s="86"/>
      <c r="J76" s="82"/>
      <c r="K76" s="82"/>
      <c r="L76" s="82"/>
      <c r="M76" s="82"/>
      <c r="N76" s="82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">
      <c r="H77" s="86"/>
      <c r="J77" s="82"/>
      <c r="K77" s="82"/>
      <c r="L77" s="82"/>
      <c r="M77" s="82"/>
      <c r="N77" s="82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">
      <c r="H78" s="86"/>
      <c r="J78" s="82"/>
      <c r="K78" s="82"/>
      <c r="L78" s="82"/>
      <c r="M78" s="82"/>
      <c r="N78" s="82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">
      <c r="H79" s="86"/>
      <c r="J79" s="82"/>
      <c r="K79" s="82"/>
      <c r="L79" s="82"/>
      <c r="M79" s="82"/>
      <c r="N79" s="82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">
      <c r="H80" s="86"/>
      <c r="J80" s="82"/>
      <c r="K80" s="82"/>
      <c r="L80" s="82"/>
      <c r="M80" s="82"/>
      <c r="N80" s="82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8:34" x14ac:dyDescent="0.2">
      <c r="H81" s="86"/>
      <c r="J81" s="82"/>
      <c r="K81" s="82"/>
      <c r="L81" s="82"/>
      <c r="M81" s="82"/>
      <c r="N81" s="82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8:34" x14ac:dyDescent="0.2">
      <c r="H82" s="86"/>
      <c r="J82" s="82"/>
      <c r="K82" s="82"/>
      <c r="L82" s="82"/>
      <c r="M82" s="82"/>
      <c r="N82" s="82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8:34" x14ac:dyDescent="0.2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8:34" x14ac:dyDescent="0.2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8:34" x14ac:dyDescent="0.2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8:34" x14ac:dyDescent="0.2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8:34" x14ac:dyDescent="0.2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8:34" x14ac:dyDescent="0.2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8:34" x14ac:dyDescent="0.2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8:34" x14ac:dyDescent="0.2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8:34" x14ac:dyDescent="0.2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8:34" x14ac:dyDescent="0.2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8:34" x14ac:dyDescent="0.2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8:34" x14ac:dyDescent="0.2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8:34" x14ac:dyDescent="0.2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8:34" x14ac:dyDescent="0.2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56" si="14">CONCATENATE(AE127,AF127)</f>
        <v>INTRA-CAND-WEST-PHYM</v>
      </c>
    </row>
    <row r="128" spans="29:34" x14ac:dyDescent="0.2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14"/>
        <v>INTRA-CAND-WEST-PHYM</v>
      </c>
    </row>
    <row r="129" spans="29:34" x14ac:dyDescent="0.2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14"/>
        <v>INTRA-CAND-WEST-PHYM</v>
      </c>
    </row>
    <row r="130" spans="29:34" x14ac:dyDescent="0.2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14"/>
        <v>INTRA-CAND-WEST-PHYM</v>
      </c>
    </row>
    <row r="131" spans="29:34" x14ac:dyDescent="0.2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14"/>
        <v>INTRA-CAND-WEST-PHYM</v>
      </c>
    </row>
    <row r="132" spans="29:34" x14ac:dyDescent="0.2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14"/>
        <v>INTRA-CAND-WEST-PHYM</v>
      </c>
    </row>
    <row r="133" spans="29:34" x14ac:dyDescent="0.2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14"/>
        <v>INTRA-CAND-WEST-PHYM</v>
      </c>
    </row>
    <row r="134" spans="29:34" x14ac:dyDescent="0.2">
      <c r="AE134" t="s">
        <v>119</v>
      </c>
      <c r="AF134" t="s">
        <v>46</v>
      </c>
      <c r="AG134" t="s">
        <v>19</v>
      </c>
      <c r="AH134" t="str">
        <f t="shared" si="14"/>
        <v>FT-CAND-OP-GD-GDLGD-CGPR-AECO/AV</v>
      </c>
    </row>
    <row r="135" spans="29:34" x14ac:dyDescent="0.2">
      <c r="AE135" t="s">
        <v>119</v>
      </c>
      <c r="AF135" t="s">
        <v>46</v>
      </c>
      <c r="AG135" t="s">
        <v>19</v>
      </c>
      <c r="AH135" t="str">
        <f t="shared" si="14"/>
        <v>FT-CAND-OP-GD-GDLGD-CGPR-AECO/AV</v>
      </c>
    </row>
    <row r="136" spans="29:34" x14ac:dyDescent="0.2">
      <c r="AE136" t="s">
        <v>119</v>
      </c>
      <c r="AF136" t="s">
        <v>46</v>
      </c>
      <c r="AG136" t="s">
        <v>19</v>
      </c>
      <c r="AH136" t="str">
        <f t="shared" si="14"/>
        <v>FT-CAND-OP-GD-GDLGD-CGPR-AECO/AV</v>
      </c>
    </row>
    <row r="137" spans="29:34" x14ac:dyDescent="0.2">
      <c r="AE137" t="s">
        <v>119</v>
      </c>
      <c r="AF137" t="s">
        <v>46</v>
      </c>
      <c r="AG137" t="s">
        <v>19</v>
      </c>
      <c r="AH137" t="str">
        <f t="shared" si="14"/>
        <v>FT-CAND-OP-GD-GDLGD-CGPR-AECO/AV</v>
      </c>
    </row>
    <row r="138" spans="29:34" x14ac:dyDescent="0.2">
      <c r="AE138" t="s">
        <v>119</v>
      </c>
      <c r="AF138" t="s">
        <v>46</v>
      </c>
      <c r="AG138" t="s">
        <v>19</v>
      </c>
      <c r="AH138" t="str">
        <f t="shared" si="14"/>
        <v>FT-CAND-OP-GD-GDLGD-CGPR-AECO/AV</v>
      </c>
    </row>
    <row r="139" spans="29:34" x14ac:dyDescent="0.2">
      <c r="AE139" t="s">
        <v>45</v>
      </c>
      <c r="AF139" t="s">
        <v>51</v>
      </c>
      <c r="AG139" t="s">
        <v>19</v>
      </c>
      <c r="AH139" t="str">
        <f t="shared" si="14"/>
        <v>INTRA-CAND-BC-GD-GDLM</v>
      </c>
    </row>
    <row r="140" spans="29:34" x14ac:dyDescent="0.2">
      <c r="AE140" t="s">
        <v>45</v>
      </c>
      <c r="AF140" t="s">
        <v>51</v>
      </c>
      <c r="AG140" t="s">
        <v>19</v>
      </c>
      <c r="AH140" t="str">
        <f t="shared" si="14"/>
        <v>INTRA-CAND-BC-GD-GDLM</v>
      </c>
    </row>
    <row r="141" spans="29:34" x14ac:dyDescent="0.2">
      <c r="AE141" t="s">
        <v>45</v>
      </c>
      <c r="AF141" t="s">
        <v>51</v>
      </c>
      <c r="AG141" t="s">
        <v>19</v>
      </c>
      <c r="AH141" t="str">
        <f t="shared" si="14"/>
        <v>INTRA-CAND-BC-GD-GDLM</v>
      </c>
    </row>
    <row r="142" spans="29:34" x14ac:dyDescent="0.2">
      <c r="AE142" t="s">
        <v>121</v>
      </c>
      <c r="AF142" t="s">
        <v>122</v>
      </c>
      <c r="AG142" t="s">
        <v>21</v>
      </c>
      <c r="AH142" t="str">
        <f t="shared" si="14"/>
        <v>INTRA-CAND-BC-PRCIF-NTHWST/CANB</v>
      </c>
    </row>
    <row r="143" spans="29:34" x14ac:dyDescent="0.2">
      <c r="AE143" t="s">
        <v>121</v>
      </c>
      <c r="AF143" t="s">
        <v>122</v>
      </c>
      <c r="AG143" t="s">
        <v>21</v>
      </c>
      <c r="AH143" t="str">
        <f t="shared" si="14"/>
        <v>INTRA-CAND-BC-PRCIF-NTHWST/CANB</v>
      </c>
    </row>
    <row r="144" spans="29:34" x14ac:dyDescent="0.2">
      <c r="AE144" t="s">
        <v>121</v>
      </c>
      <c r="AF144" t="s">
        <v>63</v>
      </c>
      <c r="AG144" t="s">
        <v>21</v>
      </c>
      <c r="AH144" t="str">
        <f t="shared" si="14"/>
        <v>INTRA-CAND-BC-PRCIF-NTHWST/CANBR</v>
      </c>
    </row>
    <row r="145" spans="31:34" x14ac:dyDescent="0.2">
      <c r="AE145" t="s">
        <v>121</v>
      </c>
      <c r="AF145" t="s">
        <v>63</v>
      </c>
      <c r="AG145" t="s">
        <v>21</v>
      </c>
      <c r="AH145" t="str">
        <f t="shared" si="14"/>
        <v>INTRA-CAND-BC-PRCIF-NTHWST/CANBR</v>
      </c>
    </row>
    <row r="146" spans="31:34" x14ac:dyDescent="0.2">
      <c r="AE146" t="s">
        <v>121</v>
      </c>
      <c r="AF146" t="s">
        <v>63</v>
      </c>
      <c r="AG146" t="s">
        <v>21</v>
      </c>
      <c r="AH146" t="str">
        <f t="shared" si="14"/>
        <v>INTRA-CAND-BC-PRCIF-NTHWST/CANBR</v>
      </c>
    </row>
    <row r="147" spans="31:34" x14ac:dyDescent="0.2">
      <c r="AE147" t="s">
        <v>121</v>
      </c>
      <c r="AF147" t="s">
        <v>63</v>
      </c>
      <c r="AG147" t="s">
        <v>21</v>
      </c>
      <c r="AH147" t="str">
        <f t="shared" si="14"/>
        <v>INTRA-CAND-BC-PRCIF-NTHWST/CANBR</v>
      </c>
    </row>
    <row r="148" spans="31:34" x14ac:dyDescent="0.2">
      <c r="AE148" t="s">
        <v>121</v>
      </c>
      <c r="AF148" t="s">
        <v>63</v>
      </c>
      <c r="AG148" t="s">
        <v>21</v>
      </c>
      <c r="AH148" t="str">
        <f t="shared" si="14"/>
        <v>INTRA-CAND-BC-PRCIF-NTHWST/CANBR</v>
      </c>
    </row>
    <row r="149" spans="31:34" x14ac:dyDescent="0.2">
      <c r="AE149" t="s">
        <v>121</v>
      </c>
      <c r="AF149" t="s">
        <v>104</v>
      </c>
      <c r="AG149" t="s">
        <v>21</v>
      </c>
      <c r="AH149" t="str">
        <f t="shared" si="14"/>
        <v>INTRA-CAND-BC-PRCIF-NWPL_ROCKY_M</v>
      </c>
    </row>
    <row r="150" spans="31:34" x14ac:dyDescent="0.2">
      <c r="AE150" t="s">
        <v>121</v>
      </c>
      <c r="AF150" t="s">
        <v>104</v>
      </c>
      <c r="AG150" t="s">
        <v>21</v>
      </c>
      <c r="AH150" t="str">
        <f t="shared" si="14"/>
        <v>INTRA-CAND-BC-PRCIF-NWPL_ROCKY_M</v>
      </c>
    </row>
    <row r="151" spans="31:34" x14ac:dyDescent="0.2">
      <c r="AE151" t="s">
        <v>121</v>
      </c>
      <c r="AF151" t="s">
        <v>86</v>
      </c>
      <c r="AG151" t="s">
        <v>21</v>
      </c>
      <c r="AH151" t="str">
        <f t="shared" si="14"/>
        <v>INTRA-CAND-BC-PRCNG</v>
      </c>
    </row>
    <row r="152" spans="31:34" x14ac:dyDescent="0.2">
      <c r="AE152" t="s">
        <v>121</v>
      </c>
      <c r="AF152" t="s">
        <v>86</v>
      </c>
      <c r="AG152" t="s">
        <v>21</v>
      </c>
      <c r="AH152" t="str">
        <f t="shared" si="14"/>
        <v>INTRA-CAND-BC-PRCNG</v>
      </c>
    </row>
    <row r="153" spans="31:34" x14ac:dyDescent="0.2">
      <c r="AE153" t="s">
        <v>121</v>
      </c>
      <c r="AF153" t="s">
        <v>86</v>
      </c>
      <c r="AG153" t="s">
        <v>21</v>
      </c>
      <c r="AH153" t="str">
        <f t="shared" si="14"/>
        <v>INTRA-CAND-BC-PRCNG</v>
      </c>
    </row>
    <row r="154" spans="31:34" x14ac:dyDescent="0.2">
      <c r="AE154" t="s">
        <v>121</v>
      </c>
      <c r="AF154" t="s">
        <v>86</v>
      </c>
      <c r="AG154" t="s">
        <v>21</v>
      </c>
      <c r="AH154" t="str">
        <f t="shared" si="14"/>
        <v>INTRA-CAND-BC-PRCNG</v>
      </c>
    </row>
    <row r="155" spans="31:34" x14ac:dyDescent="0.2">
      <c r="AE155" t="s">
        <v>121</v>
      </c>
      <c r="AF155" t="s">
        <v>86</v>
      </c>
      <c r="AG155" t="s">
        <v>21</v>
      </c>
      <c r="AH155" t="str">
        <f t="shared" si="14"/>
        <v>INTRA-CAND-BC-PRCNG</v>
      </c>
    </row>
    <row r="156" spans="31:34" x14ac:dyDescent="0.2">
      <c r="AE156" t="s">
        <v>121</v>
      </c>
      <c r="AF156" t="s">
        <v>114</v>
      </c>
      <c r="AG156" t="s">
        <v>21</v>
      </c>
      <c r="AH156" t="str">
        <f t="shared" si="14"/>
        <v>INTRA-CAND-BC-PRCNGGJ</v>
      </c>
    </row>
  </sheetData>
  <autoFilter ref="A7:AK73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As Queried from GRMS</vt:lpstr>
      <vt:lpstr>GRMS Detail</vt:lpstr>
      <vt:lpstr>'GRMS Detail'!CurveTable</vt:lpstr>
      <vt:lpstr>'GRMS Detail'!ExternalData10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2023-09-16T20:32:46Z</dcterms:modified>
</cp:coreProperties>
</file>