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6A87DB-34AB-446E-B7B4-00AF655E73A0}" xr6:coauthVersionLast="47" xr6:coauthVersionMax="47" xr10:uidLastSave="{00000000-0000-0000-0000-000000000000}"/>
  <bookViews>
    <workbookView xWindow="-120" yWindow="-120" windowWidth="38640" windowHeight="15720"/>
  </bookViews>
  <sheets>
    <sheet name="SUM-USD" sheetId="4" r:id="rId1"/>
    <sheet name="Summary" sheetId="1" r:id="rId2"/>
    <sheet name="Orig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0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P5" i="1"/>
  <c r="B7" i="1"/>
  <c r="C7" i="1"/>
  <c r="D7" i="1"/>
  <c r="E7" i="1"/>
  <c r="F7" i="1"/>
  <c r="G7" i="1"/>
  <c r="H7" i="1"/>
  <c r="I7" i="1"/>
  <c r="J7" i="1"/>
  <c r="K7" i="1"/>
  <c r="L7" i="1"/>
  <c r="N7" i="1"/>
  <c r="P7" i="1"/>
  <c r="Q7" i="1"/>
  <c r="R7" i="1"/>
  <c r="S7" i="1"/>
  <c r="U7" i="1"/>
  <c r="B8" i="1"/>
  <c r="C8" i="1"/>
  <c r="D8" i="1"/>
  <c r="E8" i="1"/>
  <c r="K8" i="1"/>
  <c r="L8" i="1"/>
  <c r="N8" i="1"/>
  <c r="P8" i="1"/>
  <c r="Q8" i="1"/>
  <c r="R8" i="1"/>
  <c r="S8" i="1"/>
  <c r="U8" i="1"/>
  <c r="E9" i="1"/>
  <c r="F9" i="1"/>
  <c r="G9" i="1"/>
  <c r="H9" i="1"/>
  <c r="I9" i="1"/>
  <c r="J9" i="1"/>
  <c r="K9" i="1"/>
  <c r="L9" i="1"/>
  <c r="N9" i="1"/>
  <c r="P9" i="1"/>
  <c r="Q9" i="1"/>
  <c r="R9" i="1"/>
  <c r="S9" i="1"/>
  <c r="U9" i="1"/>
  <c r="B10" i="1"/>
  <c r="C10" i="1"/>
  <c r="D10" i="1"/>
  <c r="E10" i="1"/>
  <c r="F10" i="1"/>
  <c r="G10" i="1"/>
  <c r="H10" i="1"/>
  <c r="I10" i="1"/>
  <c r="J10" i="1"/>
  <c r="K10" i="1"/>
  <c r="L10" i="1"/>
  <c r="N10" i="1"/>
  <c r="P10" i="1"/>
  <c r="Q10" i="1"/>
  <c r="R10" i="1"/>
  <c r="S10" i="1"/>
  <c r="U10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N12" i="1"/>
  <c r="P12" i="1"/>
  <c r="Q12" i="1"/>
  <c r="R12" i="1"/>
  <c r="S12" i="1"/>
  <c r="U12" i="1"/>
  <c r="B13" i="1"/>
  <c r="C13" i="1"/>
  <c r="D13" i="1"/>
  <c r="E13" i="1"/>
  <c r="F13" i="1"/>
  <c r="G13" i="1"/>
  <c r="H13" i="1"/>
  <c r="I13" i="1"/>
  <c r="J13" i="1"/>
  <c r="K13" i="1"/>
  <c r="L13" i="1"/>
  <c r="N13" i="1"/>
  <c r="P13" i="1"/>
  <c r="Q13" i="1"/>
  <c r="R13" i="1"/>
  <c r="S13" i="1"/>
  <c r="U13" i="1"/>
  <c r="K14" i="1"/>
  <c r="L14" i="1"/>
  <c r="N14" i="1"/>
  <c r="P14" i="1"/>
  <c r="Q14" i="1"/>
  <c r="R14" i="1"/>
  <c r="S14" i="1"/>
  <c r="U14" i="1"/>
  <c r="B15" i="1"/>
  <c r="C15" i="1"/>
  <c r="D15" i="1"/>
  <c r="E15" i="1"/>
  <c r="F15" i="1"/>
  <c r="G15" i="1"/>
  <c r="H15" i="1"/>
  <c r="I15" i="1"/>
  <c r="J15" i="1"/>
  <c r="K15" i="1"/>
  <c r="L15" i="1"/>
  <c r="N15" i="1"/>
  <c r="P15" i="1"/>
  <c r="Q15" i="1"/>
  <c r="R15" i="1"/>
  <c r="S15" i="1"/>
  <c r="U15" i="1"/>
  <c r="B16" i="1"/>
  <c r="C16" i="1"/>
  <c r="D16" i="1"/>
  <c r="N16" i="1"/>
  <c r="P16" i="1"/>
  <c r="Q16" i="1"/>
  <c r="R16" i="1"/>
  <c r="S16" i="1"/>
  <c r="U16" i="1"/>
  <c r="B17" i="1"/>
  <c r="C17" i="1"/>
  <c r="D17" i="1"/>
  <c r="E17" i="1"/>
  <c r="F17" i="1"/>
  <c r="G17" i="1"/>
  <c r="H17" i="1"/>
  <c r="I17" i="1"/>
  <c r="J17" i="1"/>
  <c r="K17" i="1"/>
  <c r="L17" i="1"/>
  <c r="N17" i="1"/>
  <c r="P17" i="1"/>
  <c r="Q17" i="1"/>
  <c r="R17" i="1"/>
  <c r="S17" i="1"/>
  <c r="U17" i="1"/>
  <c r="B18" i="1"/>
  <c r="C18" i="1"/>
  <c r="D18" i="1"/>
  <c r="E18" i="1"/>
  <c r="F18" i="1"/>
  <c r="G18" i="1"/>
  <c r="H18" i="1"/>
  <c r="I18" i="1"/>
  <c r="J18" i="1"/>
  <c r="K18" i="1"/>
  <c r="L18" i="1"/>
  <c r="N18" i="1"/>
  <c r="P18" i="1"/>
  <c r="Q18" i="1"/>
  <c r="R18" i="1"/>
  <c r="S18" i="1"/>
  <c r="U18" i="1"/>
  <c r="G19" i="1"/>
  <c r="N19" i="1"/>
  <c r="P19" i="1"/>
  <c r="Q19" i="1"/>
  <c r="R19" i="1"/>
  <c r="S19" i="1"/>
  <c r="U19" i="1"/>
  <c r="B20" i="1"/>
  <c r="C20" i="1"/>
  <c r="D20" i="1"/>
  <c r="E20" i="1"/>
  <c r="F20" i="1"/>
  <c r="G20" i="1"/>
  <c r="H20" i="1"/>
  <c r="I20" i="1"/>
  <c r="J20" i="1"/>
  <c r="K20" i="1"/>
  <c r="L20" i="1"/>
  <c r="N20" i="1"/>
  <c r="P20" i="1"/>
  <c r="Q20" i="1"/>
  <c r="R20" i="1"/>
  <c r="S20" i="1"/>
  <c r="U20" i="1"/>
  <c r="B24" i="1"/>
  <c r="C24" i="1"/>
  <c r="D24" i="1"/>
  <c r="E24" i="1"/>
  <c r="F24" i="1"/>
  <c r="G24" i="1"/>
  <c r="H24" i="1"/>
  <c r="I24" i="1"/>
  <c r="J24" i="1"/>
  <c r="K24" i="1"/>
  <c r="L24" i="1"/>
  <c r="N24" i="1"/>
  <c r="P24" i="1"/>
  <c r="Q24" i="1"/>
  <c r="R24" i="1"/>
  <c r="S24" i="1"/>
  <c r="U24" i="1"/>
  <c r="B25" i="1"/>
  <c r="C25" i="1"/>
  <c r="D25" i="1"/>
  <c r="E25" i="1"/>
  <c r="F25" i="1"/>
  <c r="G25" i="1"/>
  <c r="H25" i="1"/>
  <c r="I25" i="1"/>
  <c r="J25" i="1"/>
  <c r="K25" i="1"/>
  <c r="L25" i="1"/>
  <c r="N25" i="1"/>
  <c r="P25" i="1"/>
  <c r="Q25" i="1"/>
  <c r="R25" i="1"/>
  <c r="S25" i="1"/>
  <c r="U25" i="1"/>
  <c r="B26" i="1"/>
  <c r="C26" i="1"/>
  <c r="D26" i="1"/>
  <c r="E26" i="1"/>
  <c r="F26" i="1"/>
  <c r="G26" i="1"/>
  <c r="H26" i="1"/>
  <c r="I26" i="1"/>
  <c r="J26" i="1"/>
  <c r="K26" i="1"/>
  <c r="L26" i="1"/>
  <c r="N26" i="1"/>
  <c r="P26" i="1"/>
  <c r="Q26" i="1"/>
  <c r="R26" i="1"/>
  <c r="S26" i="1"/>
  <c r="U26" i="1"/>
  <c r="B27" i="1"/>
  <c r="C27" i="1"/>
  <c r="D27" i="1"/>
  <c r="E27" i="1"/>
  <c r="F27" i="1"/>
  <c r="G27" i="1"/>
  <c r="H27" i="1"/>
  <c r="I27" i="1"/>
  <c r="J27" i="1"/>
  <c r="K27" i="1"/>
  <c r="L27" i="1"/>
  <c r="N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N28" i="1"/>
  <c r="P28" i="1"/>
  <c r="Q28" i="1"/>
  <c r="R28" i="1"/>
  <c r="S28" i="1"/>
  <c r="U28" i="1"/>
  <c r="P31" i="1"/>
  <c r="B32" i="1"/>
  <c r="C32" i="1"/>
  <c r="D32" i="1"/>
  <c r="E32" i="1"/>
  <c r="F32" i="1"/>
  <c r="G32" i="1"/>
  <c r="H32" i="1"/>
  <c r="I32" i="1"/>
  <c r="J32" i="1"/>
  <c r="K32" i="1"/>
  <c r="L32" i="1"/>
  <c r="N32" i="1"/>
  <c r="P32" i="1"/>
  <c r="Q32" i="1"/>
  <c r="R32" i="1"/>
  <c r="S32" i="1"/>
  <c r="U32" i="1"/>
  <c r="B33" i="1"/>
  <c r="C33" i="1"/>
  <c r="D33" i="1"/>
  <c r="E33" i="1"/>
  <c r="F33" i="1"/>
  <c r="G33" i="1"/>
  <c r="H33" i="1"/>
  <c r="I33" i="1"/>
  <c r="J33" i="1"/>
  <c r="K33" i="1"/>
  <c r="L33" i="1"/>
  <c r="N33" i="1"/>
  <c r="P33" i="1"/>
  <c r="Q33" i="1"/>
  <c r="R33" i="1"/>
  <c r="S33" i="1"/>
  <c r="U33" i="1"/>
  <c r="B34" i="1"/>
  <c r="C34" i="1"/>
  <c r="D34" i="1"/>
  <c r="E34" i="1"/>
  <c r="F34" i="1"/>
  <c r="G34" i="1"/>
  <c r="H34" i="1"/>
  <c r="I34" i="1"/>
  <c r="J34" i="1"/>
  <c r="K34" i="1"/>
  <c r="L34" i="1"/>
  <c r="N34" i="1"/>
  <c r="P34" i="1"/>
  <c r="Q34" i="1"/>
  <c r="R34" i="1"/>
  <c r="S34" i="1"/>
  <c r="U34" i="1"/>
  <c r="B35" i="1"/>
  <c r="C35" i="1"/>
  <c r="D35" i="1"/>
  <c r="E35" i="1"/>
  <c r="F35" i="1"/>
  <c r="G35" i="1"/>
  <c r="H35" i="1"/>
  <c r="I35" i="1"/>
  <c r="J35" i="1"/>
  <c r="K35" i="1"/>
  <c r="L35" i="1"/>
  <c r="N35" i="1"/>
  <c r="P35" i="1"/>
  <c r="Q35" i="1"/>
  <c r="R35" i="1"/>
  <c r="S35" i="1"/>
  <c r="U35" i="1"/>
  <c r="D36" i="1"/>
  <c r="E36" i="1"/>
  <c r="F36" i="1"/>
  <c r="G36" i="1"/>
  <c r="H36" i="1"/>
  <c r="I36" i="1"/>
  <c r="J36" i="1"/>
  <c r="K36" i="1"/>
  <c r="L36" i="1"/>
  <c r="N36" i="1"/>
  <c r="P36" i="1"/>
  <c r="Q36" i="1"/>
  <c r="R36" i="1"/>
  <c r="S36" i="1"/>
  <c r="U36" i="1"/>
  <c r="B37" i="1"/>
  <c r="C37" i="1"/>
  <c r="D37" i="1"/>
  <c r="E37" i="1"/>
  <c r="F37" i="1"/>
  <c r="G37" i="1"/>
  <c r="H37" i="1"/>
  <c r="I37" i="1"/>
  <c r="J37" i="1"/>
  <c r="K37" i="1"/>
  <c r="L37" i="1"/>
  <c r="N37" i="1"/>
  <c r="P37" i="1"/>
  <c r="Q37" i="1"/>
  <c r="R37" i="1"/>
  <c r="S37" i="1"/>
  <c r="U37" i="1"/>
  <c r="B38" i="1"/>
  <c r="C38" i="1"/>
  <c r="D38" i="1"/>
  <c r="E38" i="1"/>
  <c r="F38" i="1"/>
  <c r="G38" i="1"/>
  <c r="H38" i="1"/>
  <c r="I38" i="1"/>
  <c r="J38" i="1"/>
  <c r="K38" i="1"/>
  <c r="L38" i="1"/>
  <c r="N38" i="1"/>
  <c r="P38" i="1"/>
  <c r="Q38" i="1"/>
  <c r="R38" i="1"/>
  <c r="S38" i="1"/>
  <c r="U38" i="1"/>
  <c r="B39" i="1"/>
  <c r="C39" i="1"/>
  <c r="D39" i="1"/>
  <c r="E39" i="1"/>
  <c r="F39" i="1"/>
  <c r="G39" i="1"/>
  <c r="H39" i="1"/>
  <c r="I39" i="1"/>
  <c r="J39" i="1"/>
  <c r="K39" i="1"/>
  <c r="L39" i="1"/>
  <c r="P39" i="1"/>
  <c r="Q39" i="1"/>
  <c r="R39" i="1"/>
  <c r="S39" i="1"/>
  <c r="B3" i="4"/>
  <c r="C3" i="4"/>
  <c r="D3" i="4"/>
  <c r="E3" i="4"/>
  <c r="F3" i="4"/>
  <c r="G3" i="4"/>
  <c r="H3" i="4"/>
  <c r="I3" i="4"/>
  <c r="J3" i="4"/>
  <c r="K3" i="4"/>
  <c r="L3" i="4"/>
  <c r="P7" i="4"/>
  <c r="B9" i="4"/>
  <c r="C9" i="4"/>
  <c r="D9" i="4"/>
  <c r="E9" i="4"/>
  <c r="F9" i="4"/>
  <c r="G9" i="4"/>
  <c r="H9" i="4"/>
  <c r="I9" i="4"/>
  <c r="J9" i="4"/>
  <c r="K9" i="4"/>
  <c r="L9" i="4"/>
  <c r="N9" i="4"/>
  <c r="P9" i="4"/>
  <c r="Q9" i="4"/>
  <c r="R9" i="4"/>
  <c r="S9" i="4"/>
  <c r="U9" i="4"/>
  <c r="B10" i="4"/>
  <c r="C10" i="4"/>
  <c r="D10" i="4"/>
  <c r="E10" i="4"/>
  <c r="F10" i="4"/>
  <c r="G10" i="4"/>
  <c r="H10" i="4"/>
  <c r="I10" i="4"/>
  <c r="J10" i="4"/>
  <c r="K10" i="4"/>
  <c r="L10" i="4"/>
  <c r="N10" i="4"/>
  <c r="P10" i="4"/>
  <c r="Q10" i="4"/>
  <c r="R10" i="4"/>
  <c r="S10" i="4"/>
  <c r="U10" i="4"/>
  <c r="B11" i="4"/>
  <c r="C11" i="4"/>
  <c r="D11" i="4"/>
  <c r="E11" i="4"/>
  <c r="F11" i="4"/>
  <c r="G11" i="4"/>
  <c r="H11" i="4"/>
  <c r="I11" i="4"/>
  <c r="J11" i="4"/>
  <c r="K11" i="4"/>
  <c r="L11" i="4"/>
  <c r="N11" i="4"/>
  <c r="P11" i="4"/>
  <c r="Q11" i="4"/>
  <c r="R11" i="4"/>
  <c r="S11" i="4"/>
  <c r="U11" i="4"/>
  <c r="B12" i="4"/>
  <c r="C12" i="4"/>
  <c r="D12" i="4"/>
  <c r="E12" i="4"/>
  <c r="F12" i="4"/>
  <c r="G12" i="4"/>
  <c r="H12" i="4"/>
  <c r="I12" i="4"/>
  <c r="J12" i="4"/>
  <c r="K12" i="4"/>
  <c r="L12" i="4"/>
  <c r="N12" i="4"/>
  <c r="P12" i="4"/>
  <c r="Q12" i="4"/>
  <c r="R12" i="4"/>
  <c r="S12" i="4"/>
  <c r="U12" i="4"/>
  <c r="B13" i="4"/>
  <c r="C13" i="4"/>
  <c r="D13" i="4"/>
  <c r="E13" i="4"/>
  <c r="F13" i="4"/>
  <c r="G13" i="4"/>
  <c r="H13" i="4"/>
  <c r="I13" i="4"/>
  <c r="J13" i="4"/>
  <c r="K13" i="4"/>
  <c r="L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N14" i="4"/>
  <c r="P14" i="4"/>
  <c r="Q14" i="4"/>
  <c r="R14" i="4"/>
  <c r="S14" i="4"/>
  <c r="U14" i="4"/>
  <c r="B15" i="4"/>
  <c r="C15" i="4"/>
  <c r="D15" i="4"/>
  <c r="E15" i="4"/>
  <c r="F15" i="4"/>
  <c r="G15" i="4"/>
  <c r="H15" i="4"/>
  <c r="I15" i="4"/>
  <c r="J15" i="4"/>
  <c r="K15" i="4"/>
  <c r="L15" i="4"/>
  <c r="N15" i="4"/>
  <c r="P15" i="4"/>
  <c r="Q15" i="4"/>
  <c r="R15" i="4"/>
  <c r="S15" i="4"/>
  <c r="U15" i="4"/>
  <c r="B16" i="4"/>
  <c r="C16" i="4"/>
  <c r="D16" i="4"/>
  <c r="E16" i="4"/>
  <c r="F16" i="4"/>
  <c r="G16" i="4"/>
  <c r="H16" i="4"/>
  <c r="I16" i="4"/>
  <c r="J16" i="4"/>
  <c r="K16" i="4"/>
  <c r="L16" i="4"/>
  <c r="N16" i="4"/>
  <c r="P16" i="4"/>
  <c r="Q16" i="4"/>
  <c r="R16" i="4"/>
  <c r="S16" i="4"/>
  <c r="U16" i="4"/>
  <c r="B17" i="4"/>
  <c r="C17" i="4"/>
  <c r="D17" i="4"/>
  <c r="E17" i="4"/>
  <c r="F17" i="4"/>
  <c r="G17" i="4"/>
  <c r="H17" i="4"/>
  <c r="I17" i="4"/>
  <c r="J17" i="4"/>
  <c r="K17" i="4"/>
  <c r="L17" i="4"/>
  <c r="N17" i="4"/>
  <c r="P17" i="4"/>
  <c r="Q17" i="4"/>
  <c r="R17" i="4"/>
  <c r="S17" i="4"/>
  <c r="U17" i="4"/>
  <c r="B18" i="4"/>
  <c r="C18" i="4"/>
  <c r="D18" i="4"/>
  <c r="E18" i="4"/>
  <c r="F18" i="4"/>
  <c r="G18" i="4"/>
  <c r="H18" i="4"/>
  <c r="I18" i="4"/>
  <c r="J18" i="4"/>
  <c r="K18" i="4"/>
  <c r="L18" i="4"/>
  <c r="N18" i="4"/>
  <c r="P18" i="4"/>
  <c r="Q18" i="4"/>
  <c r="R18" i="4"/>
  <c r="S18" i="4"/>
  <c r="U18" i="4"/>
  <c r="B19" i="4"/>
  <c r="C19" i="4"/>
  <c r="D19" i="4"/>
  <c r="E19" i="4"/>
  <c r="F19" i="4"/>
  <c r="G19" i="4"/>
  <c r="H19" i="4"/>
  <c r="I19" i="4"/>
  <c r="J19" i="4"/>
  <c r="K19" i="4"/>
  <c r="L19" i="4"/>
  <c r="N19" i="4"/>
  <c r="P19" i="4"/>
  <c r="Q19" i="4"/>
  <c r="R19" i="4"/>
  <c r="S19" i="4"/>
  <c r="U19" i="4"/>
  <c r="B20" i="4"/>
  <c r="C20" i="4"/>
  <c r="D20" i="4"/>
  <c r="E20" i="4"/>
  <c r="F20" i="4"/>
  <c r="G20" i="4"/>
  <c r="H20" i="4"/>
  <c r="I20" i="4"/>
  <c r="J20" i="4"/>
  <c r="K20" i="4"/>
  <c r="L20" i="4"/>
  <c r="N20" i="4"/>
  <c r="P20" i="4"/>
  <c r="Q20" i="4"/>
  <c r="R20" i="4"/>
  <c r="S20" i="4"/>
  <c r="U20" i="4"/>
  <c r="B21" i="4"/>
  <c r="C21" i="4"/>
  <c r="D21" i="4"/>
  <c r="E21" i="4"/>
  <c r="F21" i="4"/>
  <c r="G21" i="4"/>
  <c r="H21" i="4"/>
  <c r="I21" i="4"/>
  <c r="J21" i="4"/>
  <c r="K21" i="4"/>
  <c r="L21" i="4"/>
  <c r="N21" i="4"/>
  <c r="P21" i="4"/>
  <c r="Q21" i="4"/>
  <c r="R21" i="4"/>
  <c r="S21" i="4"/>
  <c r="U21" i="4"/>
  <c r="N22" i="4"/>
  <c r="P22" i="4"/>
  <c r="Q22" i="4"/>
  <c r="R22" i="4"/>
  <c r="S22" i="4"/>
  <c r="U22" i="4"/>
  <c r="B26" i="4"/>
  <c r="C26" i="4"/>
  <c r="D26" i="4"/>
  <c r="E26" i="4"/>
  <c r="F26" i="4"/>
  <c r="G26" i="4"/>
  <c r="H26" i="4"/>
  <c r="I26" i="4"/>
  <c r="J26" i="4"/>
  <c r="K26" i="4"/>
  <c r="L26" i="4"/>
  <c r="N26" i="4"/>
  <c r="P26" i="4"/>
  <c r="Q26" i="4"/>
  <c r="R26" i="4"/>
  <c r="S26" i="4"/>
  <c r="U26" i="4"/>
  <c r="B27" i="4"/>
  <c r="C27" i="4"/>
  <c r="D27" i="4"/>
  <c r="E27" i="4"/>
  <c r="F27" i="4"/>
  <c r="G27" i="4"/>
  <c r="H27" i="4"/>
  <c r="I27" i="4"/>
  <c r="J27" i="4"/>
  <c r="K27" i="4"/>
  <c r="L27" i="4"/>
  <c r="N27" i="4"/>
  <c r="P27" i="4"/>
  <c r="Q27" i="4"/>
  <c r="R27" i="4"/>
  <c r="S27" i="4"/>
  <c r="U27" i="4"/>
  <c r="B28" i="4"/>
  <c r="C28" i="4"/>
  <c r="D28" i="4"/>
  <c r="E28" i="4"/>
  <c r="F28" i="4"/>
  <c r="G28" i="4"/>
  <c r="H28" i="4"/>
  <c r="I28" i="4"/>
  <c r="J28" i="4"/>
  <c r="K28" i="4"/>
  <c r="L28" i="4"/>
  <c r="N28" i="4"/>
  <c r="P28" i="4"/>
  <c r="Q28" i="4"/>
  <c r="R28" i="4"/>
  <c r="S28" i="4"/>
  <c r="U28" i="4"/>
  <c r="B29" i="4"/>
  <c r="C29" i="4"/>
  <c r="D29" i="4"/>
  <c r="E29" i="4"/>
  <c r="F29" i="4"/>
  <c r="G29" i="4"/>
  <c r="H29" i="4"/>
  <c r="I29" i="4"/>
  <c r="J29" i="4"/>
  <c r="K29" i="4"/>
  <c r="L29" i="4"/>
  <c r="N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N30" i="4"/>
  <c r="P30" i="4"/>
  <c r="Q30" i="4"/>
  <c r="R30" i="4"/>
  <c r="S30" i="4"/>
  <c r="U30" i="4"/>
  <c r="P33" i="4"/>
  <c r="B34" i="4"/>
  <c r="C34" i="4"/>
  <c r="D34" i="4"/>
  <c r="E34" i="4"/>
  <c r="F34" i="4"/>
  <c r="G34" i="4"/>
  <c r="H34" i="4"/>
  <c r="I34" i="4"/>
  <c r="J34" i="4"/>
  <c r="K34" i="4"/>
  <c r="L34" i="4"/>
  <c r="N34" i="4"/>
  <c r="P34" i="4"/>
  <c r="Q34" i="4"/>
  <c r="R34" i="4"/>
  <c r="S34" i="4"/>
  <c r="U34" i="4"/>
  <c r="B35" i="4"/>
  <c r="C35" i="4"/>
  <c r="D35" i="4"/>
  <c r="E35" i="4"/>
  <c r="F35" i="4"/>
  <c r="G35" i="4"/>
  <c r="H35" i="4"/>
  <c r="I35" i="4"/>
  <c r="J35" i="4"/>
  <c r="K35" i="4"/>
  <c r="L35" i="4"/>
  <c r="N35" i="4"/>
  <c r="P35" i="4"/>
  <c r="Q35" i="4"/>
  <c r="R35" i="4"/>
  <c r="S35" i="4"/>
  <c r="U35" i="4"/>
  <c r="B36" i="4"/>
  <c r="C36" i="4"/>
  <c r="D36" i="4"/>
  <c r="E36" i="4"/>
  <c r="F36" i="4"/>
  <c r="G36" i="4"/>
  <c r="H36" i="4"/>
  <c r="I36" i="4"/>
  <c r="J36" i="4"/>
  <c r="K36" i="4"/>
  <c r="L36" i="4"/>
  <c r="N36" i="4"/>
  <c r="P36" i="4"/>
  <c r="Q36" i="4"/>
  <c r="R36" i="4"/>
  <c r="S36" i="4"/>
  <c r="U36" i="4"/>
  <c r="B37" i="4"/>
  <c r="C37" i="4"/>
  <c r="D37" i="4"/>
  <c r="E37" i="4"/>
  <c r="F37" i="4"/>
  <c r="G37" i="4"/>
  <c r="H37" i="4"/>
  <c r="I37" i="4"/>
  <c r="J37" i="4"/>
  <c r="K37" i="4"/>
  <c r="L37" i="4"/>
  <c r="N37" i="4"/>
  <c r="P37" i="4"/>
  <c r="Q37" i="4"/>
  <c r="R37" i="4"/>
  <c r="S37" i="4"/>
  <c r="U37" i="4"/>
  <c r="D38" i="4"/>
  <c r="E38" i="4"/>
  <c r="F38" i="4"/>
  <c r="G38" i="4"/>
  <c r="H38" i="4"/>
  <c r="I38" i="4"/>
  <c r="J38" i="4"/>
  <c r="K38" i="4"/>
  <c r="L38" i="4"/>
  <c r="N38" i="4"/>
  <c r="P38" i="4"/>
  <c r="Q38" i="4"/>
  <c r="R38" i="4"/>
  <c r="S38" i="4"/>
  <c r="U38" i="4"/>
  <c r="B39" i="4"/>
  <c r="C39" i="4"/>
  <c r="D39" i="4"/>
  <c r="E39" i="4"/>
  <c r="F39" i="4"/>
  <c r="G39" i="4"/>
  <c r="H39" i="4"/>
  <c r="I39" i="4"/>
  <c r="J39" i="4"/>
  <c r="K39" i="4"/>
  <c r="L39" i="4"/>
  <c r="N39" i="4"/>
  <c r="P39" i="4"/>
  <c r="Q39" i="4"/>
  <c r="R39" i="4"/>
  <c r="S39" i="4"/>
  <c r="U39" i="4"/>
  <c r="B40" i="4"/>
  <c r="C40" i="4"/>
  <c r="D40" i="4"/>
  <c r="E40" i="4"/>
  <c r="F40" i="4"/>
  <c r="G40" i="4"/>
  <c r="H40" i="4"/>
  <c r="I40" i="4"/>
  <c r="J40" i="4"/>
  <c r="K40" i="4"/>
  <c r="L40" i="4"/>
  <c r="N40" i="4"/>
  <c r="P40" i="4"/>
  <c r="Q40" i="4"/>
  <c r="R40" i="4"/>
  <c r="S40" i="4"/>
  <c r="U40" i="4"/>
  <c r="B41" i="4"/>
  <c r="C41" i="4"/>
  <c r="D41" i="4"/>
  <c r="E41" i="4"/>
  <c r="F41" i="4"/>
  <c r="G41" i="4"/>
  <c r="H41" i="4"/>
  <c r="I41" i="4"/>
  <c r="J41" i="4"/>
  <c r="K41" i="4"/>
  <c r="L41" i="4"/>
  <c r="P41" i="4"/>
  <c r="Q41" i="4"/>
  <c r="R41" i="4"/>
  <c r="S41" i="4"/>
</calcChain>
</file>

<file path=xl/sharedStrings.xml><?xml version="1.0" encoding="utf-8"?>
<sst xmlns="http://schemas.openxmlformats.org/spreadsheetml/2006/main" count="98" uniqueCount="49">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</sst>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1" formatCode="_(* #,##0_);_(* \(#,##0\);_(* &quot;-&quot;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1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16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-7499455</v>
          </cell>
        </row>
        <row r="56">
          <cell r="G56">
            <v>-8241953</v>
          </cell>
          <cell r="M56">
            <v>-550812</v>
          </cell>
          <cell r="AA56">
            <v>6048314</v>
          </cell>
          <cell r="AC56">
            <v>-10243906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1.5414722222222219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770516.39867403219</v>
          </cell>
        </row>
        <row r="38">
          <cell r="I38">
            <v>620613.63185999962</v>
          </cell>
        </row>
        <row r="50">
          <cell r="I50">
            <v>-734256</v>
          </cell>
        </row>
        <row r="54">
          <cell r="I54">
            <v>-2267</v>
          </cell>
        </row>
        <row r="56">
          <cell r="I56">
            <v>-817094</v>
          </cell>
        </row>
        <row r="58">
          <cell r="I58">
            <v>72297</v>
          </cell>
        </row>
        <row r="63">
          <cell r="I63">
            <v>-90189.969465968199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A39" sqref="A39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2" width="10.140625" customWidth="1"/>
    <col min="13" max="13" width="1" style="6" customWidth="1"/>
    <col min="14" max="14" width="10.7109375" customWidth="1"/>
    <col min="15" max="15" width="1.7109375" customWidth="1"/>
    <col min="16" max="16" width="9.85546875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customWidth="1"/>
  </cols>
  <sheetData>
    <row r="1" spans="1:21" ht="15.75" x14ac:dyDescent="0.25">
      <c r="A1" s="2" t="s">
        <v>48</v>
      </c>
    </row>
    <row r="2" spans="1:21" ht="16.5" thickBot="1" x14ac:dyDescent="0.3">
      <c r="A2" s="2"/>
    </row>
    <row r="3" spans="1:21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+[21]SpotRates!$F$36</f>
        <v>1.5107942157953278</v>
      </c>
      <c r="L3" s="73">
        <f>+[20]SpotRates!$F$36</f>
        <v>1.5414722222222219</v>
      </c>
    </row>
    <row r="4" spans="1:21" ht="13.5" thickBot="1" x14ac:dyDescent="0.25">
      <c r="L4" s="60" t="s">
        <v>37</v>
      </c>
    </row>
    <row r="5" spans="1:21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  <c r="P5" s="45"/>
      <c r="Q5" s="46"/>
      <c r="R5" s="46"/>
      <c r="S5" s="47" t="s">
        <v>38</v>
      </c>
      <c r="T5" s="46"/>
      <c r="U5" s="48"/>
    </row>
    <row r="6" spans="1:21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  <c r="P6" s="49" t="s">
        <v>23</v>
      </c>
      <c r="Q6" s="50" t="s">
        <v>24</v>
      </c>
      <c r="R6" s="50" t="s">
        <v>25</v>
      </c>
      <c r="S6" s="50" t="s">
        <v>39</v>
      </c>
      <c r="T6" s="51"/>
      <c r="U6" s="52" t="s">
        <v>6</v>
      </c>
    </row>
    <row r="7" spans="1:21" hidden="1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P7" s="24" t="str">
        <f>+A7</f>
        <v>BY BOOK:</v>
      </c>
      <c r="Q7" s="25"/>
      <c r="R7" s="25"/>
      <c r="S7" s="25"/>
      <c r="T7" s="12"/>
      <c r="U7" s="13"/>
    </row>
    <row r="8" spans="1:21" hidden="1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7"/>
      <c r="N8" s="16"/>
      <c r="P8" s="26"/>
      <c r="Q8" s="15"/>
      <c r="R8" s="15"/>
      <c r="S8" s="15"/>
      <c r="T8" s="7"/>
      <c r="U8" s="16"/>
    </row>
    <row r="9" spans="1:21" hidden="1" x14ac:dyDescent="0.2">
      <c r="A9" s="17" t="s">
        <v>0</v>
      </c>
      <c r="B9" s="61">
        <f>+Summary!B7/'SUM-USD'!B$3</f>
        <v>3458524.8774484466</v>
      </c>
      <c r="C9" s="61">
        <f>+Summary!C7/'SUM-USD'!C$3</f>
        <v>5544777.1407973832</v>
      </c>
      <c r="D9" s="61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-5346806.0476096096</v>
      </c>
      <c r="M9" s="8"/>
      <c r="N9" s="18">
        <f>SUM(B9:M9)</f>
        <v>7871552.7251288136</v>
      </c>
      <c r="O9" s="1"/>
      <c r="P9" s="27">
        <f>+SUM(B9:D9)</f>
        <v>11689785.831801595</v>
      </c>
      <c r="Q9" s="8">
        <f>+SUM(E9:G9)</f>
        <v>4003412.5500060851</v>
      </c>
      <c r="R9" s="8">
        <f>+SUM(H9:J9)</f>
        <v>1124391.3604095492</v>
      </c>
      <c r="S9" s="8">
        <f>+SUM(K9:L9)</f>
        <v>-8946037.0170884226</v>
      </c>
      <c r="T9" s="8"/>
      <c r="U9" s="18">
        <f>SUM(P9:T9)</f>
        <v>7871552.725128809</v>
      </c>
    </row>
    <row r="10" spans="1:21" hidden="1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-4865124.9707170287</v>
      </c>
      <c r="M10" s="8"/>
      <c r="N10" s="18">
        <f t="shared" ref="N10:N21" si="0">SUM(B10:M10)</f>
        <v>-3997109.6171203796</v>
      </c>
      <c r="O10" s="1"/>
      <c r="P10" s="27">
        <f t="shared" ref="P10:P21" si="1">+SUM(B10:D10)</f>
        <v>31037.942032122752</v>
      </c>
      <c r="Q10" s="8">
        <f t="shared" ref="Q10:Q21" si="2">+SUM(E10:G10)</f>
        <v>710888.76361473394</v>
      </c>
      <c r="R10" s="8">
        <f t="shared" ref="R10:R21" si="3">+SUM(H10:J10)</f>
        <v>0</v>
      </c>
      <c r="S10" s="8">
        <f t="shared" ref="S10:S20" si="4">+SUM(K10:L10)</f>
        <v>-4739036.3227672363</v>
      </c>
      <c r="T10" s="8"/>
      <c r="U10" s="18">
        <f>SUM(P10:T10)</f>
        <v>-3997109.6171203796</v>
      </c>
    </row>
    <row r="11" spans="1:21" hidden="1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-357328.52792244073</v>
      </c>
      <c r="M11" s="8"/>
      <c r="N11" s="18">
        <f t="shared" si="0"/>
        <v>2820635.3810171359</v>
      </c>
      <c r="O11" s="1"/>
      <c r="P11" s="27">
        <f t="shared" si="1"/>
        <v>0</v>
      </c>
      <c r="Q11" s="8">
        <f t="shared" si="2"/>
        <v>-638714.27712056984</v>
      </c>
      <c r="R11" s="8">
        <f t="shared" si="3"/>
        <v>2497472.7117720419</v>
      </c>
      <c r="S11" s="8">
        <f t="shared" si="4"/>
        <v>961876.94636566355</v>
      </c>
      <c r="T11" s="8"/>
      <c r="U11" s="18">
        <f>SUM(P11:T11)</f>
        <v>2820635.3810171355</v>
      </c>
    </row>
    <row r="12" spans="1:21" hidden="1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3923725.587010975</v>
      </c>
      <c r="M12" s="8"/>
      <c r="N12" s="18">
        <f t="shared" si="0"/>
        <v>-474342.37351138517</v>
      </c>
      <c r="O12" s="1"/>
      <c r="P12" s="27">
        <f t="shared" si="1"/>
        <v>-250242.14363024512</v>
      </c>
      <c r="Q12" s="8">
        <f t="shared" si="2"/>
        <v>6087494.0691599967</v>
      </c>
      <c r="R12" s="8">
        <f t="shared" si="3"/>
        <v>-9184852.5335778147</v>
      </c>
      <c r="S12" s="8">
        <f t="shared" si="4"/>
        <v>2873258.2345366776</v>
      </c>
      <c r="T12" s="8"/>
      <c r="U12" s="18">
        <f>SUM(P12:T12)</f>
        <v>-474342.37351138517</v>
      </c>
    </row>
    <row r="13" spans="1:21" hidden="1" x14ac:dyDescent="0.2">
      <c r="A13" s="14" t="s">
        <v>8</v>
      </c>
      <c r="B13" s="8">
        <f>+Summary!B11/'SUM-USD'!B$3</f>
        <v>0</v>
      </c>
      <c r="C13" s="8">
        <f>+Summary!C11/'SUM-USD'!C$3</f>
        <v>0</v>
      </c>
      <c r="D13" s="8">
        <f>+Summary!D11/'SUM-USD'!D$3</f>
        <v>0</v>
      </c>
      <c r="E13" s="8">
        <f>+Summary!E11/'SUM-USD'!E$3</f>
        <v>0</v>
      </c>
      <c r="F13" s="8">
        <f>+Summary!F11/'SUM-USD'!F$3</f>
        <v>0</v>
      </c>
      <c r="G13" s="8">
        <f>+Summary!G11/'SUM-USD'!G$3</f>
        <v>0</v>
      </c>
      <c r="H13" s="8">
        <f>+Summary!H11/'SUM-USD'!H$3</f>
        <v>0</v>
      </c>
      <c r="I13" s="8">
        <f>+Summary!I11/'SUM-USD'!I$3</f>
        <v>0</v>
      </c>
      <c r="J13" s="8">
        <f>+Summary!J11/'SUM-USD'!J$3</f>
        <v>0</v>
      </c>
      <c r="K13" s="8">
        <f>+Summary!K11/'SUM-USD'!K$3</f>
        <v>0</v>
      </c>
      <c r="L13" s="8">
        <f>+Summary!L11/'SUM-USD'!L$3</f>
        <v>0</v>
      </c>
      <c r="M13" s="8"/>
      <c r="N13" s="18"/>
      <c r="O13" s="1"/>
      <c r="P13" s="27">
        <f t="shared" si="1"/>
        <v>0</v>
      </c>
      <c r="Q13" s="8">
        <f t="shared" si="2"/>
        <v>0</v>
      </c>
      <c r="R13" s="8">
        <f t="shared" si="3"/>
        <v>0</v>
      </c>
      <c r="S13" s="8">
        <f t="shared" si="4"/>
        <v>0</v>
      </c>
      <c r="T13" s="8"/>
      <c r="U13" s="18"/>
    </row>
    <row r="14" spans="1:21" hidden="1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499857.46584731701</v>
      </c>
      <c r="M14" s="8"/>
      <c r="N14" s="18">
        <f t="shared" si="0"/>
        <v>8998649.3246162329</v>
      </c>
      <c r="O14" s="1"/>
      <c r="P14" s="27">
        <f t="shared" si="1"/>
        <v>-171838.24104823126</v>
      </c>
      <c r="Q14" s="8">
        <f t="shared" si="2"/>
        <v>4895723.4338308349</v>
      </c>
      <c r="R14" s="8">
        <f t="shared" si="3"/>
        <v>3031381.8264386458</v>
      </c>
      <c r="S14" s="8">
        <f t="shared" si="4"/>
        <v>1243382.3053949815</v>
      </c>
      <c r="T14" s="8"/>
      <c r="U14" s="18">
        <f t="shared" ref="U14:U21" si="5">SUM(P14:T14)</f>
        <v>8998649.324616231</v>
      </c>
    </row>
    <row r="15" spans="1:21" hidden="1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402610.97340132971</v>
      </c>
      <c r="M15" s="8"/>
      <c r="N15" s="18">
        <f t="shared" si="0"/>
        <v>2676717.4505335428</v>
      </c>
      <c r="O15" s="1"/>
      <c r="P15" s="27">
        <f t="shared" si="1"/>
        <v>12644.8178845068</v>
      </c>
      <c r="Q15" s="8">
        <f t="shared" si="2"/>
        <v>441620.77522289602</v>
      </c>
      <c r="R15" s="8">
        <f t="shared" si="3"/>
        <v>1296944.1713351058</v>
      </c>
      <c r="S15" s="8">
        <f t="shared" si="4"/>
        <v>925507.68609103421</v>
      </c>
      <c r="T15" s="8"/>
      <c r="U15" s="18">
        <f t="shared" si="5"/>
        <v>2676717.4505335428</v>
      </c>
    </row>
    <row r="16" spans="1:21" hidden="1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-476334.24035463942</v>
      </c>
      <c r="M16" s="8"/>
      <c r="N16" s="18">
        <f t="shared" si="0"/>
        <v>-862065.79393569217</v>
      </c>
      <c r="O16" s="1"/>
      <c r="P16" s="27">
        <f t="shared" si="1"/>
        <v>0</v>
      </c>
      <c r="Q16" s="8">
        <f t="shared" si="2"/>
        <v>0</v>
      </c>
      <c r="R16" s="8">
        <f t="shared" si="3"/>
        <v>0</v>
      </c>
      <c r="S16" s="8">
        <f t="shared" si="4"/>
        <v>-862065.79393569217</v>
      </c>
      <c r="T16" s="8"/>
      <c r="U16" s="18">
        <f t="shared" si="5"/>
        <v>-862065.79393569217</v>
      </c>
    </row>
    <row r="17" spans="1:21" hidden="1" x14ac:dyDescent="0.2">
      <c r="A17" s="17" t="s">
        <v>14</v>
      </c>
      <c r="B17" s="61">
        <f>+Summary!B15/'SUM-USD'!B$3</f>
        <v>-242130.61302342144</v>
      </c>
      <c r="C17" s="61">
        <f>+Summary!C15/'SUM-USD'!C$3</f>
        <v>300898.31286774407</v>
      </c>
      <c r="D17" s="61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-1470.6719766457034</v>
      </c>
      <c r="M17" s="8"/>
      <c r="N17" s="18">
        <f t="shared" si="0"/>
        <v>-1026105.0529322156</v>
      </c>
      <c r="O17" s="1"/>
      <c r="P17" s="27">
        <f t="shared" si="1"/>
        <v>89392.463818696051</v>
      </c>
      <c r="Q17" s="8">
        <f t="shared" si="2"/>
        <v>89151.23423433867</v>
      </c>
      <c r="R17" s="8">
        <f t="shared" si="3"/>
        <v>-1327761.187371192</v>
      </c>
      <c r="S17" s="8">
        <f t="shared" si="4"/>
        <v>123112.43638594195</v>
      </c>
      <c r="T17" s="8"/>
      <c r="U17" s="18">
        <f t="shared" si="5"/>
        <v>-1026105.0529322154</v>
      </c>
    </row>
    <row r="18" spans="1:21" hidden="1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/>
      <c r="N18" s="18">
        <f t="shared" si="0"/>
        <v>-593914.60054384975</v>
      </c>
      <c r="O18" s="1"/>
      <c r="P18" s="27">
        <f t="shared" si="1"/>
        <v>-593914.60054384975</v>
      </c>
      <c r="Q18" s="8">
        <f t="shared" si="2"/>
        <v>0</v>
      </c>
      <c r="R18" s="8">
        <f t="shared" si="3"/>
        <v>0</v>
      </c>
      <c r="S18" s="8">
        <f t="shared" si="4"/>
        <v>0</v>
      </c>
      <c r="T18" s="8"/>
      <c r="U18" s="18">
        <f t="shared" si="5"/>
        <v>-593914.60054384975</v>
      </c>
    </row>
    <row r="19" spans="1:21" hidden="1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-530073.77507072978</v>
      </c>
      <c r="M19" s="8"/>
      <c r="N19" s="18">
        <f t="shared" si="0"/>
        <v>5577061.6123481086</v>
      </c>
      <c r="O19" s="1"/>
      <c r="P19" s="27">
        <f t="shared" si="1"/>
        <v>1151999.1182011506</v>
      </c>
      <c r="Q19" s="8">
        <f t="shared" si="2"/>
        <v>1786368.4548223796</v>
      </c>
      <c r="R19" s="8">
        <f t="shared" si="3"/>
        <v>3343992.2077854034</v>
      </c>
      <c r="S19" s="8">
        <f t="shared" si="4"/>
        <v>-705298.16846082441</v>
      </c>
      <c r="T19" s="8"/>
      <c r="U19" s="18">
        <f t="shared" si="5"/>
        <v>5577061.6123481086</v>
      </c>
    </row>
    <row r="20" spans="1:21" hidden="1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46901.26682644659</v>
      </c>
      <c r="M20" s="8"/>
      <c r="N20" s="18">
        <f t="shared" si="0"/>
        <v>3364542.0659956569</v>
      </c>
      <c r="O20" s="1"/>
      <c r="P20" s="27">
        <f t="shared" si="1"/>
        <v>1692534.4733594046</v>
      </c>
      <c r="Q20" s="8">
        <f t="shared" si="2"/>
        <v>1709764.7513274732</v>
      </c>
      <c r="R20" s="8">
        <f t="shared" si="3"/>
        <v>52319.197136955569</v>
      </c>
      <c r="S20" s="8">
        <f t="shared" si="4"/>
        <v>-90076.355828176762</v>
      </c>
      <c r="T20" s="8"/>
      <c r="U20" s="18">
        <f t="shared" si="5"/>
        <v>3364542.0659956564</v>
      </c>
    </row>
    <row r="21" spans="1:21" hidden="1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/>
      <c r="N21" s="18">
        <f t="shared" si="0"/>
        <v>-812960.39527941018</v>
      </c>
      <c r="O21" s="1"/>
      <c r="P21" s="27">
        <f t="shared" si="1"/>
        <v>0</v>
      </c>
      <c r="Q21" s="8">
        <f t="shared" si="2"/>
        <v>-812960.39527941018</v>
      </c>
      <c r="R21" s="8">
        <f t="shared" si="3"/>
        <v>0</v>
      </c>
      <c r="S21" s="8">
        <f>+L21</f>
        <v>0</v>
      </c>
      <c r="T21" s="8"/>
      <c r="U21" s="18">
        <f t="shared" si="5"/>
        <v>-812960.39527941018</v>
      </c>
    </row>
    <row r="22" spans="1:21" ht="13.5" hidden="1" thickBot="1" x14ac:dyDescent="0.25">
      <c r="A22" s="20" t="s">
        <v>18</v>
      </c>
      <c r="B22" s="21">
        <v>344629.92400000012</v>
      </c>
      <c r="C22" s="21">
        <v>11782731.785</v>
      </c>
      <c r="D22" s="21">
        <v>7718223.0300000096</v>
      </c>
      <c r="E22" s="21">
        <v>6235091.3568234006</v>
      </c>
      <c r="F22" s="21">
        <v>20540904.271335468</v>
      </c>
      <c r="G22" s="21">
        <v>411371.90613658074</v>
      </c>
      <c r="H22" s="21">
        <v>-7850403.3144105971</v>
      </c>
      <c r="I22" s="21">
        <v>7571462.3562624492</v>
      </c>
      <c r="J22" s="21">
        <v>1539619.3855798971</v>
      </c>
      <c r="K22" s="21">
        <v>-3794107.5346212424</v>
      </c>
      <c r="L22" s="21">
        <v>-10334095.969465969</v>
      </c>
      <c r="M22" s="22"/>
      <c r="N22" s="23">
        <f>SUM(N9:N21)</f>
        <v>23542660.726316553</v>
      </c>
      <c r="O22" s="1"/>
      <c r="P22" s="28">
        <f>SUM(P9:P21)</f>
        <v>13651399.661875149</v>
      </c>
      <c r="Q22" s="21">
        <f>SUM(Q9:Q21)</f>
        <v>18272749.359818757</v>
      </c>
      <c r="R22" s="21">
        <f>SUM(R9:R21)</f>
        <v>833887.75392869464</v>
      </c>
      <c r="S22" s="21">
        <f>SUM(S9:S21)</f>
        <v>-9215376.0493060537</v>
      </c>
      <c r="T22" s="22"/>
      <c r="U22" s="23">
        <f>SUM(U9:U21)</f>
        <v>23542660.726316545</v>
      </c>
    </row>
    <row r="23" spans="1:21" hidden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8"/>
      <c r="N23" s="3"/>
      <c r="O23" s="1"/>
      <c r="P23" s="3"/>
      <c r="Q23" s="3"/>
      <c r="R23" s="3"/>
      <c r="S23" s="3"/>
      <c r="T23" s="8"/>
      <c r="U23" s="3"/>
    </row>
    <row r="24" spans="1:21" ht="13.5" hidden="1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8"/>
      <c r="N24" s="3"/>
      <c r="O24" s="1"/>
      <c r="P24" s="3"/>
      <c r="Q24" s="3"/>
      <c r="R24" s="3"/>
      <c r="S24" s="3"/>
      <c r="T24" s="8"/>
      <c r="U24" s="3"/>
    </row>
    <row r="25" spans="1:21" hidden="1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1"/>
      <c r="P25" s="10" t="s">
        <v>20</v>
      </c>
      <c r="Q25" s="29"/>
      <c r="R25" s="29"/>
      <c r="S25" s="29"/>
      <c r="T25" s="29"/>
      <c r="U25" s="30"/>
    </row>
    <row r="26" spans="1:21" hidden="1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-6645533.9592381036</v>
      </c>
      <c r="M26" s="8"/>
      <c r="N26" s="18">
        <f>SUM(B26:M26)</f>
        <v>6220736.115514175</v>
      </c>
      <c r="O26" s="1"/>
      <c r="P26" s="27">
        <f>+SUM(B26:D26)</f>
        <v>11470581.630203472</v>
      </c>
      <c r="Q26" s="8">
        <f>+SUM(E26:G26)</f>
        <v>10163081.105660247</v>
      </c>
      <c r="R26" s="8">
        <f>+SUM(H26:J26)</f>
        <v>-5562988.4613962248</v>
      </c>
      <c r="S26" s="8">
        <f>+SUM(K26:L26)</f>
        <v>-9849938.1589533165</v>
      </c>
      <c r="T26" s="8"/>
      <c r="U26" s="18">
        <f>SUM(P26:T26)</f>
        <v>6220736.1155141778</v>
      </c>
    </row>
    <row r="27" spans="1:21" s="4" customFormat="1" ht="11.25" hidden="1" x14ac:dyDescent="0.2">
      <c r="A27" s="31" t="s">
        <v>4</v>
      </c>
      <c r="B27" s="9">
        <f t="shared" ref="B27:L27" si="6">+B26-SUM(B9:B12)</f>
        <v>0</v>
      </c>
      <c r="C27" s="9">
        <f t="shared" si="6"/>
        <v>0</v>
      </c>
      <c r="D27" s="9">
        <f t="shared" si="6"/>
        <v>0</v>
      </c>
      <c r="E27" s="9">
        <f t="shared" si="6"/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/>
      <c r="N27" s="18">
        <f>SUM(B27:M27)</f>
        <v>0</v>
      </c>
      <c r="O27" s="5"/>
      <c r="P27" s="27">
        <f>+SUM(B27:D27)</f>
        <v>0</v>
      </c>
      <c r="Q27" s="8">
        <f>+SUM(E27:G27)</f>
        <v>0</v>
      </c>
      <c r="R27" s="8">
        <f>+SUM(H27:J27)</f>
        <v>0</v>
      </c>
      <c r="S27" s="8">
        <f>+SUM(K27:L27)</f>
        <v>0</v>
      </c>
      <c r="T27" s="9"/>
      <c r="U27" s="18">
        <f>SUM(I27:T27)</f>
        <v>0</v>
      </c>
    </row>
    <row r="28" spans="1:21" hidden="1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-58508.981326921516</v>
      </c>
      <c r="M28" s="8"/>
      <c r="N28" s="18">
        <f>SUM(B28:M28)</f>
        <v>17321924.610802375</v>
      </c>
      <c r="O28" s="1"/>
      <c r="P28" s="27">
        <f>+SUM(B28:D28)</f>
        <v>2180818.0316716773</v>
      </c>
      <c r="Q28" s="8">
        <f>+SUM(E28:G28)</f>
        <v>8109668.2541585136</v>
      </c>
      <c r="R28" s="8">
        <f>+SUM(H28:J28)</f>
        <v>6396876.2153249187</v>
      </c>
      <c r="S28" s="8">
        <f>+SUM(K28:L28)</f>
        <v>634562.10964726482</v>
      </c>
      <c r="T28" s="8"/>
      <c r="U28" s="18">
        <f>SUM(P28:S28)</f>
        <v>17321924.610802375</v>
      </c>
    </row>
    <row r="29" spans="1:21" s="4" customFormat="1" ht="9" hidden="1" x14ac:dyDescent="0.15">
      <c r="A29" s="31" t="s">
        <v>4</v>
      </c>
      <c r="B29" s="9">
        <f>+B28-SUM(B14:B21)</f>
        <v>0</v>
      </c>
      <c r="C29" s="9">
        <f t="shared" ref="C29:L29" si="7">+C28-SUM(C14:C21)</f>
        <v>0</v>
      </c>
      <c r="D29" s="9">
        <f t="shared" si="7"/>
        <v>0</v>
      </c>
      <c r="E29" s="9">
        <f t="shared" si="7"/>
        <v>0</v>
      </c>
      <c r="F29" s="9">
        <f t="shared" si="7"/>
        <v>0</v>
      </c>
      <c r="G29" s="9">
        <f t="shared" si="7"/>
        <v>0</v>
      </c>
      <c r="H29" s="9">
        <f t="shared" si="7"/>
        <v>0</v>
      </c>
      <c r="I29" s="9">
        <f t="shared" si="7"/>
        <v>0</v>
      </c>
      <c r="J29" s="9">
        <f t="shared" si="7"/>
        <v>0</v>
      </c>
      <c r="K29" s="9">
        <f t="shared" si="7"/>
        <v>0</v>
      </c>
      <c r="L29" s="9">
        <f t="shared" si="7"/>
        <v>8.0035533756017685E-11</v>
      </c>
      <c r="M29" s="9"/>
      <c r="N29" s="32">
        <f>+N28+N26-N22</f>
        <v>0</v>
      </c>
      <c r="O29" s="5"/>
      <c r="P29" s="33">
        <f t="shared" ref="P29:U29" si="8">+P28-SUM(P14:P21)</f>
        <v>0</v>
      </c>
      <c r="Q29" s="9">
        <f t="shared" si="8"/>
        <v>0</v>
      </c>
      <c r="R29" s="9">
        <f t="shared" si="8"/>
        <v>0</v>
      </c>
      <c r="S29" s="9">
        <f t="shared" si="8"/>
        <v>0</v>
      </c>
      <c r="T29" s="9">
        <f t="shared" si="8"/>
        <v>0</v>
      </c>
      <c r="U29" s="32">
        <f t="shared" si="8"/>
        <v>0</v>
      </c>
    </row>
    <row r="30" spans="1:21" ht="13.5" hidden="1" thickBot="1" x14ac:dyDescent="0.25">
      <c r="A30" s="20" t="s">
        <v>18</v>
      </c>
      <c r="B30" s="21">
        <f>+B28+B26</f>
        <v>237500.86741445865</v>
      </c>
      <c r="C30" s="21">
        <f t="shared" ref="C30:L30" si="9">+C28+C26</f>
        <v>8129908.0360647989</v>
      </c>
      <c r="D30" s="21">
        <f t="shared" si="9"/>
        <v>5283990.7583958935</v>
      </c>
      <c r="E30" s="21">
        <f t="shared" si="9"/>
        <v>4248064.881433595</v>
      </c>
      <c r="F30" s="21">
        <f t="shared" si="9"/>
        <v>13745993.588868801</v>
      </c>
      <c r="G30" s="21">
        <f t="shared" si="9"/>
        <v>278690.88951636595</v>
      </c>
      <c r="H30" s="21">
        <f t="shared" si="9"/>
        <v>-5312165.1335280817</v>
      </c>
      <c r="I30" s="21">
        <f t="shared" si="9"/>
        <v>5108098.3869112376</v>
      </c>
      <c r="J30" s="21">
        <f t="shared" si="9"/>
        <v>1037954.5005455376</v>
      </c>
      <c r="K30" s="21">
        <f t="shared" si="9"/>
        <v>-2511333.1087410264</v>
      </c>
      <c r="L30" s="21">
        <f t="shared" si="9"/>
        <v>-6704042.9405650254</v>
      </c>
      <c r="M30" s="22"/>
      <c r="N30" s="23">
        <f>+N28+N26</f>
        <v>23542660.726316549</v>
      </c>
      <c r="O30" s="1"/>
      <c r="P30" s="28">
        <f>+P28+P26</f>
        <v>13651399.661875149</v>
      </c>
      <c r="Q30" s="21">
        <f>+Q28+Q26</f>
        <v>18272749.35981876</v>
      </c>
      <c r="R30" s="21">
        <f>+R28+R26</f>
        <v>833887.75392869394</v>
      </c>
      <c r="S30" s="21">
        <f>+S28+S26</f>
        <v>-9215376.0493060518</v>
      </c>
      <c r="T30" s="22"/>
      <c r="U30" s="23">
        <f>+U28+U26</f>
        <v>23542660.726316553</v>
      </c>
    </row>
    <row r="31" spans="1:21" hidden="1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  <c r="P31" s="8"/>
      <c r="Q31" s="8"/>
      <c r="R31" s="8"/>
      <c r="S31" s="8"/>
      <c r="T31" s="8"/>
      <c r="U31" s="8"/>
    </row>
    <row r="32" spans="1:21" ht="13.5" hidden="1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  <c r="P32" s="8"/>
      <c r="Q32" s="8"/>
      <c r="R32" s="8"/>
      <c r="S32" s="8"/>
      <c r="T32" s="8"/>
      <c r="U32" s="8"/>
    </row>
    <row r="33" spans="1:21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1"/>
      <c r="P33" s="36" t="str">
        <f>+A33</f>
        <v>BY AREA/TRADER:</v>
      </c>
      <c r="Q33" s="34"/>
      <c r="R33" s="34"/>
      <c r="S33" s="34"/>
      <c r="T33" s="34"/>
      <c r="U33" s="35"/>
    </row>
    <row r="34" spans="1:21" x14ac:dyDescent="0.2">
      <c r="A34" s="17" t="s">
        <v>45</v>
      </c>
      <c r="B34" s="61">
        <f>+B9+B17+B10+B18+B15</f>
        <v>1578302.2381956251</v>
      </c>
      <c r="C34" s="61">
        <f>+C9+C17+C10+C18+C15</f>
        <v>6051352.3884187192</v>
      </c>
      <c r="D34" s="61">
        <f t="shared" ref="D34:H34" si="10">+D9+D17+D10+D18</f>
        <v>3619145.5863483879</v>
      </c>
      <c r="E34" s="61">
        <f t="shared" si="10"/>
        <v>1269232.0386296515</v>
      </c>
      <c r="F34" s="61">
        <f t="shared" si="10"/>
        <v>4631486.6682209391</v>
      </c>
      <c r="G34" s="61">
        <f t="shared" si="10"/>
        <v>-1097266.1589954328</v>
      </c>
      <c r="H34" s="61">
        <f t="shared" si="10"/>
        <v>-5566160.1200576071</v>
      </c>
      <c r="I34" s="61">
        <f>+I11</f>
        <v>471675.84519142157</v>
      </c>
      <c r="J34" s="61">
        <f>+J11</f>
        <v>2538389.0525219506</v>
      </c>
      <c r="K34" s="61">
        <f>+K11+K16+K10</f>
        <v>1059562.5686568441</v>
      </c>
      <c r="L34" s="61">
        <f>+L11+L16+L10</f>
        <v>-5698787.7389941085</v>
      </c>
      <c r="M34" s="8"/>
      <c r="N34" s="18">
        <f t="shared" ref="N34:N39" si="11">SUM(B34:M34)</f>
        <v>8856932.3681363855</v>
      </c>
      <c r="O34" s="3"/>
      <c r="P34" s="27">
        <f t="shared" ref="P34:P39" si="12">+SUM(B34:D34)</f>
        <v>11248800.212962732</v>
      </c>
      <c r="Q34" s="8">
        <f t="shared" ref="Q34:Q39" si="13">+SUM(E34:G34)</f>
        <v>4803452.5478551574</v>
      </c>
      <c r="R34" s="8">
        <f t="shared" ref="R34:R39" si="14">+SUM(H34:J34)</f>
        <v>-2556095.2223442346</v>
      </c>
      <c r="S34" s="8">
        <f t="shared" ref="S34:S39" si="15">+SUM(K34:L34)</f>
        <v>-4639225.1703372644</v>
      </c>
      <c r="T34" s="8"/>
      <c r="U34" s="18">
        <f t="shared" ref="U34:U39" si="16">SUM(P34:T34)</f>
        <v>8856932.368136391</v>
      </c>
    </row>
    <row r="35" spans="1:21" x14ac:dyDescent="0.2">
      <c r="A35" s="17" t="s">
        <v>46</v>
      </c>
      <c r="B35" s="8">
        <f>+B11</f>
        <v>0</v>
      </c>
      <c r="C35" s="8">
        <f t="shared" ref="C35:H35" si="17">+C11</f>
        <v>0</v>
      </c>
      <c r="D35" s="8">
        <f t="shared" si="17"/>
        <v>0</v>
      </c>
      <c r="E35" s="63">
        <f t="shared" si="17"/>
        <v>7208.3188318294942</v>
      </c>
      <c r="F35" s="63">
        <f t="shared" si="17"/>
        <v>936819.15814514738</v>
      </c>
      <c r="G35" s="63">
        <f t="shared" si="17"/>
        <v>-1582741.7540975467</v>
      </c>
      <c r="H35" s="63">
        <f t="shared" si="17"/>
        <v>-512592.1859413301</v>
      </c>
      <c r="I35" s="63">
        <f>+I9+I17</f>
        <v>5548078.6509114904</v>
      </c>
      <c r="J35" s="63">
        <f>+J9+J17</f>
        <v>-185288.35781552561</v>
      </c>
      <c r="K35" s="63">
        <f>+K9+K17</f>
        <v>-3474647.8611162249</v>
      </c>
      <c r="L35" s="63">
        <f>+L9+L17</f>
        <v>-5348276.719586255</v>
      </c>
      <c r="M35" s="8"/>
      <c r="N35" s="18">
        <f t="shared" si="11"/>
        <v>-4611440.7506684149</v>
      </c>
      <c r="O35" s="3"/>
      <c r="P35" s="27">
        <f t="shared" si="12"/>
        <v>0</v>
      </c>
      <c r="Q35" s="8">
        <f t="shared" si="13"/>
        <v>-638714.27712056984</v>
      </c>
      <c r="R35" s="8">
        <f t="shared" si="14"/>
        <v>4850198.1071546348</v>
      </c>
      <c r="S35" s="8">
        <f t="shared" si="15"/>
        <v>-8822924.5807024799</v>
      </c>
      <c r="T35" s="8"/>
      <c r="U35" s="18">
        <f t="shared" si="16"/>
        <v>-4611440.7506684149</v>
      </c>
    </row>
    <row r="36" spans="1:21" x14ac:dyDescent="0.2">
      <c r="A36" s="17" t="s">
        <v>41</v>
      </c>
      <c r="B36" s="64">
        <f>+B12+B19</f>
        <v>62145.94766791354</v>
      </c>
      <c r="C36" s="64">
        <f t="shared" ref="C36:L36" si="18">+C12+C19</f>
        <v>1202644.5221140184</v>
      </c>
      <c r="D36" s="64">
        <f t="shared" si="18"/>
        <v>-363033.49521102628</v>
      </c>
      <c r="E36" s="64">
        <f t="shared" si="18"/>
        <v>764057.95012864156</v>
      </c>
      <c r="F36" s="64">
        <f t="shared" si="18"/>
        <v>4773254.7777713006</v>
      </c>
      <c r="G36" s="64">
        <f t="shared" si="18"/>
        <v>2336549.7960824347</v>
      </c>
      <c r="H36" s="64">
        <f t="shared" si="18"/>
        <v>-287206.90731528425</v>
      </c>
      <c r="I36" s="64">
        <f t="shared" si="18"/>
        <v>-1590366.1529521993</v>
      </c>
      <c r="J36" s="64">
        <f t="shared" si="18"/>
        <v>-3963287.265524928</v>
      </c>
      <c r="K36" s="64">
        <f t="shared" si="18"/>
        <v>-1225691.7458643918</v>
      </c>
      <c r="L36" s="64">
        <f t="shared" si="18"/>
        <v>3393651.8119402453</v>
      </c>
      <c r="M36" s="8"/>
      <c r="N36" s="18">
        <f t="shared" si="11"/>
        <v>5102719.2388367252</v>
      </c>
      <c r="O36" s="3"/>
      <c r="P36" s="27">
        <f t="shared" si="12"/>
        <v>901756.97457090567</v>
      </c>
      <c r="Q36" s="8">
        <f t="shared" si="13"/>
        <v>7873862.5239823777</v>
      </c>
      <c r="R36" s="8">
        <f t="shared" si="14"/>
        <v>-5840860.3257924113</v>
      </c>
      <c r="S36" s="8">
        <f t="shared" si="15"/>
        <v>2167960.0660758535</v>
      </c>
      <c r="T36" s="8"/>
      <c r="U36" s="18">
        <f t="shared" si="16"/>
        <v>5102719.2388367262</v>
      </c>
    </row>
    <row r="37" spans="1:21" x14ac:dyDescent="0.2">
      <c r="A37" s="17" t="s">
        <v>42</v>
      </c>
      <c r="B37" s="66">
        <f>+B14</f>
        <v>-1649853.034839076</v>
      </c>
      <c r="C37" s="66">
        <f t="shared" ref="C37:L38" si="19">+C14</f>
        <v>692071.52562818327</v>
      </c>
      <c r="D37" s="66">
        <f t="shared" si="19"/>
        <v>785943.26816266146</v>
      </c>
      <c r="E37" s="66">
        <f t="shared" si="19"/>
        <v>703119.57682038133</v>
      </c>
      <c r="F37" s="66">
        <f t="shared" si="19"/>
        <v>2076945.6617728535</v>
      </c>
      <c r="G37" s="66">
        <f>+G14+G21</f>
        <v>1302697.7999581904</v>
      </c>
      <c r="H37" s="66">
        <f t="shared" si="19"/>
        <v>1174213.6614268799</v>
      </c>
      <c r="I37" s="66">
        <f t="shared" si="19"/>
        <v>1353509.9606260508</v>
      </c>
      <c r="J37" s="66">
        <f t="shared" si="19"/>
        <v>503658.20438571525</v>
      </c>
      <c r="K37" s="66">
        <f t="shared" si="19"/>
        <v>743524.83954766463</v>
      </c>
      <c r="L37" s="66">
        <f t="shared" si="19"/>
        <v>499857.46584731701</v>
      </c>
      <c r="M37" s="8"/>
      <c r="N37" s="18">
        <f t="shared" si="11"/>
        <v>8185688.9293368217</v>
      </c>
      <c r="O37" s="3"/>
      <c r="P37" s="27">
        <f t="shared" si="12"/>
        <v>-171838.24104823126</v>
      </c>
      <c r="Q37" s="8">
        <f t="shared" si="13"/>
        <v>4082763.0385514251</v>
      </c>
      <c r="R37" s="8">
        <f t="shared" si="14"/>
        <v>3031381.8264386458</v>
      </c>
      <c r="S37" s="8">
        <f t="shared" si="15"/>
        <v>1243382.3053949815</v>
      </c>
      <c r="T37" s="8"/>
      <c r="U37" s="18">
        <f t="shared" si="16"/>
        <v>8185688.9293368217</v>
      </c>
    </row>
    <row r="38" spans="1:21" x14ac:dyDescent="0.2">
      <c r="A38" s="17" t="s">
        <v>43</v>
      </c>
      <c r="B38" s="8"/>
      <c r="C38" s="8"/>
      <c r="D38" s="67">
        <f t="shared" si="19"/>
        <v>-19853.75796966063</v>
      </c>
      <c r="E38" s="67">
        <f t="shared" si="19"/>
        <v>50998.515077403892</v>
      </c>
      <c r="F38" s="67">
        <f t="shared" si="19"/>
        <v>73038.604262594454</v>
      </c>
      <c r="G38" s="67">
        <f t="shared" si="19"/>
        <v>317583.65588289767</v>
      </c>
      <c r="H38" s="67">
        <f t="shared" si="19"/>
        <v>295608.49378878594</v>
      </c>
      <c r="I38" s="67">
        <f t="shared" si="19"/>
        <v>327886.69772239838</v>
      </c>
      <c r="J38" s="67">
        <f t="shared" si="19"/>
        <v>673448.97982392157</v>
      </c>
      <c r="K38" s="67">
        <f t="shared" si="19"/>
        <v>522896.71268970455</v>
      </c>
      <c r="L38" s="67">
        <f t="shared" si="19"/>
        <v>402610.97340132971</v>
      </c>
      <c r="M38" s="8"/>
      <c r="N38" s="18">
        <f t="shared" si="11"/>
        <v>2644218.8746793754</v>
      </c>
      <c r="O38" s="3"/>
      <c r="P38" s="27">
        <f t="shared" si="12"/>
        <v>-19853.75796966063</v>
      </c>
      <c r="Q38" s="8">
        <f t="shared" si="13"/>
        <v>441620.77522289602</v>
      </c>
      <c r="R38" s="8">
        <f t="shared" si="14"/>
        <v>1296944.1713351058</v>
      </c>
      <c r="S38" s="8">
        <f t="shared" si="15"/>
        <v>925507.68609103421</v>
      </c>
      <c r="T38" s="8"/>
      <c r="U38" s="18">
        <f t="shared" si="16"/>
        <v>2644218.8746793754</v>
      </c>
    </row>
    <row r="39" spans="1:21" x14ac:dyDescent="0.2">
      <c r="A39" s="17" t="s">
        <v>44</v>
      </c>
      <c r="B39" s="69">
        <f>+B20</f>
        <v>246905.71638999615</v>
      </c>
      <c r="C39" s="69">
        <f t="shared" ref="C39:L39" si="20">+C20</f>
        <v>183839.59990387788</v>
      </c>
      <c r="D39" s="69">
        <f t="shared" si="20"/>
        <v>1261789.1570655305</v>
      </c>
      <c r="E39" s="69">
        <f t="shared" si="20"/>
        <v>1453448.4819456867</v>
      </c>
      <c r="F39" s="69">
        <f t="shared" si="20"/>
        <v>1254448.7186959644</v>
      </c>
      <c r="G39" s="69">
        <f t="shared" si="20"/>
        <v>-998132.44931417785</v>
      </c>
      <c r="H39" s="69">
        <f t="shared" si="20"/>
        <v>-416028.07542952435</v>
      </c>
      <c r="I39" s="69">
        <f t="shared" si="20"/>
        <v>-1002686.6145879241</v>
      </c>
      <c r="J39" s="69">
        <f t="shared" si="20"/>
        <v>1471033.8871544041</v>
      </c>
      <c r="K39" s="69">
        <f t="shared" si="20"/>
        <v>-136977.62265462335</v>
      </c>
      <c r="L39" s="69">
        <f t="shared" si="20"/>
        <v>46901.26682644659</v>
      </c>
      <c r="M39" s="8"/>
      <c r="N39" s="18">
        <f t="shared" si="11"/>
        <v>3364542.0659956569</v>
      </c>
      <c r="O39" s="3"/>
      <c r="P39" s="27">
        <f t="shared" si="12"/>
        <v>1692534.4733594046</v>
      </c>
      <c r="Q39" s="8">
        <f t="shared" si="13"/>
        <v>1709764.7513274732</v>
      </c>
      <c r="R39" s="8">
        <f t="shared" si="14"/>
        <v>52319.197136955569</v>
      </c>
      <c r="S39" s="8">
        <f t="shared" si="15"/>
        <v>-90076.355828176762</v>
      </c>
      <c r="T39" s="8"/>
      <c r="U39" s="18">
        <f t="shared" si="16"/>
        <v>3364542.0659956564</v>
      </c>
    </row>
    <row r="40" spans="1:21" ht="13.5" thickBot="1" x14ac:dyDescent="0.25">
      <c r="A40" s="20" t="s">
        <v>18</v>
      </c>
      <c r="B40" s="21">
        <f t="shared" ref="B40:L40" si="21">SUM(B34:B39)</f>
        <v>237500.8674144588</v>
      </c>
      <c r="C40" s="21">
        <f t="shared" si="21"/>
        <v>8129908.036064798</v>
      </c>
      <c r="D40" s="21">
        <f t="shared" si="21"/>
        <v>5283990.7583958926</v>
      </c>
      <c r="E40" s="21">
        <f t="shared" si="21"/>
        <v>4248064.881433595</v>
      </c>
      <c r="F40" s="21">
        <f t="shared" si="21"/>
        <v>13745993.588868799</v>
      </c>
      <c r="G40" s="21">
        <f t="shared" si="21"/>
        <v>278690.88951636583</v>
      </c>
      <c r="H40" s="21">
        <f t="shared" si="21"/>
        <v>-5312165.1335280789</v>
      </c>
      <c r="I40" s="21">
        <f t="shared" si="21"/>
        <v>5108098.3869112376</v>
      </c>
      <c r="J40" s="21">
        <f t="shared" si="21"/>
        <v>1037954.500545538</v>
      </c>
      <c r="K40" s="21">
        <f t="shared" si="21"/>
        <v>-2511333.1087410268</v>
      </c>
      <c r="L40" s="21">
        <f t="shared" si="21"/>
        <v>-6704042.9405650254</v>
      </c>
      <c r="M40" s="22"/>
      <c r="N40" s="23">
        <f>SUM(N34:N39)</f>
        <v>23542660.726316549</v>
      </c>
      <c r="O40" s="3"/>
      <c r="P40" s="28">
        <f>SUM(P34:P39)</f>
        <v>13651399.661875149</v>
      </c>
      <c r="Q40" s="21">
        <f>SUM(Q34:Q39)</f>
        <v>18272749.35981876</v>
      </c>
      <c r="R40" s="21">
        <f>SUM(R34:R39)</f>
        <v>833887.75392869604</v>
      </c>
      <c r="S40" s="21">
        <f>SUM(S34:S39)</f>
        <v>-9215376.0493060518</v>
      </c>
      <c r="T40" s="22"/>
      <c r="U40" s="23">
        <f>SUM(U34:U39)</f>
        <v>23542660.726316553</v>
      </c>
    </row>
    <row r="41" spans="1:21" hidden="1" x14ac:dyDescent="0.2">
      <c r="A41" t="s">
        <v>4</v>
      </c>
      <c r="B41" s="3">
        <f t="shared" ref="B41:L41" si="22">+B40-B22</f>
        <v>-107129.05658554132</v>
      </c>
      <c r="C41" s="3">
        <f t="shared" si="22"/>
        <v>-3652823.7489352021</v>
      </c>
      <c r="D41" s="3">
        <f t="shared" si="22"/>
        <v>-2434232.271604117</v>
      </c>
      <c r="E41" s="3">
        <f t="shared" si="22"/>
        <v>-1987026.4753898056</v>
      </c>
      <c r="F41" s="3">
        <f t="shared" si="22"/>
        <v>-6794910.682466669</v>
      </c>
      <c r="G41" s="3">
        <f t="shared" si="22"/>
        <v>-132681.01662021491</v>
      </c>
      <c r="H41" s="3">
        <f t="shared" si="22"/>
        <v>2538238.1808825182</v>
      </c>
      <c r="I41" s="3">
        <f t="shared" si="22"/>
        <v>-2463363.9693512116</v>
      </c>
      <c r="J41" s="3">
        <f t="shared" si="22"/>
        <v>-501664.88503435906</v>
      </c>
      <c r="K41" s="3">
        <f t="shared" si="22"/>
        <v>1282774.4258802156</v>
      </c>
      <c r="L41" s="3">
        <f t="shared" si="22"/>
        <v>3630053.0289009437</v>
      </c>
      <c r="M41" s="3"/>
      <c r="N41" s="3"/>
      <c r="O41" s="3"/>
      <c r="P41" s="3">
        <f>+P40-P22</f>
        <v>0</v>
      </c>
      <c r="Q41" s="3">
        <f>+Q40-Q22</f>
        <v>0</v>
      </c>
      <c r="R41" s="3">
        <f>+R40-R22</f>
        <v>1.3969838619232178E-9</v>
      </c>
      <c r="S41" s="3">
        <f>+S40-S22</f>
        <v>0</v>
      </c>
      <c r="T41" s="3"/>
      <c r="U41" s="3"/>
    </row>
    <row r="42" spans="1:21" x14ac:dyDescent="0.2">
      <c r="T42" s="6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  <row r="50" spans="20:20" x14ac:dyDescent="0.2">
      <c r="T50" s="6"/>
    </row>
    <row r="51" spans="20:20" x14ac:dyDescent="0.2">
      <c r="T51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opLeftCell="A31" workbookViewId="0">
      <selection activeCell="A23" sqref="A23:IV52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2" width="10.140625" customWidth="1"/>
    <col min="13" max="13" width="1" style="6" customWidth="1"/>
    <col min="14" max="14" width="10.7109375" bestFit="1" customWidth="1"/>
    <col min="15" max="15" width="1.7109375" customWidth="1"/>
    <col min="16" max="16" width="9.85546875" bestFit="1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bestFit="1" customWidth="1"/>
  </cols>
  <sheetData>
    <row r="1" spans="1:21" ht="15.75" x14ac:dyDescent="0.25">
      <c r="A1" s="2" t="s">
        <v>21</v>
      </c>
    </row>
    <row r="2" spans="1:21" ht="13.5" thickBot="1" x14ac:dyDescent="0.25">
      <c r="L2" s="60" t="s">
        <v>37</v>
      </c>
    </row>
    <row r="3" spans="1:21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 t="s">
        <v>22</v>
      </c>
      <c r="M3" s="38"/>
      <c r="N3" s="40"/>
      <c r="P3" s="45"/>
      <c r="Q3" s="46"/>
      <c r="R3" s="46"/>
      <c r="S3" s="47" t="s">
        <v>38</v>
      </c>
      <c r="T3" s="46"/>
      <c r="U3" s="48"/>
    </row>
    <row r="4" spans="1:21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43"/>
      <c r="N4" s="44" t="s">
        <v>6</v>
      </c>
      <c r="P4" s="49" t="s">
        <v>23</v>
      </c>
      <c r="Q4" s="50" t="s">
        <v>24</v>
      </c>
      <c r="R4" s="50" t="s">
        <v>25</v>
      </c>
      <c r="S4" s="50" t="s">
        <v>39</v>
      </c>
      <c r="T4" s="51"/>
      <c r="U4" s="52" t="s">
        <v>6</v>
      </c>
    </row>
    <row r="5" spans="1:21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P5" s="24" t="str">
        <f>+A5</f>
        <v>BY BOOK:</v>
      </c>
      <c r="Q5" s="25"/>
      <c r="R5" s="25"/>
      <c r="S5" s="25"/>
      <c r="T5" s="12"/>
      <c r="U5" s="13"/>
    </row>
    <row r="6" spans="1:21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7"/>
      <c r="N6" s="16"/>
      <c r="P6" s="26"/>
      <c r="Q6" s="15"/>
      <c r="R6" s="15"/>
      <c r="S6" s="15"/>
      <c r="T6" s="7"/>
      <c r="U6" s="16"/>
    </row>
    <row r="7" spans="1:21" x14ac:dyDescent="0.2">
      <c r="A7" s="17" t="s">
        <v>0</v>
      </c>
      <c r="B7" s="61">
        <f>+[9]Report!$G$55-[9]Report!$G$40-Orig!B4</f>
        <v>5018555</v>
      </c>
      <c r="C7" s="61">
        <f>+[8]Report!$G$56-Orig!C4</f>
        <v>8036083.75</v>
      </c>
      <c r="D7" s="61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+[21]Report!$G$56</f>
        <v>-5437697.3300000001</v>
      </c>
      <c r="L7" s="63">
        <f>+[20]Report!$G$56</f>
        <v>-8241953</v>
      </c>
      <c r="M7" s="8"/>
      <c r="N7" s="18">
        <f>SUM(B7:M7)</f>
        <v>10981112.604010679</v>
      </c>
      <c r="O7" s="1"/>
      <c r="P7" s="27">
        <f>+SUM(B7:D7)</f>
        <v>16978733.66</v>
      </c>
      <c r="Q7" s="8">
        <f>+SUM(E7:G7)</f>
        <v>5989906.7929222956</v>
      </c>
      <c r="R7" s="8">
        <f>+SUM(H7:J7)</f>
        <v>1692122.481088385</v>
      </c>
      <c r="S7" s="8">
        <f>+SUM(K7:L7)</f>
        <v>-13679650.33</v>
      </c>
      <c r="T7" s="8"/>
      <c r="U7" s="18">
        <f>SUM(P7:T7)</f>
        <v>10981112.604010681</v>
      </c>
    </row>
    <row r="8" spans="1:21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+[21]Report!$S$55</f>
        <v>190494</v>
      </c>
      <c r="L8" s="62">
        <f>+[20]Report!$S$55</f>
        <v>-7499455</v>
      </c>
      <c r="M8" s="8"/>
      <c r="N8" s="18">
        <f t="shared" ref="N8:N25" si="0">SUM(B8:M8)</f>
        <v>-6211860</v>
      </c>
      <c r="O8" s="1"/>
      <c r="P8" s="27">
        <f t="shared" ref="P8:P19" si="1">+SUM(B8:D8)</f>
        <v>53695</v>
      </c>
      <c r="Q8" s="8">
        <f t="shared" ref="Q8:Q19" si="2">+SUM(E8:G8)</f>
        <v>1043406</v>
      </c>
      <c r="R8" s="8">
        <f t="shared" ref="R8:R19" si="3">+SUM(H8:J8)</f>
        <v>0</v>
      </c>
      <c r="S8" s="8">
        <f t="shared" ref="S8:S18" si="4">+SUM(K8:L8)</f>
        <v>-7308961</v>
      </c>
      <c r="T8" s="8"/>
      <c r="U8" s="18">
        <f>SUM(P8:T8)</f>
        <v>-6211860</v>
      </c>
    </row>
    <row r="9" spans="1:21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+[21]Report!$M$56</f>
        <v>1993048</v>
      </c>
      <c r="L9" s="61">
        <f>+[20]Report!$M$56</f>
        <v>-550812</v>
      </c>
      <c r="M9" s="8"/>
      <c r="N9" s="18">
        <f t="shared" si="0"/>
        <v>4223327</v>
      </c>
      <c r="O9" s="1"/>
      <c r="P9" s="27">
        <f t="shared" si="1"/>
        <v>0</v>
      </c>
      <c r="Q9" s="8">
        <f t="shared" si="2"/>
        <v>-925777</v>
      </c>
      <c r="R9" s="8">
        <f t="shared" si="3"/>
        <v>3706868</v>
      </c>
      <c r="S9" s="8">
        <f t="shared" si="4"/>
        <v>1442236</v>
      </c>
      <c r="T9" s="8"/>
      <c r="U9" s="18">
        <f>SUM(P9:T9)</f>
        <v>4223327</v>
      </c>
    </row>
    <row r="10" spans="1:21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+[21]Report!$AA$56</f>
        <v>-1587040</v>
      </c>
      <c r="L10" s="64">
        <f>+[20]Report!$AA$56</f>
        <v>6048314</v>
      </c>
      <c r="M10" s="8"/>
      <c r="N10" s="18">
        <f t="shared" si="0"/>
        <v>-461971.09999999963</v>
      </c>
      <c r="O10" s="1"/>
      <c r="P10" s="27">
        <f t="shared" si="1"/>
        <v>-371161</v>
      </c>
      <c r="Q10" s="8">
        <f t="shared" si="2"/>
        <v>9063415</v>
      </c>
      <c r="R10" s="8">
        <f t="shared" si="3"/>
        <v>-13615499.1</v>
      </c>
      <c r="S10" s="8">
        <f t="shared" si="4"/>
        <v>4461274</v>
      </c>
      <c r="T10" s="8"/>
      <c r="U10" s="18">
        <f>SUM(P10:T10)</f>
        <v>-461971.09999999963</v>
      </c>
    </row>
    <row r="11" spans="1:21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8"/>
      <c r="O11" s="1"/>
      <c r="P11" s="27">
        <f t="shared" si="1"/>
        <v>0</v>
      </c>
      <c r="Q11" s="8">
        <f t="shared" si="2"/>
        <v>0</v>
      </c>
      <c r="R11" s="8">
        <f t="shared" si="3"/>
        <v>0</v>
      </c>
      <c r="S11" s="8">
        <f t="shared" si="4"/>
        <v>0</v>
      </c>
      <c r="T11" s="8"/>
      <c r="U11" s="18"/>
    </row>
    <row r="12" spans="1:21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+[22]Lavo!$I$18</f>
        <v>1123313.026888761</v>
      </c>
      <c r="L12" s="66">
        <f>+[23]Lavo!$I$18</f>
        <v>770516.39867403219</v>
      </c>
      <c r="M12" s="8"/>
      <c r="N12" s="18">
        <f t="shared" si="0"/>
        <v>13397928.567779329</v>
      </c>
      <c r="O12" s="1"/>
      <c r="P12" s="27">
        <f t="shared" si="1"/>
        <v>-243012.89499999071</v>
      </c>
      <c r="Q12" s="8">
        <f t="shared" si="2"/>
        <v>7258517.7413731534</v>
      </c>
      <c r="R12" s="8">
        <f t="shared" si="3"/>
        <v>4488594.2958433721</v>
      </c>
      <c r="S12" s="8">
        <f t="shared" si="4"/>
        <v>1893829.4255627932</v>
      </c>
      <c r="T12" s="8"/>
      <c r="U12" s="18">
        <f t="shared" ref="U12:U19" si="5">SUM(P12:T12)</f>
        <v>13397928.567779329</v>
      </c>
    </row>
    <row r="13" spans="1:21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+[22]Lavo!$I$38</f>
        <v>789989.32898999704</v>
      </c>
      <c r="L13" s="67">
        <f>+[23]Lavo!$I$38</f>
        <v>620613.63185999962</v>
      </c>
      <c r="M13" s="8"/>
      <c r="N13" s="18">
        <f t="shared" si="0"/>
        <v>4003031.7400499885</v>
      </c>
      <c r="O13" s="1"/>
      <c r="P13" s="27">
        <f t="shared" si="1"/>
        <v>17846.973999999987</v>
      </c>
      <c r="Q13" s="8">
        <f t="shared" si="2"/>
        <v>652777</v>
      </c>
      <c r="R13" s="8">
        <f t="shared" si="3"/>
        <v>1921804.8051999919</v>
      </c>
      <c r="S13" s="8">
        <f t="shared" si="4"/>
        <v>1410602.9608499967</v>
      </c>
      <c r="T13" s="8"/>
      <c r="U13" s="18">
        <f t="shared" si="5"/>
        <v>4003031.7400499885</v>
      </c>
    </row>
    <row r="14" spans="1:21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+[22]Lavo!$I$50</f>
        <v>-582761</v>
      </c>
      <c r="L14" s="61">
        <f>+[23]Lavo!$I$50</f>
        <v>-734256</v>
      </c>
      <c r="M14" s="8"/>
      <c r="N14" s="18">
        <f t="shared" si="0"/>
        <v>-1317017</v>
      </c>
      <c r="O14" s="1"/>
      <c r="P14" s="27">
        <f t="shared" si="1"/>
        <v>0</v>
      </c>
      <c r="Q14" s="8">
        <f t="shared" si="2"/>
        <v>0</v>
      </c>
      <c r="R14" s="8">
        <f t="shared" si="3"/>
        <v>0</v>
      </c>
      <c r="S14" s="8">
        <f t="shared" si="4"/>
        <v>-1317017</v>
      </c>
      <c r="T14" s="8"/>
      <c r="U14" s="18">
        <f t="shared" si="5"/>
        <v>-1317017</v>
      </c>
    </row>
    <row r="15" spans="1:21" x14ac:dyDescent="0.2">
      <c r="A15" s="17" t="s">
        <v>14</v>
      </c>
      <c r="B15" s="61">
        <f>+[18]Lavo!$I$42</f>
        <v>-351348</v>
      </c>
      <c r="C15" s="61">
        <f>+[17]Lavo!$I$42</f>
        <v>436094</v>
      </c>
      <c r="D15" s="61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+[22]Lavo!$I$54</f>
        <v>188219.43949999998</v>
      </c>
      <c r="L15" s="63">
        <f>+[23]Lavo!$I$54</f>
        <v>-2267</v>
      </c>
      <c r="M15" s="8"/>
      <c r="N15" s="18">
        <f t="shared" si="0"/>
        <v>-1522811.6151999999</v>
      </c>
      <c r="O15" s="1"/>
      <c r="P15" s="27">
        <f t="shared" si="1"/>
        <v>129479</v>
      </c>
      <c r="Q15" s="8">
        <f t="shared" si="2"/>
        <v>130861</v>
      </c>
      <c r="R15" s="8">
        <f t="shared" si="3"/>
        <v>-1969104.0547</v>
      </c>
      <c r="S15" s="8">
        <f t="shared" si="4"/>
        <v>185952.43949999998</v>
      </c>
      <c r="T15" s="8"/>
      <c r="U15" s="18">
        <f t="shared" si="5"/>
        <v>-1522811.6151999999</v>
      </c>
    </row>
    <row r="16" spans="1:21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18">
        <f t="shared" si="0"/>
        <v>-861848</v>
      </c>
      <c r="O16" s="1"/>
      <c r="P16" s="27">
        <f t="shared" si="1"/>
        <v>-861848</v>
      </c>
      <c r="Q16" s="8">
        <f t="shared" si="2"/>
        <v>0</v>
      </c>
      <c r="R16" s="8">
        <f t="shared" si="3"/>
        <v>0</v>
      </c>
      <c r="S16" s="8">
        <f t="shared" si="4"/>
        <v>0</v>
      </c>
      <c r="T16" s="8"/>
      <c r="U16" s="18">
        <f t="shared" si="5"/>
        <v>-861848</v>
      </c>
    </row>
    <row r="17" spans="1:21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+[22]Lavo!$I$56</f>
        <v>-264728</v>
      </c>
      <c r="L17" s="64">
        <f>+[23]Lavo!$I$56</f>
        <v>-817094</v>
      </c>
      <c r="M17" s="8"/>
      <c r="N17" s="18">
        <f t="shared" si="0"/>
        <v>8186908</v>
      </c>
      <c r="O17" s="1"/>
      <c r="P17" s="27">
        <f t="shared" si="1"/>
        <v>1674064</v>
      </c>
      <c r="Q17" s="8">
        <f t="shared" si="2"/>
        <v>2639747</v>
      </c>
      <c r="R17" s="8">
        <f t="shared" si="3"/>
        <v>4954919</v>
      </c>
      <c r="S17" s="8">
        <f t="shared" si="4"/>
        <v>-1081822</v>
      </c>
      <c r="T17" s="8"/>
      <c r="U17" s="18">
        <f t="shared" si="5"/>
        <v>8186908</v>
      </c>
    </row>
    <row r="18" spans="1:21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+[22]Lavo!$I$58</f>
        <v>-206945</v>
      </c>
      <c r="L18" s="69">
        <f>+[23]Lavo!$I$58</f>
        <v>72297</v>
      </c>
      <c r="M18" s="8"/>
      <c r="N18" s="18">
        <f t="shared" si="0"/>
        <v>4948627</v>
      </c>
      <c r="O18" s="1"/>
      <c r="P18" s="27">
        <f t="shared" si="1"/>
        <v>2467788</v>
      </c>
      <c r="Q18" s="8">
        <f t="shared" si="2"/>
        <v>2534514</v>
      </c>
      <c r="R18" s="8">
        <f t="shared" si="3"/>
        <v>80973</v>
      </c>
      <c r="S18" s="8">
        <f t="shared" si="4"/>
        <v>-134648</v>
      </c>
      <c r="T18" s="8"/>
      <c r="U18" s="18">
        <f t="shared" si="5"/>
        <v>4948627</v>
      </c>
    </row>
    <row r="19" spans="1:21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18">
        <f t="shared" si="0"/>
        <v>-1200000</v>
      </c>
      <c r="O19" s="1"/>
      <c r="P19" s="27">
        <f t="shared" si="1"/>
        <v>0</v>
      </c>
      <c r="Q19" s="8">
        <f t="shared" si="2"/>
        <v>-1200000</v>
      </c>
      <c r="R19" s="8">
        <f t="shared" si="3"/>
        <v>0</v>
      </c>
      <c r="S19" s="8">
        <f>+L19</f>
        <v>0</v>
      </c>
      <c r="T19" s="8"/>
      <c r="U19" s="18">
        <f t="shared" si="5"/>
        <v>-1200000</v>
      </c>
    </row>
    <row r="20" spans="1:21" ht="13.5" thickBot="1" x14ac:dyDescent="0.25">
      <c r="A20" s="20" t="s">
        <v>18</v>
      </c>
      <c r="B20" s="21">
        <f>SUM(B7:B19)</f>
        <v>344629.92400000012</v>
      </c>
      <c r="C20" s="21">
        <f t="shared" ref="C20:L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-10334095.969465969</v>
      </c>
      <c r="M20" s="22"/>
      <c r="N20" s="23">
        <f>SUM(N7:N19)</f>
        <v>34165427.19664</v>
      </c>
      <c r="O20" s="1"/>
      <c r="P20" s="28">
        <f>SUM(P7:P19)</f>
        <v>19845584.739000008</v>
      </c>
      <c r="Q20" s="21">
        <f>SUM(Q7:Q19)</f>
        <v>27187367.534295447</v>
      </c>
      <c r="R20" s="21">
        <f>SUM(R7:R19)</f>
        <v>1260678.4274317492</v>
      </c>
      <c r="S20" s="21">
        <f>SUM(S7:S19)</f>
        <v>-14128203.504087208</v>
      </c>
      <c r="T20" s="22"/>
      <c r="U20" s="23">
        <f>SUM(U7:U19)</f>
        <v>34165427.19664</v>
      </c>
    </row>
    <row r="21" spans="1:2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1"/>
      <c r="P21" s="3"/>
      <c r="Q21" s="3"/>
      <c r="R21" s="3"/>
      <c r="S21" s="3"/>
      <c r="T21" s="8"/>
      <c r="U21" s="3"/>
    </row>
    <row r="22" spans="1:21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"/>
      <c r="N22" s="3"/>
      <c r="O22" s="1"/>
      <c r="P22" s="3"/>
      <c r="Q22" s="3"/>
      <c r="R22" s="3"/>
      <c r="S22" s="3"/>
      <c r="T22" s="8"/>
      <c r="U22" s="3"/>
    </row>
    <row r="23" spans="1:21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1"/>
      <c r="P23" s="10" t="s">
        <v>20</v>
      </c>
      <c r="Q23" s="29"/>
      <c r="R23" s="29"/>
      <c r="S23" s="29"/>
      <c r="T23" s="29"/>
      <c r="U23" s="30"/>
    </row>
    <row r="24" spans="1:21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+[21]Report!$AC$56</f>
        <v>-4841195.33</v>
      </c>
      <c r="L24" s="8">
        <f>+[20]Report!$AC$56</f>
        <v>-10243906</v>
      </c>
      <c r="M24" s="8"/>
      <c r="N24" s="18">
        <f>SUM(B24:M24)</f>
        <v>8530608.5040106773</v>
      </c>
      <c r="O24" s="1"/>
      <c r="P24" s="27">
        <f>+SUM(B24:D24)</f>
        <v>16661267.66</v>
      </c>
      <c r="Q24" s="8">
        <f>+SUM(E24:G24)</f>
        <v>15170950.792922297</v>
      </c>
      <c r="R24" s="8">
        <f>+SUM(H24:J24)</f>
        <v>-8216508.6189116165</v>
      </c>
      <c r="S24" s="8">
        <f>+SUM(K24:L24)</f>
        <v>-15085101.33</v>
      </c>
      <c r="T24" s="8"/>
      <c r="U24" s="18">
        <f>SUM(P24:T24)</f>
        <v>8530608.5040106829</v>
      </c>
    </row>
    <row r="25" spans="1:21" s="4" customFormat="1" ht="11.25" x14ac:dyDescent="0.2">
      <c r="A25" s="31" t="s">
        <v>4</v>
      </c>
      <c r="B25" s="9">
        <f t="shared" ref="B25:L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/>
      <c r="N25" s="18">
        <f t="shared" si="0"/>
        <v>0</v>
      </c>
      <c r="O25" s="5"/>
      <c r="P25" s="27">
        <f>+SUM(B25:D25)</f>
        <v>0</v>
      </c>
      <c r="Q25" s="8">
        <f>+SUM(E25:G25)</f>
        <v>0</v>
      </c>
      <c r="R25" s="8">
        <f>+SUM(H25:J25)</f>
        <v>0</v>
      </c>
      <c r="S25" s="8">
        <f>+SUM(K25:L25)</f>
        <v>0</v>
      </c>
      <c r="T25" s="9"/>
      <c r="U25" s="18">
        <f>SUM(I25:T25)</f>
        <v>0</v>
      </c>
    </row>
    <row r="26" spans="1:21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+[22]Lavo!$I$63</f>
        <v>1047087.7953787581</v>
      </c>
      <c r="L26" s="8">
        <f>+[23]Lavo!$I$63</f>
        <v>-90189.969465968199</v>
      </c>
      <c r="M26" s="8"/>
      <c r="N26" s="18">
        <f>SUM(B26:M26)</f>
        <v>25634818.692629319</v>
      </c>
      <c r="O26" s="1"/>
      <c r="P26" s="27">
        <f>+SUM(B26:D26)</f>
        <v>3184317.0790000092</v>
      </c>
      <c r="Q26" s="8">
        <f>+SUM(E26:G26)</f>
        <v>12016416.741373155</v>
      </c>
      <c r="R26" s="8">
        <f>+SUM(H26:J26)</f>
        <v>9477187.0463433638</v>
      </c>
      <c r="S26" s="8">
        <f>+SUM(K26:L26)</f>
        <v>956897.82591278991</v>
      </c>
      <c r="T26" s="8"/>
      <c r="U26" s="18">
        <f>SUM(P26:S26)</f>
        <v>25634818.692629315</v>
      </c>
    </row>
    <row r="27" spans="1:21" s="4" customFormat="1" ht="9" x14ac:dyDescent="0.15">
      <c r="A27" s="31" t="s">
        <v>4</v>
      </c>
      <c r="B27" s="9">
        <f>+B26-SUM(B12:B19)</f>
        <v>0</v>
      </c>
      <c r="C27" s="9">
        <f t="shared" ref="C27:L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/>
      <c r="N27" s="32">
        <f>+N26+N24-N20</f>
        <v>0</v>
      </c>
      <c r="O27" s="5"/>
      <c r="P27" s="33">
        <f t="shared" ref="P27:U27" si="9">+P26-SUM(P12:P19)</f>
        <v>0</v>
      </c>
      <c r="Q27" s="9">
        <f t="shared" si="9"/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32">
        <f t="shared" si="9"/>
        <v>0</v>
      </c>
    </row>
    <row r="28" spans="1:21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-10334095.969465967</v>
      </c>
      <c r="M28" s="22"/>
      <c r="N28" s="23">
        <f>+N26+N24</f>
        <v>34165427.19664</v>
      </c>
      <c r="O28" s="1"/>
      <c r="P28" s="28">
        <f>+P26+P24</f>
        <v>19845584.739000008</v>
      </c>
      <c r="Q28" s="21">
        <f>+Q26+Q24</f>
        <v>27187367.534295455</v>
      </c>
      <c r="R28" s="21">
        <f>+R26+R24</f>
        <v>1260678.4274317473</v>
      </c>
      <c r="S28" s="21">
        <f>+S26+S24</f>
        <v>-14128203.50408721</v>
      </c>
      <c r="T28" s="22"/>
      <c r="U28" s="23">
        <f>+U26+U24</f>
        <v>34165427.19664</v>
      </c>
    </row>
    <row r="29" spans="1:21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  <c r="P29" s="8"/>
      <c r="Q29" s="8"/>
      <c r="R29" s="8"/>
      <c r="S29" s="8"/>
      <c r="T29" s="8"/>
      <c r="U29" s="8"/>
    </row>
    <row r="30" spans="1:21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  <c r="P30" s="8"/>
      <c r="Q30" s="8"/>
      <c r="R30" s="8"/>
      <c r="S30" s="8"/>
      <c r="T30" s="8"/>
      <c r="U30" s="8"/>
    </row>
    <row r="31" spans="1:21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1"/>
      <c r="P31" s="36" t="str">
        <f>+A31</f>
        <v>BY AREA/TRADER:</v>
      </c>
      <c r="Q31" s="34"/>
      <c r="R31" s="34"/>
      <c r="S31" s="34"/>
      <c r="T31" s="34"/>
      <c r="U31" s="35"/>
    </row>
    <row r="32" spans="1:21" x14ac:dyDescent="0.2">
      <c r="A32" s="17" t="s">
        <v>45</v>
      </c>
      <c r="B32" s="61">
        <f>+B7+B15+B8+B16+B13</f>
        <v>2290223.9739999999</v>
      </c>
      <c r="C32" s="61">
        <f>+C7+C15+C8+C16+C13</f>
        <v>8770266.75</v>
      </c>
      <c r="D32" s="61">
        <f t="shared" ref="D32:H32" si="11">+D7+D15+D8+D16</f>
        <v>5286415.91</v>
      </c>
      <c r="E32" s="61">
        <f t="shared" si="11"/>
        <v>1862913.57</v>
      </c>
      <c r="F32" s="61">
        <f t="shared" si="11"/>
        <v>6920920.1699999999</v>
      </c>
      <c r="G32" s="61">
        <f t="shared" si="11"/>
        <v>-1619659.9470777046</v>
      </c>
      <c r="H32" s="61">
        <f t="shared" si="11"/>
        <v>-8225761.202197263</v>
      </c>
      <c r="I32" s="61">
        <f>+I9</f>
        <v>699140</v>
      </c>
      <c r="J32" s="61">
        <f>+J9</f>
        <v>3765245</v>
      </c>
      <c r="K32" s="61">
        <f>+K9+K14+K8</f>
        <v>1600781</v>
      </c>
      <c r="L32" s="61">
        <f>+L9+L14+L8</f>
        <v>-8784523</v>
      </c>
      <c r="M32" s="8"/>
      <c r="N32" s="18">
        <f t="shared" ref="N32:N37" si="12">SUM(B32:M32)</f>
        <v>12565962.22472503</v>
      </c>
      <c r="O32" s="3"/>
      <c r="P32" s="27">
        <f t="shared" ref="P32:P37" si="13">+SUM(B32:D32)</f>
        <v>16346906.634</v>
      </c>
      <c r="Q32" s="8">
        <f t="shared" ref="Q32:Q37" si="14">+SUM(E32:G32)</f>
        <v>7164173.7929222956</v>
      </c>
      <c r="R32" s="8">
        <f t="shared" ref="R32:R37" si="15">+SUM(H32:J32)</f>
        <v>-3761376.202197263</v>
      </c>
      <c r="S32" s="8">
        <f t="shared" ref="S32:S37" si="16">+SUM(K32:L32)</f>
        <v>-7183742</v>
      </c>
      <c r="T32" s="8"/>
      <c r="U32" s="18">
        <f t="shared" ref="U32:U37" si="17">SUM(P32:T32)</f>
        <v>12565962.22472503</v>
      </c>
    </row>
    <row r="33" spans="1:21" x14ac:dyDescent="0.2">
      <c r="A33" s="17" t="s">
        <v>46</v>
      </c>
      <c r="B33" s="8">
        <f>+B9</f>
        <v>0</v>
      </c>
      <c r="C33" s="8">
        <f t="shared" ref="C33:H33" si="18">+C9</f>
        <v>0</v>
      </c>
      <c r="D33" s="8">
        <f t="shared" si="18"/>
        <v>0</v>
      </c>
      <c r="E33" s="63">
        <f t="shared" si="18"/>
        <v>10580</v>
      </c>
      <c r="F33" s="63">
        <f t="shared" si="18"/>
        <v>1399907</v>
      </c>
      <c r="G33" s="63">
        <f t="shared" si="18"/>
        <v>-2336264</v>
      </c>
      <c r="H33" s="63">
        <f t="shared" si="18"/>
        <v>-757517</v>
      </c>
      <c r="I33" s="63">
        <f>+I7+I15</f>
        <v>8223621.683285648</v>
      </c>
      <c r="J33" s="63">
        <f>+J7+J15</f>
        <v>-274842.05469999998</v>
      </c>
      <c r="K33" s="63">
        <f>+K7+K15</f>
        <v>-5249477.8904999997</v>
      </c>
      <c r="L33" s="63">
        <f>+L7+L15</f>
        <v>-8244220</v>
      </c>
      <c r="M33" s="8"/>
      <c r="N33" s="18">
        <f t="shared" si="12"/>
        <v>-7228212.261914352</v>
      </c>
      <c r="O33" s="3"/>
      <c r="P33" s="27">
        <f t="shared" si="13"/>
        <v>0</v>
      </c>
      <c r="Q33" s="8">
        <f t="shared" si="14"/>
        <v>-925777</v>
      </c>
      <c r="R33" s="8">
        <f t="shared" si="15"/>
        <v>7191262.6285856478</v>
      </c>
      <c r="S33" s="8">
        <f t="shared" si="16"/>
        <v>-13493697.8905</v>
      </c>
      <c r="T33" s="8"/>
      <c r="U33" s="18">
        <f t="shared" si="17"/>
        <v>-7228212.261914352</v>
      </c>
    </row>
    <row r="34" spans="1:21" x14ac:dyDescent="0.2">
      <c r="A34" s="17" t="s">
        <v>41</v>
      </c>
      <c r="B34" s="64">
        <f>+B10+B17</f>
        <v>90178</v>
      </c>
      <c r="C34" s="64">
        <f t="shared" ref="C34:K34" si="19">+C10+C17</f>
        <v>1743001</v>
      </c>
      <c r="D34" s="64">
        <f t="shared" si="19"/>
        <v>-530276</v>
      </c>
      <c r="E34" s="64">
        <f t="shared" si="19"/>
        <v>1121445</v>
      </c>
      <c r="F34" s="64">
        <f t="shared" si="19"/>
        <v>7132767</v>
      </c>
      <c r="G34" s="64">
        <f t="shared" si="19"/>
        <v>3448950</v>
      </c>
      <c r="H34" s="64">
        <f t="shared" si="19"/>
        <v>-424439</v>
      </c>
      <c r="I34" s="64">
        <f t="shared" si="19"/>
        <v>-2357315.1</v>
      </c>
      <c r="J34" s="64">
        <f t="shared" si="19"/>
        <v>-5878826</v>
      </c>
      <c r="K34" s="64">
        <f t="shared" si="19"/>
        <v>-1851768</v>
      </c>
      <c r="L34" s="64">
        <f>+L10+L17</f>
        <v>5231220</v>
      </c>
      <c r="M34" s="8"/>
      <c r="N34" s="18">
        <f t="shared" si="12"/>
        <v>7724936.9000000004</v>
      </c>
      <c r="O34" s="3"/>
      <c r="P34" s="27">
        <f t="shared" si="13"/>
        <v>1302903</v>
      </c>
      <c r="Q34" s="8">
        <f t="shared" si="14"/>
        <v>11703162</v>
      </c>
      <c r="R34" s="8">
        <f t="shared" si="15"/>
        <v>-8660580.0999999996</v>
      </c>
      <c r="S34" s="8">
        <f t="shared" si="16"/>
        <v>3379452</v>
      </c>
      <c r="T34" s="8"/>
      <c r="U34" s="18">
        <f t="shared" si="17"/>
        <v>7724936.9000000004</v>
      </c>
    </row>
    <row r="35" spans="1:21" x14ac:dyDescent="0.2">
      <c r="A35" s="17" t="s">
        <v>42</v>
      </c>
      <c r="B35" s="66">
        <f>+B12</f>
        <v>-2394049.0499999998</v>
      </c>
      <c r="C35" s="66">
        <f t="shared" ref="C35:K35" si="20">+C12</f>
        <v>1003024.0349999997</v>
      </c>
      <c r="D35" s="66">
        <f t="shared" si="20"/>
        <v>1148012.1200000094</v>
      </c>
      <c r="E35" s="66">
        <f t="shared" si="20"/>
        <v>1032002.7868234001</v>
      </c>
      <c r="F35" s="66">
        <f t="shared" si="20"/>
        <v>3103620.1013354678</v>
      </c>
      <c r="G35" s="66">
        <f>+G12+G19</f>
        <v>1922894.8532142853</v>
      </c>
      <c r="H35" s="66">
        <f t="shared" si="20"/>
        <v>1735271.8877866664</v>
      </c>
      <c r="I35" s="66">
        <f t="shared" si="20"/>
        <v>2006235.7729768001</v>
      </c>
      <c r="J35" s="66">
        <f t="shared" si="20"/>
        <v>747086.63507990504</v>
      </c>
      <c r="K35" s="66">
        <f t="shared" si="20"/>
        <v>1123313.026888761</v>
      </c>
      <c r="L35" s="66">
        <f>+L12</f>
        <v>770516.39867403219</v>
      </c>
      <c r="M35" s="8"/>
      <c r="N35" s="18">
        <f t="shared" si="12"/>
        <v>12197928.567779329</v>
      </c>
      <c r="O35" s="3"/>
      <c r="P35" s="27">
        <f t="shared" si="13"/>
        <v>-243012.89499999071</v>
      </c>
      <c r="Q35" s="8">
        <f t="shared" si="14"/>
        <v>6058517.7413731534</v>
      </c>
      <c r="R35" s="8">
        <f t="shared" si="15"/>
        <v>4488594.2958433721</v>
      </c>
      <c r="S35" s="8">
        <f t="shared" si="16"/>
        <v>1893829.4255627932</v>
      </c>
      <c r="T35" s="8"/>
      <c r="U35" s="18">
        <f t="shared" si="17"/>
        <v>12197928.567779329</v>
      </c>
    </row>
    <row r="36" spans="1:21" x14ac:dyDescent="0.2">
      <c r="A36" s="17" t="s">
        <v>43</v>
      </c>
      <c r="B36" s="8"/>
      <c r="C36" s="8"/>
      <c r="D36" s="67">
        <f t="shared" ref="D36:K36" si="21">+D13</f>
        <v>-29000</v>
      </c>
      <c r="E36" s="67">
        <f t="shared" si="21"/>
        <v>74853</v>
      </c>
      <c r="F36" s="67">
        <f t="shared" si="21"/>
        <v>109143</v>
      </c>
      <c r="G36" s="67">
        <f t="shared" si="21"/>
        <v>468781</v>
      </c>
      <c r="H36" s="67">
        <f t="shared" si="21"/>
        <v>436855</v>
      </c>
      <c r="I36" s="67">
        <f t="shared" si="21"/>
        <v>486009</v>
      </c>
      <c r="J36" s="67">
        <f t="shared" si="21"/>
        <v>998940.80519999191</v>
      </c>
      <c r="K36" s="67">
        <f t="shared" si="21"/>
        <v>789989.32898999704</v>
      </c>
      <c r="L36" s="67">
        <f>+L13</f>
        <v>620613.63185999962</v>
      </c>
      <c r="M36" s="8"/>
      <c r="N36" s="18">
        <f t="shared" si="12"/>
        <v>3956184.7660499886</v>
      </c>
      <c r="O36" s="3"/>
      <c r="P36" s="27">
        <f t="shared" si="13"/>
        <v>-29000</v>
      </c>
      <c r="Q36" s="8">
        <f t="shared" si="14"/>
        <v>652777</v>
      </c>
      <c r="R36" s="8">
        <f t="shared" si="15"/>
        <v>1921804.8051999919</v>
      </c>
      <c r="S36" s="8">
        <f t="shared" si="16"/>
        <v>1410602.9608499967</v>
      </c>
      <c r="T36" s="8"/>
      <c r="U36" s="18">
        <f t="shared" si="17"/>
        <v>3956184.7660499886</v>
      </c>
    </row>
    <row r="37" spans="1:21" x14ac:dyDescent="0.2">
      <c r="A37" s="17" t="s">
        <v>44</v>
      </c>
      <c r="B37" s="69">
        <f>+B18</f>
        <v>358277</v>
      </c>
      <c r="C37" s="69">
        <f t="shared" ref="C37:K37" si="22">+C18</f>
        <v>266440</v>
      </c>
      <c r="D37" s="69">
        <f t="shared" si="22"/>
        <v>1843071</v>
      </c>
      <c r="E37" s="69">
        <f t="shared" si="22"/>
        <v>2133297</v>
      </c>
      <c r="F37" s="69">
        <f t="shared" si="22"/>
        <v>1874547</v>
      </c>
      <c r="G37" s="69">
        <f t="shared" si="22"/>
        <v>-1473330</v>
      </c>
      <c r="H37" s="69">
        <f t="shared" si="22"/>
        <v>-614813</v>
      </c>
      <c r="I37" s="69">
        <f t="shared" si="22"/>
        <v>-1486229</v>
      </c>
      <c r="J37" s="69">
        <f t="shared" si="22"/>
        <v>2182015</v>
      </c>
      <c r="K37" s="69">
        <f t="shared" si="22"/>
        <v>-206945</v>
      </c>
      <c r="L37" s="69">
        <f>+L18</f>
        <v>72297</v>
      </c>
      <c r="M37" s="8"/>
      <c r="N37" s="18">
        <f t="shared" si="12"/>
        <v>4948627</v>
      </c>
      <c r="O37" s="3"/>
      <c r="P37" s="27">
        <f t="shared" si="13"/>
        <v>2467788</v>
      </c>
      <c r="Q37" s="8">
        <f t="shared" si="14"/>
        <v>2534514</v>
      </c>
      <c r="R37" s="8">
        <f t="shared" si="15"/>
        <v>80973</v>
      </c>
      <c r="S37" s="8">
        <f t="shared" si="16"/>
        <v>-134648</v>
      </c>
      <c r="T37" s="8"/>
      <c r="U37" s="18">
        <f t="shared" si="17"/>
        <v>4948627</v>
      </c>
    </row>
    <row r="38" spans="1:21" ht="13.5" thickBot="1" x14ac:dyDescent="0.25">
      <c r="A38" s="20" t="s">
        <v>18</v>
      </c>
      <c r="B38" s="21">
        <f t="shared" ref="B38:L38" si="23">SUM(B32:B37)</f>
        <v>344629.92400000012</v>
      </c>
      <c r="C38" s="21">
        <f t="shared" si="23"/>
        <v>11782731.785</v>
      </c>
      <c r="D38" s="21">
        <f t="shared" si="23"/>
        <v>7718223.0300000096</v>
      </c>
      <c r="E38" s="21">
        <f t="shared" si="23"/>
        <v>6235091.3568234006</v>
      </c>
      <c r="F38" s="21">
        <f t="shared" si="23"/>
        <v>20540904.271335468</v>
      </c>
      <c r="G38" s="21">
        <f t="shared" si="23"/>
        <v>411371.90613658074</v>
      </c>
      <c r="H38" s="21">
        <f t="shared" si="23"/>
        <v>-7850403.3144105971</v>
      </c>
      <c r="I38" s="21">
        <f t="shared" si="23"/>
        <v>7571462.3562624492</v>
      </c>
      <c r="J38" s="21">
        <f t="shared" si="23"/>
        <v>1539619.3855798966</v>
      </c>
      <c r="K38" s="21">
        <f t="shared" si="23"/>
        <v>-3794107.534621242</v>
      </c>
      <c r="L38" s="21">
        <f t="shared" si="23"/>
        <v>-10334095.969465969</v>
      </c>
      <c r="M38" s="22"/>
      <c r="N38" s="23">
        <f>SUM(N32:N37)</f>
        <v>34165427.19664</v>
      </c>
      <c r="O38" s="3"/>
      <c r="P38" s="28">
        <f>SUM(P32:P37)</f>
        <v>19845584.739000008</v>
      </c>
      <c r="Q38" s="21">
        <f>SUM(Q32:Q37)</f>
        <v>27187367.534295447</v>
      </c>
      <c r="R38" s="21">
        <f>SUM(R32:R37)</f>
        <v>1260678.4274317492</v>
      </c>
      <c r="S38" s="21">
        <f>SUM(S32:S37)</f>
        <v>-14128203.504087212</v>
      </c>
      <c r="T38" s="22"/>
      <c r="U38" s="23">
        <f>SUM(U32:U37)</f>
        <v>34165427.19664</v>
      </c>
    </row>
    <row r="39" spans="1:21" hidden="1" x14ac:dyDescent="0.2">
      <c r="A39" t="s">
        <v>4</v>
      </c>
      <c r="B39" s="3">
        <f t="shared" ref="B39:L39" si="24">+B38-B20</f>
        <v>0</v>
      </c>
      <c r="C39" s="3">
        <f t="shared" si="24"/>
        <v>0</v>
      </c>
      <c r="D39" s="3">
        <f t="shared" si="24"/>
        <v>0</v>
      </c>
      <c r="E39" s="3">
        <f t="shared" si="24"/>
        <v>0</v>
      </c>
      <c r="F39" s="3">
        <f t="shared" si="24"/>
        <v>0</v>
      </c>
      <c r="G39" s="3">
        <f t="shared" si="24"/>
        <v>0</v>
      </c>
      <c r="H39" s="3">
        <f t="shared" si="24"/>
        <v>0</v>
      </c>
      <c r="I39" s="3">
        <f t="shared" si="24"/>
        <v>0</v>
      </c>
      <c r="J39" s="3">
        <f t="shared" si="24"/>
        <v>0</v>
      </c>
      <c r="K39" s="3">
        <f t="shared" si="24"/>
        <v>0</v>
      </c>
      <c r="L39" s="3">
        <f t="shared" si="24"/>
        <v>0</v>
      </c>
      <c r="M39" s="3"/>
      <c r="N39" s="3"/>
      <c r="O39" s="3"/>
      <c r="P39" s="3">
        <f>+P38-P20</f>
        <v>0</v>
      </c>
      <c r="Q39" s="3">
        <f>+Q38-Q20</f>
        <v>0</v>
      </c>
      <c r="R39" s="3">
        <f>+R38-R20</f>
        <v>0</v>
      </c>
      <c r="S39" s="3">
        <f>+S38-S20</f>
        <v>0</v>
      </c>
      <c r="T39" s="3"/>
      <c r="U39" s="3"/>
    </row>
    <row r="40" spans="1:21" x14ac:dyDescent="0.2">
      <c r="T40" s="6"/>
    </row>
    <row r="41" spans="1:21" x14ac:dyDescent="0.2">
      <c r="T41" s="6"/>
    </row>
    <row r="42" spans="1:21" x14ac:dyDescent="0.2">
      <c r="T42" s="6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A17" sqref="A17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2000-11-20T22:02:56Z</cp:lastPrinted>
  <dcterms:created xsi:type="dcterms:W3CDTF">2000-10-27T20:37:45Z</dcterms:created>
  <dcterms:modified xsi:type="dcterms:W3CDTF">2023-09-16T20:38:47Z</dcterms:modified>
</cp:coreProperties>
</file>