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904130-B2AE-401F-8F93-2E6F71191EF9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<sst xmlns="http://schemas.openxmlformats.org/spreadsheetml/2006/main" count="388" uniqueCount="138">
  <si>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</si>
  <si>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</si>
  <si>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</si>
  <si>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</si>
  <si>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</si>
  <si>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</si>
  <si>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</si>
  <si>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</si>
  <si>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</si>
  <si>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</si>
  <si>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</si>
  <si>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</si>
  <si>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</si>
  <si>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</si>
  <si>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</si>
  <si>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</si>
  <si>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</si>
  <si>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</si>
  <si>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</si>
  <si>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</si>
  <si>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</si>
  <si>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Mintz</t>
  </si>
  <si>
    <t>Jordan</t>
  </si>
  <si>
    <t>Vice President</t>
  </si>
  <si>
    <t>101-38-2020</t>
  </si>
  <si>
    <t>COMPANY NUMBER</t>
  </si>
  <si>
    <t xml:space="preserve">OFFICE NUMBER/FIELD LOCATION </t>
  </si>
  <si>
    <t>PHONE NUMBER</t>
  </si>
  <si>
    <t>413</t>
  </si>
  <si>
    <t>EB4685</t>
  </si>
  <si>
    <t>713-853-7897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</si>
  <si>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</si>
  <si>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</si>
  <si>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</si>
  <si>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</si>
  <si>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</si>
  <si>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</si>
  <si>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</si>
  <si>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</si>
  <si>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</si>
  <si>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</si>
  <si>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</si>
  <si>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</si>
  <si>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</si>
  <si>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</si>
  <si>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</si>
  <si>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</si>
  <si>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9210</t>
  </si>
  <si>
    <t>999</t>
  </si>
  <si>
    <t>062</t>
  </si>
  <si>
    <t>0743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</si>
  <si>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</si>
  <si>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</si>
  <si>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</si>
  <si>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</si>
  <si>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</si>
  <si>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</si>
  <si>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</si>
  <si>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</si>
  <si>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</si>
  <si>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</si>
  <si>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</si>
  <si>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</si>
  <si>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</si>
  <si>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</si>
  <si>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</si>
  <si>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</si>
  <si>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</si>
  <si>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</si>
  <si>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</si>
  <si>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</si>
  <si>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</si>
  <si>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</si>
  <si>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</si>
  <si>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</si>
  <si>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</si>
  <si>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</si>
  <si>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</si>
  <si>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</si>
  <si>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</si>
  <si>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</si>
  <si>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</si>
  <si>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</si>
  <si>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</si>
  <si>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</si>
  <si>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</si>
  <si>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</si>
  <si>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</si>
  <si>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</si>
  <si>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</si>
  <si>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</si>
  <si>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</si>
  <si>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</si>
  <si>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</si>
  <si>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</si>
  <si>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</si>
  <si>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</si>
  <si>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</si>
  <si>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</si>
  <si>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</si>
  <si>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</si>
  <si>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</si>
  <si>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</si>
  <si>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</si>
  <si>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</si>
  <si>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</si>
  <si>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</si>
  <si>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</si>
  <si>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</si>
  <si>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</si>
  <si>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</si>
  <si>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</si>
  <si>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</si>
  <si>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</si>
  <si>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</si>
  <si>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</si>
  <si>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</si>
  <si>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</si>
  <si>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</si>
  <si>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</si>
  <si>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</si>
  <si>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</si>
  <si>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</si>
  <si>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</si>
  <si>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</si>
  <si>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 xml:space="preserve">      D</t>
  </si>
  <si>
    <t xml:space="preserve">Little Pappasitos-Working Dinner re:Going </t>
  </si>
  <si>
    <t xml:space="preserve">  Away Party for Dan Matheson</t>
  </si>
  <si>
    <t>Preston McGlory-Sr.Tax Analyst(Enron Corp),</t>
  </si>
  <si>
    <t>Kevin Liss-Sr.Dir.(ENA),Morris Clark-Dir(ENA),</t>
  </si>
  <si>
    <t>Rhett Jackson-Sr.Tax Spec.(ENA),Dan Lyons-</t>
  </si>
  <si>
    <t>Gen Counsel Asst.(ENA),Brent Vasconcellos-</t>
  </si>
  <si>
    <t>Sr.Tax Analyst(Enron Corp),John Swafford-Dir.</t>
  </si>
  <si>
    <t>(ENA), Dan Matheson-Tax Spec.(ENA)</t>
  </si>
  <si>
    <t>GTE Wireless service for May</t>
  </si>
  <si>
    <t>175</t>
  </si>
  <si>
    <t>058</t>
  </si>
  <si>
    <t>The State Bar of Texas 2000-2001 Membership Dues (plus Section(Taxation Law)Renewal)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</si>
</sst>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6157CD4-4632-6EC3-524E-0BD82A433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A454B0FB-3A70-AD4A-DBE4-7473FEAC0999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7B9A5B6-3D26-C669-83A4-8A4BF585A528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D8067562-4977-309C-CE1B-F3AC8C7ACE94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4477C00-2A64-730C-E52B-A94D8CFE1B22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6939C2F3-CF96-CDF2-2A7C-D60203839EB9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4D475B64-3A67-8359-8C7D-217C59B95F89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2FA10E21-DD6A-92E4-91EC-128CD121AD46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A3F0A751-7B34-06C6-3D92-614B285433AB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65D8397E-C8E1-EEE1-61C4-E19E312CDA45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4346EBB0-E77E-4E8C-329D-F633828174A9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30681D77-18E0-36B4-EC09-F012ECB8014B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074E053F-AB19-8626-E385-90A8F30E6599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9620E486-B8D4-FDF5-1B52-29EEEB89EEEB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CF2495B3-6FE2-03D1-D800-38E5FD754A0C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4564B2A1-44AD-947C-5842-ED45CF3CDE77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C920E7F3-12A9-5BBF-ACDD-AF7237A2FCD8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266E302C-3675-9BB1-2920-B912083D98AB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4B829E4A-9F48-A55C-2239-7FE340C72DFF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9642E87A-383F-F8E7-6226-530266BDF048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E7C3184C-A39D-F91C-0786-B2B4B712CD8C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F85FD8F8-1FD8-ACAD-2EFF-D9CBEA7AC28D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D41236BF-0439-BEC2-DC7F-037AA617612E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251.72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0743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489.54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0743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285</v>
      </c>
      <c r="B17" s="368" t="str">
        <f>'Misc. Exp. Sup'!B49</f>
        <v>413</v>
      </c>
      <c r="C17" s="368">
        <f>'Meals and Ent Sup'!C49</f>
        <v>0</v>
      </c>
      <c r="D17" s="368" t="str">
        <f>'Misc. Exp. Sup'!E49</f>
        <v>999</v>
      </c>
      <c r="E17" s="368" t="str">
        <f>'Misc. Exp. Sup'!F49</f>
        <v>058</v>
      </c>
      <c r="F17" s="368" t="str">
        <f>'Misc. Exp. Sup'!G49</f>
        <v>0743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1026.26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80" workbookViewId="0">
      <selection activeCell="J2" sqref="J2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36682</v>
      </c>
      <c r="P2" s="319">
        <f ca="1">TODAY()</f>
        <v>36682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21</v>
      </c>
      <c r="B6" s="123"/>
      <c r="C6" s="123"/>
      <c r="D6"/>
      <c r="E6" s="365" t="s">
        <v>22</v>
      </c>
      <c r="F6" s="123"/>
      <c r="G6" s="123"/>
      <c r="H6" s="181" t="s">
        <v>23</v>
      </c>
      <c r="I6" s="123"/>
      <c r="J6" s="183"/>
      <c r="K6" s="116" t="s">
        <v>24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25</v>
      </c>
      <c r="B7" s="31"/>
      <c r="C7" s="31"/>
      <c r="D7" s="32"/>
      <c r="E7" s="114" t="s">
        <v>26</v>
      </c>
      <c r="F7" s="34"/>
      <c r="G7" s="31"/>
      <c r="H7" s="30"/>
      <c r="I7" s="27"/>
      <c r="J7" s="26"/>
      <c r="K7" s="113" t="s">
        <v>27</v>
      </c>
      <c r="L7" s="22"/>
      <c r="M7" s="23"/>
      <c r="N7" s="24"/>
    </row>
    <row r="8" spans="1:64" s="3" customFormat="1" ht="17.25" customHeight="1" x14ac:dyDescent="0.2">
      <c r="A8" s="364" t="s">
        <v>28</v>
      </c>
      <c r="B8" s="366"/>
      <c r="C8" s="366"/>
      <c r="D8" s="180"/>
      <c r="E8" s="201" t="s">
        <v>29</v>
      </c>
      <c r="F8" s="179"/>
      <c r="G8" s="202"/>
      <c r="H8" s="179"/>
      <c r="I8" s="179"/>
      <c r="J8" s="200"/>
      <c r="K8" s="330" t="s">
        <v>30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31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32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33</v>
      </c>
      <c r="B13" s="268" t="s">
        <v>34</v>
      </c>
      <c r="C13" s="269"/>
      <c r="D13" s="269" t="s">
        <v>35</v>
      </c>
      <c r="E13" s="269"/>
      <c r="F13" s="269"/>
      <c r="G13" s="270"/>
      <c r="H13" s="272" t="s">
        <v>36</v>
      </c>
      <c r="I13" s="272"/>
      <c r="J13" s="272"/>
      <c r="K13" s="270"/>
      <c r="L13" s="256" t="s">
        <v>37</v>
      </c>
      <c r="M13" s="256" t="s">
        <v>38</v>
      </c>
      <c r="N13" s="256" t="s">
        <v>39</v>
      </c>
    </row>
    <row r="14" spans="1:64" s="4" customFormat="1" ht="24" customHeight="1" x14ac:dyDescent="0.2">
      <c r="A14" s="152">
        <v>36662</v>
      </c>
      <c r="B14" s="152" t="s">
        <v>125</v>
      </c>
      <c r="C14" s="128" t="s">
        <v>126</v>
      </c>
      <c r="D14" s="162"/>
      <c r="E14" s="162"/>
      <c r="F14" s="163"/>
      <c r="G14" s="164"/>
      <c r="H14" s="207" t="s">
        <v>128</v>
      </c>
      <c r="I14" s="320"/>
      <c r="J14" s="321"/>
      <c r="K14" s="321"/>
      <c r="L14" s="314">
        <v>251.72</v>
      </c>
      <c r="M14" s="206"/>
      <c r="N14" s="199">
        <f>IF(M14=" ",L14*1,L14*M14)</f>
        <v>251.72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 t="s">
        <v>127</v>
      </c>
      <c r="D15" s="162"/>
      <c r="E15" s="162"/>
      <c r="F15" s="163"/>
      <c r="G15" s="164"/>
      <c r="H15" s="325" t="s">
        <v>129</v>
      </c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 t="s">
        <v>130</v>
      </c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 t="s">
        <v>131</v>
      </c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 t="s">
        <v>132</v>
      </c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 t="s">
        <v>133</v>
      </c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40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41</v>
      </c>
      <c r="M27" s="241"/>
      <c r="N27" s="132">
        <f>SUM(N14:N26)</f>
        <v>251.72</v>
      </c>
    </row>
    <row r="28" spans="1:64" ht="24" customHeight="1" x14ac:dyDescent="0.2">
      <c r="A28" s="299" t="s">
        <v>2</v>
      </c>
      <c r="B28" s="300" t="s">
        <v>42</v>
      </c>
      <c r="C28" s="299"/>
      <c r="D28" s="300" t="s">
        <v>4</v>
      </c>
      <c r="E28" s="300" t="s">
        <v>43</v>
      </c>
      <c r="F28" s="299" t="s">
        <v>6</v>
      </c>
      <c r="G28" s="300" t="s">
        <v>7</v>
      </c>
      <c r="H28" s="300" t="s">
        <v>8</v>
      </c>
      <c r="I28" s="300" t="s">
        <v>44</v>
      </c>
      <c r="J28" s="300" t="s">
        <v>45</v>
      </c>
      <c r="K28" s="68"/>
      <c r="L28" s="289" t="s">
        <v>46</v>
      </c>
      <c r="M28" s="241"/>
      <c r="N28" s="273">
        <f>'Meals and Ent Sup'!N55+'Meals and Ent Sup (2)'!N55</f>
        <v>0</v>
      </c>
    </row>
    <row r="29" spans="1:64" ht="24" customHeight="1" x14ac:dyDescent="0.2">
      <c r="A29" s="197" t="s">
        <v>28</v>
      </c>
      <c r="B29" s="306" t="s">
        <v>47</v>
      </c>
      <c r="C29" s="307"/>
      <c r="D29" s="139" t="s">
        <v>48</v>
      </c>
      <c r="E29" s="139" t="s">
        <v>49</v>
      </c>
      <c r="F29" s="139" t="s">
        <v>50</v>
      </c>
      <c r="G29" s="140"/>
      <c r="H29" s="138"/>
      <c r="I29" s="139"/>
      <c r="J29" s="142"/>
      <c r="K29" s="66"/>
      <c r="L29" s="241" t="s">
        <v>51</v>
      </c>
      <c r="M29" s="241"/>
      <c r="N29" s="191">
        <f>SUM(N27:N28)</f>
        <v>251.72</v>
      </c>
    </row>
    <row r="30" spans="1:64" ht="21.75" customHeight="1" x14ac:dyDescent="0.25">
      <c r="A30" s="204" t="s">
        <v>52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33</v>
      </c>
      <c r="B32" s="269"/>
      <c r="C32" s="269"/>
      <c r="D32" s="269"/>
      <c r="E32" s="269"/>
      <c r="F32" s="269" t="s">
        <v>53</v>
      </c>
      <c r="G32" s="269"/>
      <c r="H32" s="269"/>
      <c r="I32" s="269"/>
      <c r="J32" s="269"/>
      <c r="K32" s="270"/>
      <c r="L32" s="256" t="s">
        <v>37</v>
      </c>
      <c r="M32" s="256" t="s">
        <v>38</v>
      </c>
      <c r="N32" s="256" t="s">
        <v>39</v>
      </c>
    </row>
    <row r="33" spans="1:64" s="4" customFormat="1" ht="24" customHeight="1" x14ac:dyDescent="0.2">
      <c r="A33" s="153">
        <v>36668</v>
      </c>
      <c r="B33" s="126" t="s">
        <v>134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489.54</v>
      </c>
      <c r="M33" s="206"/>
      <c r="N33" s="199">
        <f t="shared" ref="N33:N40" si="1">IF(M33=" ",L33*1,L33*M33)</f>
        <v>489.54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40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54</v>
      </c>
      <c r="M41" s="272"/>
      <c r="N41" s="132">
        <f>SUM(N33:N40)</f>
        <v>489.54</v>
      </c>
    </row>
    <row r="42" spans="1:64" ht="24" customHeight="1" x14ac:dyDescent="0.2">
      <c r="A42" s="299" t="s">
        <v>2</v>
      </c>
      <c r="B42" s="300" t="s">
        <v>42</v>
      </c>
      <c r="C42" s="299"/>
      <c r="D42" s="300" t="s">
        <v>4</v>
      </c>
      <c r="E42" s="300" t="s">
        <v>43</v>
      </c>
      <c r="F42" s="299" t="s">
        <v>6</v>
      </c>
      <c r="G42" s="300" t="s">
        <v>7</v>
      </c>
      <c r="H42" s="300" t="s">
        <v>8</v>
      </c>
      <c r="I42" s="300" t="s">
        <v>44</v>
      </c>
      <c r="J42" s="300" t="s">
        <v>45</v>
      </c>
      <c r="K42" s="68"/>
      <c r="L42" s="289" t="s">
        <v>55</v>
      </c>
      <c r="M42" s="241"/>
      <c r="N42" s="240">
        <f>'Misc. Exp. Sup'!O55+'Misc. Exp. Sup (2)'!O55</f>
        <v>285</v>
      </c>
    </row>
    <row r="43" spans="1:64" ht="24" customHeight="1" x14ac:dyDescent="0.2">
      <c r="A43" s="138" t="s">
        <v>28</v>
      </c>
      <c r="B43" s="306" t="s">
        <v>47</v>
      </c>
      <c r="C43" s="307"/>
      <c r="D43" s="139" t="s">
        <v>48</v>
      </c>
      <c r="E43" s="139" t="s">
        <v>135</v>
      </c>
      <c r="F43" s="139" t="s">
        <v>50</v>
      </c>
      <c r="G43" s="140"/>
      <c r="H43" s="138"/>
      <c r="I43" s="139"/>
      <c r="J43" s="141"/>
      <c r="K43" s="124"/>
      <c r="L43" s="241" t="s">
        <v>56</v>
      </c>
      <c r="M43" s="241"/>
      <c r="N43" s="191">
        <f>SUM(N41:N42)</f>
        <v>774.54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57</v>
      </c>
      <c r="B48" s="46"/>
      <c r="C48" s="46"/>
      <c r="D48" s="46"/>
      <c r="E48" s="46"/>
      <c r="F48" s="46"/>
      <c r="G48" s="46"/>
      <c r="H48" s="46"/>
      <c r="I48" s="125"/>
      <c r="J48" s="242" t="s">
        <v>58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">
      <c r="A49" s="255" t="s">
        <v>59</v>
      </c>
      <c r="B49" s="258"/>
      <c r="C49" s="256"/>
      <c r="D49" s="258"/>
      <c r="E49" s="258"/>
      <c r="F49" s="257"/>
      <c r="G49" s="259"/>
      <c r="H49" s="41"/>
      <c r="I49" s="67"/>
      <c r="J49" s="244" t="s">
        <v>60</v>
      </c>
      <c r="K49" s="245"/>
      <c r="L49" s="245"/>
      <c r="M49" s="245"/>
      <c r="N49" s="167">
        <f>N48+N43+N29</f>
        <v>1026.26</v>
      </c>
    </row>
    <row r="50" spans="1:64" ht="24" customHeight="1" x14ac:dyDescent="0.25">
      <c r="A50" s="256" t="s">
        <v>61</v>
      </c>
      <c r="B50" s="154"/>
      <c r="C50" s="268" t="s">
        <v>62</v>
      </c>
      <c r="D50" s="147"/>
      <c r="E50" s="268" t="s">
        <v>1</v>
      </c>
      <c r="F50" s="149"/>
      <c r="G50" s="144"/>
      <c r="H50" s="41"/>
      <c r="I50" s="41"/>
      <c r="J50" s="246" t="s">
        <v>63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61</v>
      </c>
      <c r="B51" s="154"/>
      <c r="C51" s="268" t="s">
        <v>62</v>
      </c>
      <c r="D51" s="148"/>
      <c r="E51" s="268" t="s">
        <v>1</v>
      </c>
      <c r="F51" s="149"/>
      <c r="G51" s="144"/>
      <c r="H51" s="41"/>
      <c r="I51" s="41"/>
      <c r="J51" s="248" t="s">
        <v>64</v>
      </c>
      <c r="K51" s="249"/>
      <c r="L51" s="250" t="str">
        <f>IF($N$49-$N$50&lt;0,"X","  ")</f>
        <v xml:space="preserve">  </v>
      </c>
      <c r="M51" s="249" t="s">
        <v>65</v>
      </c>
      <c r="N51" s="134"/>
    </row>
    <row r="52" spans="1:64" ht="24" customHeight="1" x14ac:dyDescent="0.25">
      <c r="A52" s="256" t="s">
        <v>61</v>
      </c>
      <c r="B52" s="154"/>
      <c r="C52" s="268" t="s">
        <v>62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66</v>
      </c>
      <c r="N52" s="146">
        <f>ABS(N49-N50)</f>
        <v>1026.26</v>
      </c>
    </row>
    <row r="53" spans="1:64" ht="24" customHeight="1" x14ac:dyDescent="0.2">
      <c r="A53" s="257"/>
      <c r="B53" s="257"/>
      <c r="C53" s="257"/>
      <c r="D53" s="260" t="s">
        <v>67</v>
      </c>
      <c r="E53" s="256"/>
      <c r="F53" s="169">
        <f>SUM(F50:F52)</f>
        <v>0</v>
      </c>
      <c r="G53" s="145"/>
      <c r="H53" s="41"/>
      <c r="I53" s="41"/>
      <c r="J53" s="254" t="s">
        <v>68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69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70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71</v>
      </c>
      <c r="B57" s="45"/>
      <c r="C57" s="45"/>
      <c r="D57" s="45"/>
      <c r="E57" s="46"/>
      <c r="F57" s="47" t="s">
        <v>61</v>
      </c>
      <c r="G57" s="48" t="s">
        <v>72</v>
      </c>
      <c r="H57" s="45"/>
      <c r="I57" s="45"/>
      <c r="J57" s="49"/>
      <c r="K57" s="50" t="s">
        <v>61</v>
      </c>
      <c r="L57" s="51" t="s">
        <v>72</v>
      </c>
      <c r="M57" s="52"/>
      <c r="N57" s="53" t="s">
        <v>61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73</v>
      </c>
      <c r="B59" s="31"/>
      <c r="C59" s="31"/>
      <c r="D59" s="31"/>
      <c r="E59" s="46"/>
      <c r="F59" s="47"/>
      <c r="G59" s="33" t="s">
        <v>74</v>
      </c>
      <c r="H59" s="31"/>
      <c r="I59" s="31"/>
      <c r="J59" s="49"/>
      <c r="K59" s="187"/>
      <c r="L59" s="33" t="s">
        <v>74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75</v>
      </c>
      <c r="B61" s="72" t="s">
        <v>76</v>
      </c>
      <c r="C61" s="41" t="s">
        <v>77</v>
      </c>
      <c r="D61" s="41" t="s">
        <v>78</v>
      </c>
      <c r="E61" s="72" t="s">
        <v>79</v>
      </c>
      <c r="F61" s="41" t="s">
        <v>80</v>
      </c>
      <c r="G61" s="41" t="s">
        <v>81</v>
      </c>
      <c r="H61" s="41" t="s">
        <v>82</v>
      </c>
      <c r="I61" s="41" t="s">
        <v>83</v>
      </c>
      <c r="J61" s="41" t="s">
        <v>84</v>
      </c>
      <c r="K61" s="41" t="s">
        <v>85</v>
      </c>
      <c r="L61" s="41" t="s">
        <v>86</v>
      </c>
      <c r="M61" s="41" t="s">
        <v>87</v>
      </c>
      <c r="N61" s="41" t="s">
        <v>88</v>
      </c>
    </row>
    <row r="62" spans="1:64" s="3" customFormat="1" ht="21" hidden="1" customHeight="1" x14ac:dyDescent="0.2">
      <c r="A62" s="112" t="str">
        <f>IF(ISBLANK($A$6),TRIM(" "),$A$6)</f>
        <v>Mintz</v>
      </c>
      <c r="B62" s="295" t="str">
        <f>IF(ISBLANK($E$6),TRIM(" "),$E$6)</f>
        <v>Jordan</v>
      </c>
      <c r="C62" s="374" t="str">
        <f>TEXT(IF(ISBLANK($N$2),"      ",$N$2),"000000")</f>
        <v>036682</v>
      </c>
      <c r="D62" s="112" t="str">
        <f>TEXT($K$6,"###-##-####")</f>
        <v>101-38-2020</v>
      </c>
      <c r="E62" s="296" t="str">
        <f>TEXT($N$52,"######0.00")</f>
        <v>1026.26</v>
      </c>
      <c r="F62" s="358" t="s">
        <v>89</v>
      </c>
      <c r="G62" s="358" t="s">
        <v>90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1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0" zoomScale="80" workbookViewId="0">
      <selection activeCell="M12" sqref="M12:M21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91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92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93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Mintz</v>
      </c>
      <c r="B5" s="123"/>
      <c r="C5" s="123"/>
      <c r="D5" s="123"/>
      <c r="E5" s="304" t="str">
        <f>'Short Form'!E6</f>
        <v>Jordan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101-38-2020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94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95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96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97</v>
      </c>
      <c r="B11" s="268" t="s">
        <v>33</v>
      </c>
      <c r="C11" s="269"/>
      <c r="D11" s="269"/>
      <c r="E11" s="269" t="s">
        <v>98</v>
      </c>
      <c r="F11" s="269"/>
      <c r="G11" s="269"/>
      <c r="H11" s="269"/>
      <c r="I11" s="269"/>
      <c r="J11" s="269"/>
      <c r="K11" s="270"/>
      <c r="L11" s="268" t="s">
        <v>99</v>
      </c>
      <c r="M11" s="256" t="s">
        <v>100</v>
      </c>
      <c r="N11" s="256" t="s">
        <v>38</v>
      </c>
      <c r="O11" s="256" t="s">
        <v>101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104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 s="216" t="s">
        <v>106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 s="221" t="s">
        <v>108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112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97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113</v>
      </c>
      <c r="M48" s="331"/>
      <c r="N48" s="94"/>
      <c r="O48" s="256" t="s">
        <v>114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104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31" zoomScale="80" workbookViewId="0">
      <selection activeCell="A10" sqref="A10:A21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91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93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Mintz</v>
      </c>
      <c r="B5" s="123"/>
      <c r="C5" s="123"/>
      <c r="D5" s="123"/>
      <c r="E5" s="305" t="str">
        <f>'Short Form'!E6</f>
        <v>Jordan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101-38-2020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116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117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97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118</v>
      </c>
      <c r="M9" s="268" t="s">
        <v>38</v>
      </c>
      <c r="N9" s="256" t="s">
        <v>101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104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 s="216" t="s">
        <v>106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 s="221" t="s">
        <v>108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119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97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113</v>
      </c>
      <c r="M48" s="112"/>
      <c r="N48" s="291" t="s">
        <v>114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104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C10" sqref="C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91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120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93</v>
      </c>
      <c r="N2" s="328">
        <f>IF((VALUE('Short Form'!J62)&lt;&gt;0),1+VALUE('Short Form'!I62)+VALUE('Short Form'!J62)+VALUE('Short Form'!H62),"")</f>
        <v>2</v>
      </c>
      <c r="O2" s="329">
        <f>IF((N2=0),"",'Short Form'!$N3)</f>
        <v>2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Mintz</v>
      </c>
      <c r="B5" s="123"/>
      <c r="C5" s="123"/>
      <c r="D5" s="123"/>
      <c r="E5" s="304" t="str">
        <f>'Short Form'!E6</f>
        <v>Jordan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101-38-2020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121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96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97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100</v>
      </c>
      <c r="N9" s="268" t="s">
        <v>38</v>
      </c>
      <c r="O9" s="256" t="s">
        <v>101</v>
      </c>
      <c r="P9" s="78"/>
      <c r="Q9" s="78"/>
      <c r="R9" s="78"/>
      <c r="S9" s="78"/>
      <c r="T9" s="78"/>
    </row>
    <row r="10" spans="1:20" s="13" customFormat="1" ht="24" customHeight="1" x14ac:dyDescent="0.2">
      <c r="A10" s="194" t="s">
        <v>89</v>
      </c>
      <c r="B10" s="155">
        <v>36666</v>
      </c>
      <c r="C10" s="126" t="s">
        <v>137</v>
      </c>
      <c r="D10" s="173"/>
      <c r="E10" s="173"/>
      <c r="F10" s="173"/>
      <c r="G10" s="174"/>
      <c r="H10" s="173"/>
      <c r="I10" s="175"/>
      <c r="J10" s="173"/>
      <c r="K10" s="173"/>
      <c r="L10" s="173"/>
      <c r="M10" s="288">
        <v>285</v>
      </c>
      <c r="N10" s="310"/>
      <c r="O10" s="199">
        <f>IF(N10=" ",M10*1,M10*N10)</f>
        <v>285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31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104</v>
      </c>
      <c r="N41" s="256"/>
      <c r="O41" s="127">
        <f>SUM(O10:O40)</f>
        <v>285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/>
      <c r="L42" s="216" t="s">
        <v>106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/>
      <c r="L43" s="221" t="s">
        <v>108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112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97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113</v>
      </c>
      <c r="M48" s="331"/>
      <c r="N48" s="94"/>
      <c r="O48" s="256" t="s">
        <v>114</v>
      </c>
      <c r="P48" s="92"/>
      <c r="Q48" s="92"/>
      <c r="R48" s="92"/>
      <c r="S48" s="92"/>
      <c r="T48" s="92"/>
    </row>
    <row r="49" spans="1:20" ht="24" customHeight="1" x14ac:dyDescent="0.25">
      <c r="A49" s="194" t="s">
        <v>89</v>
      </c>
      <c r="B49" s="195" t="s">
        <v>28</v>
      </c>
      <c r="C49" s="311" t="s">
        <v>47</v>
      </c>
      <c r="D49" s="312"/>
      <c r="E49" s="195" t="s">
        <v>48</v>
      </c>
      <c r="F49" s="195" t="s">
        <v>136</v>
      </c>
      <c r="G49" s="195" t="s">
        <v>50</v>
      </c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285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104</v>
      </c>
      <c r="N55" s="256"/>
      <c r="O55" s="127">
        <f>SUM(O49:O54)</f>
        <v>285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1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91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122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93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Mintz</v>
      </c>
      <c r="B5" s="123"/>
      <c r="C5" s="123"/>
      <c r="D5" s="123"/>
      <c r="E5" s="304" t="str">
        <f>'Short Form'!E6</f>
        <v>Jordan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101-38-2020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94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95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96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97</v>
      </c>
      <c r="B11" s="268" t="s">
        <v>33</v>
      </c>
      <c r="C11" s="269"/>
      <c r="D11" s="269"/>
      <c r="E11" s="269" t="s">
        <v>98</v>
      </c>
      <c r="F11" s="269"/>
      <c r="G11" s="269"/>
      <c r="H11" s="269"/>
      <c r="I11" s="269"/>
      <c r="J11" s="269"/>
      <c r="K11" s="270"/>
      <c r="L11" s="268" t="s">
        <v>99</v>
      </c>
      <c r="M11" s="256" t="s">
        <v>100</v>
      </c>
      <c r="N11" s="256" t="s">
        <v>38</v>
      </c>
      <c r="O11" s="256" t="s">
        <v>101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104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 s="216" t="s">
        <v>106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 s="221" t="s">
        <v>108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112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97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113</v>
      </c>
      <c r="M48" s="331"/>
      <c r="N48" s="94"/>
      <c r="O48" s="256" t="s">
        <v>114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104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91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123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93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Mintz</v>
      </c>
      <c r="B5" s="123"/>
      <c r="C5" s="123"/>
      <c r="D5" s="123"/>
      <c r="E5" s="305" t="str">
        <f>'Short Form'!E6</f>
        <v>Jordan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101-38-2020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116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117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97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118</v>
      </c>
      <c r="M9" s="268" t="s">
        <v>38</v>
      </c>
      <c r="N9" s="256" t="s">
        <v>101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104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 s="216" t="s">
        <v>106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 s="221" t="s">
        <v>108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119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97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113</v>
      </c>
      <c r="M48" s="112"/>
      <c r="N48" s="291" t="s">
        <v>114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104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91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124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93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Mintz</v>
      </c>
      <c r="B5" s="123"/>
      <c r="C5" s="123"/>
      <c r="D5" s="123"/>
      <c r="E5" s="304" t="str">
        <f>'Short Form'!E6</f>
        <v>Jordan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101-38-2020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121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96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97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100</v>
      </c>
      <c r="N9" s="268" t="s">
        <v>38</v>
      </c>
      <c r="O9" s="256" t="s">
        <v>101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104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/>
      <c r="L42" s="216" t="s">
        <v>106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/>
      <c r="L43" s="221" t="s">
        <v>108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112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97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113</v>
      </c>
      <c r="M48" s="331"/>
      <c r="N48" s="94"/>
      <c r="O48" s="256" t="s">
        <v>114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104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2000-04-17T14:08:24Z</cp:lastPrinted>
  <dcterms:created xsi:type="dcterms:W3CDTF">1997-11-03T17:34:07Z</dcterms:created>
  <dcterms:modified xsi:type="dcterms:W3CDTF">2023-09-16T20:56:01Z</dcterms:modified>
</cp:coreProperties>
</file>