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699B90-DB2E-46B1-B1A9-68ED397FF111}" xr6:coauthVersionLast="47" xr6:coauthVersionMax="47" xr10:uidLastSave="{00000000-0000-0000-0000-000000000000}"/>
  <bookViews>
    <workbookView xWindow="-120" yWindow="-120" windowWidth="38640" windowHeight="15720" activeTab="2"/>
  </bookViews>
  <sheets>
    <sheet name="Weekly_US" sheetId="2" r:id="rId1"/>
    <sheet name="Monthly_US" sheetId="3" r:id="rId2"/>
    <sheet name="Summary" sheetId="4" r:id="rId3"/>
  </sheets>
  <calcPr calcId="0"/>
</workbook>
</file>

<file path=xl/calcChain.xml><?xml version="1.0" encoding="utf-8"?>
<calcChain xmlns="http://schemas.openxmlformats.org/spreadsheetml/2006/main">
  <c r="H8" i="3" l="1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H22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D45" i="3"/>
  <c r="D61" i="3"/>
  <c r="D14" i="4"/>
  <c r="I14" i="4"/>
  <c r="J14" i="4"/>
  <c r="L14" i="4"/>
  <c r="M14" i="4"/>
  <c r="N14" i="4"/>
  <c r="O14" i="4"/>
  <c r="P14" i="4"/>
  <c r="Q14" i="4"/>
  <c r="R14" i="4"/>
  <c r="D30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17" i="2"/>
</calcChain>
</file>

<file path=xl/sharedStrings.xml><?xml version="1.0" encoding="utf-8"?>
<sst xmlns="http://schemas.openxmlformats.org/spreadsheetml/2006/main" count="728" uniqueCount="58">
  <si>
    <t>EW 1.5mW Series</t>
  </si>
  <si>
    <t>No. of</t>
  </si>
  <si>
    <t>Hub</t>
  </si>
  <si>
    <t>Tower</t>
  </si>
  <si>
    <t>MTD</t>
  </si>
  <si>
    <t>Project Name</t>
  </si>
  <si>
    <t>Location</t>
  </si>
  <si>
    <t>Turbines</t>
  </si>
  <si>
    <t>Height -m</t>
  </si>
  <si>
    <t>Type</t>
  </si>
  <si>
    <t>Availability</t>
  </si>
  <si>
    <t>Fenner</t>
  </si>
  <si>
    <t>NY</t>
  </si>
  <si>
    <t>Tube</t>
  </si>
  <si>
    <t>N/A2</t>
  </si>
  <si>
    <t>Indian Mesa I</t>
  </si>
  <si>
    <t>TX</t>
  </si>
  <si>
    <t>N/A3</t>
  </si>
  <si>
    <t>N/A1</t>
  </si>
  <si>
    <t>Indian Mesa II</t>
  </si>
  <si>
    <t>Klondike</t>
  </si>
  <si>
    <t>OR</t>
  </si>
  <si>
    <t>Mill Run</t>
  </si>
  <si>
    <t>PA</t>
  </si>
  <si>
    <t>WI</t>
  </si>
  <si>
    <t>Somerset</t>
  </si>
  <si>
    <t>DE</t>
  </si>
  <si>
    <t>Trent Mesa</t>
  </si>
  <si>
    <t>Fleet  Wide EW 1.5</t>
  </si>
  <si>
    <t>Weighted Average</t>
  </si>
  <si>
    <r>
      <t>Montfort</t>
    </r>
    <r>
      <rPr>
        <vertAlign val="superscript"/>
        <sz val="14"/>
        <rFont val="Arial"/>
        <family val="2"/>
      </rPr>
      <t>8</t>
    </r>
  </si>
  <si>
    <t>NA1</t>
  </si>
  <si>
    <t>Clear Sky</t>
  </si>
  <si>
    <t>Mechanical</t>
  </si>
  <si>
    <t>Contractual</t>
  </si>
  <si>
    <t>(93% x 6 mo), then 97%+</t>
  </si>
  <si>
    <t>None</t>
  </si>
  <si>
    <t>65%, 75%, 85%</t>
  </si>
  <si>
    <t>60%, 70%, 80%</t>
  </si>
  <si>
    <t>= Construction</t>
  </si>
  <si>
    <t>= Ramp-Up</t>
  </si>
  <si>
    <t>= 93%, then 97%</t>
  </si>
  <si>
    <t>Ramp-Up Condition</t>
  </si>
  <si>
    <t>= Warranted Avail.</t>
  </si>
  <si>
    <t>Warranted Availability</t>
  </si>
  <si>
    <t>***Commissioing Date for Turbines not exact as this is a MTD and Turbines became operation throughout the month.***</t>
  </si>
  <si>
    <t>Month 1</t>
  </si>
  <si>
    <t>Month 2</t>
  </si>
  <si>
    <t>Month 3</t>
  </si>
  <si>
    <t>Ramp-Up</t>
  </si>
  <si>
    <t>Construction</t>
  </si>
  <si>
    <t>Month 4</t>
  </si>
  <si>
    <t>Month 5</t>
  </si>
  <si>
    <t>Month 6</t>
  </si>
  <si>
    <t>Month 7</t>
  </si>
  <si>
    <t>Month 8</t>
  </si>
  <si>
    <t>Month 9</t>
  </si>
  <si>
    <t>Average Warranted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</si>
</sst>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vertAlign val="superscript"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1" applyNumberFormat="1" applyFont="1" applyFill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22" xfId="1" applyNumberFormat="1" applyFont="1" applyBorder="1" applyAlignment="1">
      <alignment horizontal="center"/>
    </xf>
    <xf numFmtId="164" fontId="3" fillId="0" borderId="23" xfId="1" applyNumberFormat="1" applyFont="1" applyBorder="1" applyAlignment="1">
      <alignment horizontal="center"/>
    </xf>
    <xf numFmtId="164" fontId="3" fillId="2" borderId="24" xfId="1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26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10" fontId="3" fillId="0" borderId="32" xfId="0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0" fontId="3" fillId="0" borderId="33" xfId="0" applyNumberFormat="1" applyFont="1" applyBorder="1" applyAlignment="1">
      <alignment horizontal="center"/>
    </xf>
    <xf numFmtId="10" fontId="2" fillId="0" borderId="34" xfId="0" applyNumberFormat="1" applyFont="1" applyBorder="1" applyAlignment="1">
      <alignment horizontal="center"/>
    </xf>
    <xf numFmtId="10" fontId="2" fillId="0" borderId="35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" fontId="2" fillId="0" borderId="3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10" fontId="3" fillId="3" borderId="16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10" fontId="3" fillId="4" borderId="16" xfId="0" applyNumberFormat="1" applyFont="1" applyFill="1" applyBorder="1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4" borderId="11" xfId="0" applyFill="1" applyBorder="1"/>
    <xf numFmtId="0" fontId="0" fillId="2" borderId="11" xfId="0" applyFill="1" applyBorder="1"/>
    <xf numFmtId="0" fontId="0" fillId="3" borderId="11" xfId="0" applyFill="1" applyBorder="1"/>
    <xf numFmtId="164" fontId="3" fillId="3" borderId="16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9" fontId="0" fillId="0" borderId="22" xfId="0" applyNumberFormat="1" applyBorder="1"/>
    <xf numFmtId="0" fontId="0" fillId="0" borderId="7" xfId="0" applyBorder="1"/>
    <xf numFmtId="9" fontId="0" fillId="0" borderId="7" xfId="0" applyNumberFormat="1" applyBorder="1"/>
    <xf numFmtId="14" fontId="2" fillId="0" borderId="30" xfId="0" applyNumberFormat="1" applyFont="1" applyBorder="1" applyAlignment="1">
      <alignment horizontal="center"/>
    </xf>
    <xf numFmtId="17" fontId="2" fillId="0" borderId="50" xfId="0" applyNumberFormat="1" applyFont="1" applyBorder="1" applyAlignment="1">
      <alignment horizontal="center"/>
    </xf>
    <xf numFmtId="9" fontId="0" fillId="0" borderId="44" xfId="0" applyNumberFormat="1" applyBorder="1"/>
    <xf numFmtId="0" fontId="0" fillId="0" borderId="31" xfId="0" applyBorder="1"/>
    <xf numFmtId="9" fontId="0" fillId="0" borderId="31" xfId="0" applyNumberFormat="1" applyBorder="1"/>
    <xf numFmtId="0" fontId="0" fillId="0" borderId="41" xfId="0" applyBorder="1"/>
    <xf numFmtId="0" fontId="0" fillId="0" borderId="11" xfId="0" applyBorder="1"/>
    <xf numFmtId="0" fontId="0" fillId="0" borderId="6" xfId="0" applyBorder="1"/>
    <xf numFmtId="164" fontId="3" fillId="0" borderId="33" xfId="0" applyNumberFormat="1" applyFont="1" applyBorder="1" applyAlignment="1">
      <alignment horizontal="center"/>
    </xf>
    <xf numFmtId="0" fontId="6" fillId="0" borderId="0" xfId="0" applyFont="1"/>
    <xf numFmtId="10" fontId="0" fillId="0" borderId="0" xfId="0" applyNumberFormat="1"/>
    <xf numFmtId="0" fontId="7" fillId="0" borderId="0" xfId="0" applyFont="1"/>
    <xf numFmtId="0" fontId="3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7" xfId="0" applyFont="1" applyBorder="1"/>
    <xf numFmtId="164" fontId="3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0" fontId="2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shrinkToFit="1"/>
    </xf>
    <xf numFmtId="0" fontId="4" fillId="0" borderId="53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 wrapText="1"/>
    </xf>
    <xf numFmtId="14" fontId="2" fillId="0" borderId="50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G18"/>
  <sheetViews>
    <sheetView zoomScale="75" workbookViewId="0">
      <selection activeCell="A14" sqref="A14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3.28515625" bestFit="1" customWidth="1"/>
    <col min="5" max="5" width="14" bestFit="1" customWidth="1"/>
    <col min="6" max="6" width="13" customWidth="1"/>
    <col min="7" max="59" width="15.5703125" bestFit="1" customWidth="1"/>
  </cols>
  <sheetData>
    <row r="6" spans="2:59" ht="18.75" thickBot="1" x14ac:dyDescent="0.3">
      <c r="G6" s="51">
        <v>36986</v>
      </c>
      <c r="H6" s="51">
        <v>36993</v>
      </c>
      <c r="I6" s="51">
        <v>37000</v>
      </c>
      <c r="J6" s="51">
        <v>37007</v>
      </c>
      <c r="K6" s="51">
        <v>37014</v>
      </c>
      <c r="L6" s="51">
        <v>37021</v>
      </c>
      <c r="M6" s="51">
        <v>37028</v>
      </c>
      <c r="N6" s="51">
        <v>37035</v>
      </c>
      <c r="O6" s="51">
        <v>37042</v>
      </c>
      <c r="P6" s="51">
        <v>37049</v>
      </c>
      <c r="Q6" s="51">
        <v>37056</v>
      </c>
      <c r="R6" s="51">
        <v>37063</v>
      </c>
      <c r="S6" s="51">
        <v>37069</v>
      </c>
      <c r="T6" s="51">
        <v>37077</v>
      </c>
      <c r="U6" s="51">
        <v>37084</v>
      </c>
      <c r="V6" s="51">
        <v>37091</v>
      </c>
      <c r="W6" s="51">
        <v>37098</v>
      </c>
      <c r="X6" s="51">
        <v>37105</v>
      </c>
      <c r="Y6" s="51">
        <v>37112</v>
      </c>
      <c r="Z6" s="51">
        <v>37119</v>
      </c>
      <c r="AA6" s="51">
        <v>37126</v>
      </c>
      <c r="AB6" s="51">
        <v>37133</v>
      </c>
      <c r="AC6" s="51">
        <v>37140</v>
      </c>
      <c r="AD6" s="51">
        <v>37147</v>
      </c>
      <c r="AE6" s="51">
        <v>37154</v>
      </c>
      <c r="AF6" s="51">
        <v>37161</v>
      </c>
      <c r="AG6" s="51">
        <v>37168</v>
      </c>
      <c r="AH6" s="51">
        <v>37175</v>
      </c>
      <c r="AI6" s="51">
        <v>37182</v>
      </c>
      <c r="AJ6" s="51">
        <v>37189</v>
      </c>
      <c r="AK6" s="51">
        <v>37196</v>
      </c>
      <c r="AL6" s="51">
        <v>37203</v>
      </c>
      <c r="AM6" s="51">
        <v>37210</v>
      </c>
      <c r="AN6" s="51">
        <v>37217</v>
      </c>
      <c r="AO6" s="51">
        <v>37224</v>
      </c>
      <c r="AP6" s="51">
        <v>37231</v>
      </c>
      <c r="AQ6" s="51">
        <v>37238</v>
      </c>
      <c r="AR6" s="51">
        <v>37245</v>
      </c>
      <c r="AS6" s="51">
        <v>37252</v>
      </c>
      <c r="AT6" s="37">
        <v>37259</v>
      </c>
      <c r="AU6" s="37">
        <v>37266</v>
      </c>
      <c r="AV6" s="37">
        <v>37273</v>
      </c>
      <c r="AW6" s="37">
        <v>37280</v>
      </c>
      <c r="AX6" s="37">
        <v>37287</v>
      </c>
      <c r="AY6" s="37">
        <v>37294</v>
      </c>
      <c r="AZ6" s="37">
        <v>37301</v>
      </c>
      <c r="BA6" s="37">
        <v>37308</v>
      </c>
      <c r="BB6" s="37">
        <v>37315</v>
      </c>
      <c r="BC6" s="37">
        <v>37322</v>
      </c>
      <c r="BD6" s="37">
        <v>37329</v>
      </c>
      <c r="BE6" s="37">
        <v>37336</v>
      </c>
      <c r="BF6" s="37">
        <v>37343</v>
      </c>
      <c r="BG6" s="37">
        <v>37350</v>
      </c>
    </row>
    <row r="7" spans="2:59" ht="18.75" thickTop="1" x14ac:dyDescent="0.25">
      <c r="B7" s="1" t="s">
        <v>0</v>
      </c>
      <c r="C7" s="2"/>
      <c r="D7" s="3" t="s">
        <v>1</v>
      </c>
      <c r="E7" s="3" t="s">
        <v>2</v>
      </c>
      <c r="F7" s="4" t="s">
        <v>3</v>
      </c>
      <c r="G7" s="3" t="s">
        <v>4</v>
      </c>
      <c r="H7" s="3" t="s">
        <v>4</v>
      </c>
      <c r="I7" s="3" t="s">
        <v>4</v>
      </c>
      <c r="J7" s="3" t="s">
        <v>4</v>
      </c>
      <c r="K7" s="38" t="s">
        <v>4</v>
      </c>
      <c r="L7" s="38" t="s">
        <v>4</v>
      </c>
      <c r="M7" s="38" t="s">
        <v>4</v>
      </c>
      <c r="N7" s="38" t="s">
        <v>4</v>
      </c>
      <c r="O7" s="38" t="s">
        <v>4</v>
      </c>
      <c r="P7" s="38" t="s">
        <v>4</v>
      </c>
      <c r="Q7" s="38" t="s">
        <v>4</v>
      </c>
      <c r="R7" s="3" t="s">
        <v>4</v>
      </c>
      <c r="S7" s="39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8" t="s">
        <v>4</v>
      </c>
      <c r="Y7" s="38" t="s">
        <v>4</v>
      </c>
      <c r="Z7" s="38" t="s">
        <v>4</v>
      </c>
      <c r="AA7" s="38" t="s">
        <v>4</v>
      </c>
      <c r="AB7" s="38" t="s">
        <v>4</v>
      </c>
      <c r="AC7" s="38" t="s">
        <v>4</v>
      </c>
      <c r="AD7" s="38" t="s">
        <v>4</v>
      </c>
      <c r="AE7" s="3" t="s">
        <v>4</v>
      </c>
      <c r="AF7" s="39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3" t="s">
        <v>4</v>
      </c>
      <c r="AM7" s="3" t="s">
        <v>4</v>
      </c>
      <c r="AN7" s="3" t="s">
        <v>4</v>
      </c>
      <c r="AO7" s="3" t="s">
        <v>4</v>
      </c>
      <c r="AP7" s="3" t="s">
        <v>4</v>
      </c>
      <c r="AQ7" s="3" t="s">
        <v>4</v>
      </c>
      <c r="AR7" s="38" t="s">
        <v>4</v>
      </c>
      <c r="AS7" s="39" t="s">
        <v>4</v>
      </c>
      <c r="AT7" s="3" t="s">
        <v>4</v>
      </c>
      <c r="AU7" s="3" t="s">
        <v>4</v>
      </c>
      <c r="AV7" s="3" t="s">
        <v>4</v>
      </c>
      <c r="AW7" s="3" t="s">
        <v>4</v>
      </c>
      <c r="AX7" s="3" t="s">
        <v>4</v>
      </c>
      <c r="AY7" s="5" t="s">
        <v>4</v>
      </c>
      <c r="AZ7" s="5" t="s">
        <v>4</v>
      </c>
      <c r="BA7" s="6" t="s">
        <v>4</v>
      </c>
      <c r="BB7" s="7" t="s">
        <v>4</v>
      </c>
      <c r="BC7" s="6" t="s">
        <v>4</v>
      </c>
      <c r="BD7" s="8" t="s">
        <v>4</v>
      </c>
      <c r="BE7" s="8" t="s">
        <v>4</v>
      </c>
      <c r="BF7" s="6" t="s">
        <v>4</v>
      </c>
      <c r="BG7" s="9" t="s">
        <v>4</v>
      </c>
    </row>
    <row r="8" spans="2:59" ht="18.75" thickBot="1" x14ac:dyDescent="0.3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10" t="s">
        <v>10</v>
      </c>
      <c r="H8" s="10" t="s">
        <v>10</v>
      </c>
      <c r="I8" s="10" t="s">
        <v>10</v>
      </c>
      <c r="J8" s="10" t="s">
        <v>10</v>
      </c>
      <c r="K8" s="55" t="s">
        <v>10</v>
      </c>
      <c r="L8" s="55" t="s">
        <v>10</v>
      </c>
      <c r="M8" s="55" t="s">
        <v>10</v>
      </c>
      <c r="N8" s="55" t="s">
        <v>10</v>
      </c>
      <c r="O8" s="55" t="s">
        <v>10</v>
      </c>
      <c r="P8" s="55" t="s">
        <v>10</v>
      </c>
      <c r="Q8" s="55" t="s">
        <v>10</v>
      </c>
      <c r="R8" s="10" t="s">
        <v>10</v>
      </c>
      <c r="S8" s="56" t="s">
        <v>10</v>
      </c>
      <c r="T8" s="10" t="s">
        <v>10</v>
      </c>
      <c r="U8" s="10" t="s">
        <v>10</v>
      </c>
      <c r="V8" s="10" t="s">
        <v>10</v>
      </c>
      <c r="W8" s="10" t="s">
        <v>10</v>
      </c>
      <c r="X8" s="55" t="s">
        <v>10</v>
      </c>
      <c r="Y8" s="55" t="s">
        <v>10</v>
      </c>
      <c r="Z8" s="55" t="s">
        <v>10</v>
      </c>
      <c r="AA8" s="55" t="s">
        <v>10</v>
      </c>
      <c r="AB8" s="55" t="s">
        <v>10</v>
      </c>
      <c r="AC8" s="55" t="s">
        <v>10</v>
      </c>
      <c r="AD8" s="55" t="s">
        <v>10</v>
      </c>
      <c r="AE8" s="10" t="s">
        <v>10</v>
      </c>
      <c r="AF8" s="56" t="s">
        <v>10</v>
      </c>
      <c r="AG8" s="11" t="s">
        <v>10</v>
      </c>
      <c r="AH8" s="11" t="s">
        <v>10</v>
      </c>
      <c r="AI8" s="11" t="s">
        <v>10</v>
      </c>
      <c r="AJ8" s="11" t="s">
        <v>10</v>
      </c>
      <c r="AK8" s="11" t="s">
        <v>10</v>
      </c>
      <c r="AL8" s="11" t="s">
        <v>10</v>
      </c>
      <c r="AM8" s="11" t="s">
        <v>10</v>
      </c>
      <c r="AN8" s="11" t="s">
        <v>10</v>
      </c>
      <c r="AO8" s="11" t="s">
        <v>10</v>
      </c>
      <c r="AP8" s="11" t="s">
        <v>10</v>
      </c>
      <c r="AQ8" s="11" t="s">
        <v>10</v>
      </c>
      <c r="AR8" s="40" t="s">
        <v>10</v>
      </c>
      <c r="AS8" s="41" t="s">
        <v>10</v>
      </c>
      <c r="AT8" s="11" t="s">
        <v>10</v>
      </c>
      <c r="AU8" s="11" t="s">
        <v>10</v>
      </c>
      <c r="AV8" s="11" t="s">
        <v>10</v>
      </c>
      <c r="AW8" s="11" t="s">
        <v>10</v>
      </c>
      <c r="AX8" s="11" t="s">
        <v>10</v>
      </c>
      <c r="AY8" s="12" t="s">
        <v>10</v>
      </c>
      <c r="AZ8" s="12" t="s">
        <v>10</v>
      </c>
      <c r="BA8" s="12" t="s">
        <v>10</v>
      </c>
      <c r="BB8" s="13" t="s">
        <v>10</v>
      </c>
      <c r="BC8" s="12" t="s">
        <v>10</v>
      </c>
      <c r="BD8" s="13" t="s">
        <v>10</v>
      </c>
      <c r="BE8" s="13" t="s">
        <v>10</v>
      </c>
      <c r="BF8" s="14" t="s">
        <v>10</v>
      </c>
      <c r="BG8" s="15" t="s">
        <v>10</v>
      </c>
    </row>
    <row r="9" spans="2:59" ht="18.75" thickTop="1" x14ac:dyDescent="0.25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17" t="s">
        <v>31</v>
      </c>
      <c r="H9" s="58" t="s">
        <v>31</v>
      </c>
      <c r="I9" s="58" t="s">
        <v>31</v>
      </c>
      <c r="J9" s="58" t="s">
        <v>31</v>
      </c>
      <c r="K9" s="58" t="s">
        <v>31</v>
      </c>
      <c r="L9" s="58" t="s">
        <v>31</v>
      </c>
      <c r="M9" s="58" t="s">
        <v>31</v>
      </c>
      <c r="N9" s="58" t="s">
        <v>31</v>
      </c>
      <c r="O9" s="58" t="s">
        <v>31</v>
      </c>
      <c r="P9" s="58" t="s">
        <v>31</v>
      </c>
      <c r="Q9" s="58" t="s">
        <v>31</v>
      </c>
      <c r="R9" s="58" t="s">
        <v>31</v>
      </c>
      <c r="S9" s="59" t="s">
        <v>31</v>
      </c>
      <c r="T9" s="17" t="s">
        <v>31</v>
      </c>
      <c r="U9" s="58" t="s">
        <v>31</v>
      </c>
      <c r="V9" s="58" t="s">
        <v>31</v>
      </c>
      <c r="W9" s="58" t="s">
        <v>31</v>
      </c>
      <c r="X9" s="58" t="s">
        <v>31</v>
      </c>
      <c r="Y9" s="58" t="s">
        <v>31</v>
      </c>
      <c r="Z9" s="58" t="s">
        <v>31</v>
      </c>
      <c r="AA9" s="58" t="s">
        <v>31</v>
      </c>
      <c r="AB9" s="58" t="s">
        <v>31</v>
      </c>
      <c r="AC9" s="58" t="s">
        <v>31</v>
      </c>
      <c r="AD9" s="58" t="s">
        <v>31</v>
      </c>
      <c r="AE9" s="58" t="s">
        <v>31</v>
      </c>
      <c r="AF9" s="59" t="s">
        <v>31</v>
      </c>
      <c r="AG9" s="42" t="s">
        <v>31</v>
      </c>
      <c r="AH9" s="43" t="s">
        <v>31</v>
      </c>
      <c r="AI9" s="43" t="s">
        <v>31</v>
      </c>
      <c r="AJ9" s="43" t="s">
        <v>31</v>
      </c>
      <c r="AK9" s="43" t="s">
        <v>31</v>
      </c>
      <c r="AL9" s="43" t="s">
        <v>31</v>
      </c>
      <c r="AM9" s="43" t="s">
        <v>31</v>
      </c>
      <c r="AN9" s="43" t="s">
        <v>31</v>
      </c>
      <c r="AO9" s="43" t="s">
        <v>31</v>
      </c>
      <c r="AP9" s="43" t="s">
        <v>14</v>
      </c>
      <c r="AQ9" s="43" t="s">
        <v>14</v>
      </c>
      <c r="AR9" s="43" t="s">
        <v>14</v>
      </c>
      <c r="AS9" s="44" t="s">
        <v>14</v>
      </c>
      <c r="AT9" s="18" t="s">
        <v>14</v>
      </c>
      <c r="AU9" s="19" t="s">
        <v>14</v>
      </c>
      <c r="AV9" s="19" t="s">
        <v>14</v>
      </c>
      <c r="AW9" s="19" t="s">
        <v>14</v>
      </c>
      <c r="AX9" s="19">
        <v>0.95079999999999998</v>
      </c>
      <c r="AY9" s="19">
        <v>0.749</v>
      </c>
      <c r="AZ9" s="19">
        <v>0.86950000000000005</v>
      </c>
      <c r="BA9" s="19">
        <v>0.89880000000000004</v>
      </c>
      <c r="BB9" s="19">
        <v>0.92869999999999997</v>
      </c>
      <c r="BC9" s="19">
        <v>0.97189999999999999</v>
      </c>
      <c r="BD9" s="19">
        <v>0.91549999999999998</v>
      </c>
      <c r="BE9" s="19">
        <v>0.93400000000000005</v>
      </c>
      <c r="BF9" s="20">
        <v>0.93200000000000005</v>
      </c>
      <c r="BG9" s="21">
        <v>0.88100000000000001</v>
      </c>
    </row>
    <row r="10" spans="2:59" ht="18" x14ac:dyDescent="0.25">
      <c r="B10" s="16" t="s">
        <v>15</v>
      </c>
      <c r="C10" s="17" t="s">
        <v>16</v>
      </c>
      <c r="D10" s="17" t="s">
        <v>17</v>
      </c>
      <c r="E10" s="17"/>
      <c r="F10" s="57"/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31</v>
      </c>
      <c r="L10" s="17" t="s">
        <v>31</v>
      </c>
      <c r="M10" s="17" t="s">
        <v>31</v>
      </c>
      <c r="N10" s="17" t="s">
        <v>31</v>
      </c>
      <c r="O10" s="17" t="s">
        <v>31</v>
      </c>
      <c r="P10" s="17" t="s">
        <v>31</v>
      </c>
      <c r="Q10" s="17" t="s">
        <v>31</v>
      </c>
      <c r="R10" s="17" t="s">
        <v>31</v>
      </c>
      <c r="S10" s="60" t="s">
        <v>31</v>
      </c>
      <c r="T10" s="17" t="s">
        <v>31</v>
      </c>
      <c r="U10" s="17" t="s">
        <v>31</v>
      </c>
      <c r="V10" s="17" t="s">
        <v>31</v>
      </c>
      <c r="W10" s="17" t="s">
        <v>31</v>
      </c>
      <c r="X10" s="17" t="s">
        <v>31</v>
      </c>
      <c r="Y10" s="17" t="s">
        <v>31</v>
      </c>
      <c r="Z10" s="17" t="s">
        <v>31</v>
      </c>
      <c r="AA10" s="17" t="s">
        <v>31</v>
      </c>
      <c r="AB10" s="17" t="s">
        <v>31</v>
      </c>
      <c r="AC10" s="17" t="s">
        <v>31</v>
      </c>
      <c r="AD10" s="17" t="s">
        <v>31</v>
      </c>
      <c r="AE10" s="17" t="s">
        <v>31</v>
      </c>
      <c r="AF10" s="60" t="s">
        <v>31</v>
      </c>
      <c r="AG10" s="45" t="s">
        <v>31</v>
      </c>
      <c r="AH10" s="46" t="s">
        <v>31</v>
      </c>
      <c r="AI10" s="46" t="s">
        <v>31</v>
      </c>
      <c r="AJ10" s="46" t="s">
        <v>31</v>
      </c>
      <c r="AK10" s="46" t="s">
        <v>31</v>
      </c>
      <c r="AL10" s="46" t="s">
        <v>31</v>
      </c>
      <c r="AM10" s="46" t="s">
        <v>31</v>
      </c>
      <c r="AN10" s="46" t="s">
        <v>31</v>
      </c>
      <c r="AO10" s="46" t="s">
        <v>31</v>
      </c>
      <c r="AP10" s="46" t="s">
        <v>18</v>
      </c>
      <c r="AQ10" s="46" t="s">
        <v>18</v>
      </c>
      <c r="AR10" s="46" t="s">
        <v>18</v>
      </c>
      <c r="AS10" s="47" t="s">
        <v>18</v>
      </c>
      <c r="AT10" s="22" t="s">
        <v>18</v>
      </c>
      <c r="AU10" s="23" t="s">
        <v>18</v>
      </c>
      <c r="AV10" s="23" t="s">
        <v>18</v>
      </c>
      <c r="AW10" s="23" t="s">
        <v>18</v>
      </c>
      <c r="AX10" s="23" t="s">
        <v>18</v>
      </c>
      <c r="AY10" s="23" t="s">
        <v>14</v>
      </c>
      <c r="AZ10" s="23" t="s">
        <v>14</v>
      </c>
      <c r="BA10" s="23" t="s">
        <v>14</v>
      </c>
      <c r="BB10" s="23" t="s">
        <v>14</v>
      </c>
      <c r="BC10" s="23" t="s">
        <v>14</v>
      </c>
      <c r="BD10" s="23" t="s">
        <v>14</v>
      </c>
      <c r="BE10" s="23" t="s">
        <v>14</v>
      </c>
      <c r="BF10" s="24" t="s">
        <v>14</v>
      </c>
      <c r="BG10" s="25" t="s">
        <v>14</v>
      </c>
    </row>
    <row r="11" spans="2:59" ht="18" x14ac:dyDescent="0.25">
      <c r="B11" s="16" t="s">
        <v>19</v>
      </c>
      <c r="C11" s="17" t="s">
        <v>16</v>
      </c>
      <c r="D11" s="17">
        <v>90</v>
      </c>
      <c r="E11" s="17">
        <v>65</v>
      </c>
      <c r="F11" s="57" t="s">
        <v>13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31</v>
      </c>
      <c r="L11" s="17" t="s">
        <v>31</v>
      </c>
      <c r="M11" s="17" t="s">
        <v>31</v>
      </c>
      <c r="N11" s="17" t="s">
        <v>31</v>
      </c>
      <c r="O11" s="17" t="s">
        <v>31</v>
      </c>
      <c r="P11" s="17" t="s">
        <v>31</v>
      </c>
      <c r="Q11" s="17" t="s">
        <v>31</v>
      </c>
      <c r="R11" s="17" t="s">
        <v>31</v>
      </c>
      <c r="S11" s="60" t="s">
        <v>31</v>
      </c>
      <c r="T11" s="17" t="s">
        <v>31</v>
      </c>
      <c r="U11" s="17" t="s">
        <v>31</v>
      </c>
      <c r="V11" s="17" t="s">
        <v>31</v>
      </c>
      <c r="W11" s="17" t="s">
        <v>31</v>
      </c>
      <c r="X11" s="17" t="s">
        <v>31</v>
      </c>
      <c r="Y11" s="17" t="s">
        <v>31</v>
      </c>
      <c r="Z11" s="17" t="s">
        <v>31</v>
      </c>
      <c r="AA11" s="17" t="s">
        <v>31</v>
      </c>
      <c r="AB11" s="17" t="s">
        <v>31</v>
      </c>
      <c r="AC11" s="17" t="s">
        <v>31</v>
      </c>
      <c r="AD11" s="17" t="s">
        <v>18</v>
      </c>
      <c r="AE11" s="17" t="s">
        <v>18</v>
      </c>
      <c r="AF11" s="60" t="s">
        <v>18</v>
      </c>
      <c r="AG11" s="45" t="s">
        <v>18</v>
      </c>
      <c r="AH11" s="46" t="s">
        <v>18</v>
      </c>
      <c r="AI11" s="46" t="s">
        <v>18</v>
      </c>
      <c r="AJ11" s="46" t="s">
        <v>18</v>
      </c>
      <c r="AK11" s="46" t="s">
        <v>18</v>
      </c>
      <c r="AL11" s="46" t="s">
        <v>18</v>
      </c>
      <c r="AM11" s="46" t="s">
        <v>18</v>
      </c>
      <c r="AN11" s="46" t="s">
        <v>18</v>
      </c>
      <c r="AO11" s="46" t="s">
        <v>18</v>
      </c>
      <c r="AP11" s="46" t="s">
        <v>18</v>
      </c>
      <c r="AQ11" s="46" t="s">
        <v>18</v>
      </c>
      <c r="AR11" s="46" t="s">
        <v>18</v>
      </c>
      <c r="AS11" s="47" t="s">
        <v>18</v>
      </c>
      <c r="AT11" s="22" t="s">
        <v>18</v>
      </c>
      <c r="AU11" s="23" t="s">
        <v>18</v>
      </c>
      <c r="AV11" s="23" t="s">
        <v>18</v>
      </c>
      <c r="AW11" s="23" t="s">
        <v>18</v>
      </c>
      <c r="AX11" s="23" t="s">
        <v>18</v>
      </c>
      <c r="AY11" s="23" t="s">
        <v>14</v>
      </c>
      <c r="AZ11" s="23" t="s">
        <v>14</v>
      </c>
      <c r="BA11" s="23" t="s">
        <v>14</v>
      </c>
      <c r="BB11" s="23" t="s">
        <v>14</v>
      </c>
      <c r="BC11" s="23">
        <v>0.89039999999999997</v>
      </c>
      <c r="BD11" s="23">
        <v>0.85360000000000003</v>
      </c>
      <c r="BE11" s="23">
        <v>0.88749999999999996</v>
      </c>
      <c r="BF11" s="24">
        <v>0.90390000000000004</v>
      </c>
      <c r="BG11" s="25">
        <v>0.93079999999999996</v>
      </c>
    </row>
    <row r="12" spans="2:59" ht="18" x14ac:dyDescent="0.25">
      <c r="B12" s="16" t="s">
        <v>20</v>
      </c>
      <c r="C12" s="17" t="s">
        <v>21</v>
      </c>
      <c r="D12" s="17">
        <v>16</v>
      </c>
      <c r="E12" s="17">
        <v>65</v>
      </c>
      <c r="F12" s="57" t="s">
        <v>13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31</v>
      </c>
      <c r="L12" s="17" t="s">
        <v>31</v>
      </c>
      <c r="M12" s="17" t="s">
        <v>31</v>
      </c>
      <c r="N12" s="17" t="s">
        <v>31</v>
      </c>
      <c r="O12" s="17" t="s">
        <v>31</v>
      </c>
      <c r="P12" s="17" t="s">
        <v>31</v>
      </c>
      <c r="Q12" s="17" t="s">
        <v>31</v>
      </c>
      <c r="R12" s="17" t="s">
        <v>31</v>
      </c>
      <c r="S12" s="60" t="s">
        <v>31</v>
      </c>
      <c r="T12" s="17" t="s">
        <v>31</v>
      </c>
      <c r="U12" s="17" t="s">
        <v>31</v>
      </c>
      <c r="V12" s="17" t="s">
        <v>31</v>
      </c>
      <c r="W12" s="17" t="s">
        <v>31</v>
      </c>
      <c r="X12" s="17" t="s">
        <v>31</v>
      </c>
      <c r="Y12" s="17" t="s">
        <v>31</v>
      </c>
      <c r="Z12" s="17" t="s">
        <v>31</v>
      </c>
      <c r="AA12" s="17" t="s">
        <v>31</v>
      </c>
      <c r="AB12" s="17" t="s">
        <v>31</v>
      </c>
      <c r="AC12" s="17" t="s">
        <v>31</v>
      </c>
      <c r="AD12" s="17" t="s">
        <v>31</v>
      </c>
      <c r="AE12" s="17" t="s">
        <v>31</v>
      </c>
      <c r="AF12" s="60" t="s">
        <v>31</v>
      </c>
      <c r="AG12" s="45" t="s">
        <v>31</v>
      </c>
      <c r="AH12" s="46" t="s">
        <v>31</v>
      </c>
      <c r="AI12" s="46" t="s">
        <v>31</v>
      </c>
      <c r="AJ12" s="46" t="s">
        <v>31</v>
      </c>
      <c r="AK12" s="46" t="s">
        <v>31</v>
      </c>
      <c r="AL12" s="46" t="s">
        <v>31</v>
      </c>
      <c r="AM12" s="46" t="s">
        <v>31</v>
      </c>
      <c r="AN12" s="46" t="s">
        <v>31</v>
      </c>
      <c r="AO12" s="46" t="s">
        <v>31</v>
      </c>
      <c r="AP12" s="46" t="s">
        <v>31</v>
      </c>
      <c r="AQ12" s="46" t="s">
        <v>31</v>
      </c>
      <c r="AR12" s="46" t="s">
        <v>31</v>
      </c>
      <c r="AS12" s="47" t="s">
        <v>31</v>
      </c>
      <c r="AT12" s="22" t="s">
        <v>18</v>
      </c>
      <c r="AU12" s="23" t="s">
        <v>18</v>
      </c>
      <c r="AV12" s="23" t="s">
        <v>18</v>
      </c>
      <c r="AW12" s="23" t="s">
        <v>18</v>
      </c>
      <c r="AX12" s="23" t="s">
        <v>14</v>
      </c>
      <c r="AY12" s="23" t="s">
        <v>14</v>
      </c>
      <c r="AZ12" s="23">
        <v>0.93840000000000001</v>
      </c>
      <c r="BA12" s="23">
        <v>0.94789999999999996</v>
      </c>
      <c r="BB12" s="23">
        <v>0.94810000000000005</v>
      </c>
      <c r="BC12" s="23">
        <v>0.9738</v>
      </c>
      <c r="BD12" s="23">
        <v>0.97799999999999998</v>
      </c>
      <c r="BE12" s="23">
        <v>0.96860000000000002</v>
      </c>
      <c r="BF12" s="24">
        <v>0.95620000000000005</v>
      </c>
      <c r="BG12" s="25">
        <v>0.96870000000000001</v>
      </c>
    </row>
    <row r="13" spans="2:59" ht="18" x14ac:dyDescent="0.25">
      <c r="B13" s="16" t="s">
        <v>22</v>
      </c>
      <c r="C13" s="17" t="s">
        <v>23</v>
      </c>
      <c r="D13" s="17">
        <v>10</v>
      </c>
      <c r="E13" s="17">
        <v>65</v>
      </c>
      <c r="F13" s="57" t="s">
        <v>13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31</v>
      </c>
      <c r="L13" s="17" t="s">
        <v>31</v>
      </c>
      <c r="M13" s="17" t="s">
        <v>31</v>
      </c>
      <c r="N13" s="17" t="s">
        <v>31</v>
      </c>
      <c r="O13" s="17" t="s">
        <v>31</v>
      </c>
      <c r="P13" s="17" t="s">
        <v>31</v>
      </c>
      <c r="Q13" s="17" t="s">
        <v>31</v>
      </c>
      <c r="R13" s="17" t="s">
        <v>31</v>
      </c>
      <c r="S13" s="60" t="s">
        <v>31</v>
      </c>
      <c r="T13" s="17" t="s">
        <v>31</v>
      </c>
      <c r="U13" s="17" t="s">
        <v>31</v>
      </c>
      <c r="V13" s="17" t="s">
        <v>31</v>
      </c>
      <c r="W13" s="17" t="s">
        <v>31</v>
      </c>
      <c r="X13" s="17" t="s">
        <v>31</v>
      </c>
      <c r="Y13" s="17" t="s">
        <v>31</v>
      </c>
      <c r="Z13" s="17" t="s">
        <v>31</v>
      </c>
      <c r="AA13" s="17" t="s">
        <v>31</v>
      </c>
      <c r="AB13" s="17" t="s">
        <v>31</v>
      </c>
      <c r="AC13" s="17" t="s">
        <v>31</v>
      </c>
      <c r="AD13" s="17" t="s">
        <v>31</v>
      </c>
      <c r="AE13" s="17" t="s">
        <v>31</v>
      </c>
      <c r="AF13" s="60" t="s">
        <v>31</v>
      </c>
      <c r="AG13" s="45" t="s">
        <v>31</v>
      </c>
      <c r="AH13" s="46" t="s">
        <v>31</v>
      </c>
      <c r="AI13" s="46" t="s">
        <v>31</v>
      </c>
      <c r="AJ13" s="46" t="s">
        <v>31</v>
      </c>
      <c r="AK13" s="46" t="s">
        <v>31</v>
      </c>
      <c r="AL13" s="46" t="s">
        <v>31</v>
      </c>
      <c r="AM13" s="46" t="s">
        <v>31</v>
      </c>
      <c r="AN13" s="46" t="s">
        <v>31</v>
      </c>
      <c r="AO13" s="46" t="s">
        <v>31</v>
      </c>
      <c r="AP13" s="46" t="s">
        <v>31</v>
      </c>
      <c r="AQ13" s="46" t="s">
        <v>31</v>
      </c>
      <c r="AR13" s="46" t="s">
        <v>31</v>
      </c>
      <c r="AS13" s="47" t="s">
        <v>31</v>
      </c>
      <c r="AT13" s="22">
        <v>0.82199999999999995</v>
      </c>
      <c r="AU13" s="23">
        <v>0.89400000000000002</v>
      </c>
      <c r="AV13" s="23">
        <v>0.93989999999999996</v>
      </c>
      <c r="AW13" s="23">
        <v>0.94420000000000004</v>
      </c>
      <c r="AX13" s="23">
        <v>0.95179999999999998</v>
      </c>
      <c r="AY13" s="23">
        <v>0.91700000000000004</v>
      </c>
      <c r="AZ13" s="23">
        <v>0.93279999999999996</v>
      </c>
      <c r="BA13" s="23">
        <v>0.94350000000000001</v>
      </c>
      <c r="BB13" s="23">
        <v>0.96050000000000002</v>
      </c>
      <c r="BC13" s="23">
        <v>0.90449999999999997</v>
      </c>
      <c r="BD13" s="23">
        <v>0.93889999999999996</v>
      </c>
      <c r="BE13" s="23">
        <v>0.93279999999999996</v>
      </c>
      <c r="BF13" s="24">
        <v>0.93930000000000002</v>
      </c>
      <c r="BG13" s="25">
        <v>0.98899999999999999</v>
      </c>
    </row>
    <row r="14" spans="2:59" ht="21" x14ac:dyDescent="0.25">
      <c r="B14" s="16" t="s">
        <v>30</v>
      </c>
      <c r="C14" s="17" t="s">
        <v>24</v>
      </c>
      <c r="D14" s="17">
        <v>20</v>
      </c>
      <c r="E14" s="17">
        <v>65</v>
      </c>
      <c r="F14" s="57" t="s">
        <v>13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31</v>
      </c>
      <c r="L14" s="17" t="s">
        <v>31</v>
      </c>
      <c r="M14" s="17" t="s">
        <v>31</v>
      </c>
      <c r="N14" s="17" t="s">
        <v>31</v>
      </c>
      <c r="O14" s="17" t="s">
        <v>31</v>
      </c>
      <c r="P14" s="17" t="s">
        <v>31</v>
      </c>
      <c r="Q14" s="17">
        <v>0.89</v>
      </c>
      <c r="R14" s="17" t="s">
        <v>31</v>
      </c>
      <c r="S14" s="60" t="s">
        <v>31</v>
      </c>
      <c r="T14" s="17" t="s">
        <v>31</v>
      </c>
      <c r="U14" s="17">
        <v>0.89700000000000002</v>
      </c>
      <c r="V14" s="17" t="s">
        <v>31</v>
      </c>
      <c r="W14" s="17" t="s">
        <v>31</v>
      </c>
      <c r="X14" s="17" t="s">
        <v>31</v>
      </c>
      <c r="Y14" s="17" t="s">
        <v>31</v>
      </c>
      <c r="Z14" s="17" t="s">
        <v>31</v>
      </c>
      <c r="AA14" s="17" t="s">
        <v>31</v>
      </c>
      <c r="AB14" s="17" t="s">
        <v>31</v>
      </c>
      <c r="AC14" s="17" t="s">
        <v>31</v>
      </c>
      <c r="AD14" s="17">
        <v>0.98619999999999997</v>
      </c>
      <c r="AE14" s="17">
        <v>0.9778</v>
      </c>
      <c r="AF14" s="60">
        <v>0.97950000000000004</v>
      </c>
      <c r="AG14" s="45">
        <v>0.98080000000000001</v>
      </c>
      <c r="AH14" s="46">
        <v>0.97199999999999998</v>
      </c>
      <c r="AI14" s="46">
        <v>0.95530000000000004</v>
      </c>
      <c r="AJ14" s="46">
        <v>0.95579999999999998</v>
      </c>
      <c r="AK14" s="46">
        <v>0.995</v>
      </c>
      <c r="AL14" s="46">
        <v>0.95730000000000004</v>
      </c>
      <c r="AM14" s="46">
        <v>0.96489999999999998</v>
      </c>
      <c r="AN14" s="46">
        <v>0.92</v>
      </c>
      <c r="AO14" s="46">
        <v>0.97299999999999998</v>
      </c>
      <c r="AP14" s="46">
        <v>0.98770000000000002</v>
      </c>
      <c r="AQ14" s="46">
        <v>0.97470000000000001</v>
      </c>
      <c r="AR14" s="46">
        <v>0.90600000000000003</v>
      </c>
      <c r="AS14" s="47">
        <v>0.85040000000000004</v>
      </c>
      <c r="AT14" s="22" t="s">
        <v>14</v>
      </c>
      <c r="AU14" s="23" t="s">
        <v>14</v>
      </c>
      <c r="AV14" s="23">
        <v>0.93840000000000001</v>
      </c>
      <c r="AW14" s="23">
        <v>0.94210000000000005</v>
      </c>
      <c r="AX14" s="23">
        <v>0.9496</v>
      </c>
      <c r="AY14" s="23">
        <v>0.98</v>
      </c>
      <c r="AZ14" s="23">
        <v>0.9839</v>
      </c>
      <c r="BA14" s="23">
        <v>0.98760000000000003</v>
      </c>
      <c r="BB14" s="23">
        <v>1</v>
      </c>
      <c r="BC14" s="23">
        <v>0.97160000000000002</v>
      </c>
      <c r="BD14" s="23">
        <v>0.96840000000000004</v>
      </c>
      <c r="BE14" s="23">
        <v>0.97609999999999997</v>
      </c>
      <c r="BF14" s="24">
        <v>0.98</v>
      </c>
      <c r="BG14" s="25">
        <v>0.99760000000000004</v>
      </c>
    </row>
    <row r="15" spans="2:59" ht="18" x14ac:dyDescent="0.25">
      <c r="B15" s="16" t="s">
        <v>25</v>
      </c>
      <c r="C15" s="17" t="s">
        <v>26</v>
      </c>
      <c r="D15" s="17">
        <v>6</v>
      </c>
      <c r="E15" s="17">
        <v>65</v>
      </c>
      <c r="F15" s="57" t="s">
        <v>13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31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 t="s">
        <v>31</v>
      </c>
      <c r="R15" s="17" t="s">
        <v>31</v>
      </c>
      <c r="S15" s="60" t="s">
        <v>31</v>
      </c>
      <c r="T15" s="17" t="s">
        <v>31</v>
      </c>
      <c r="U15" s="17" t="s">
        <v>31</v>
      </c>
      <c r="V15" s="17" t="s">
        <v>31</v>
      </c>
      <c r="W15" s="17" t="s">
        <v>31</v>
      </c>
      <c r="X15" s="17" t="s">
        <v>31</v>
      </c>
      <c r="Y15" s="17" t="s">
        <v>31</v>
      </c>
      <c r="Z15" s="17" t="s">
        <v>31</v>
      </c>
      <c r="AA15" s="17" t="s">
        <v>31</v>
      </c>
      <c r="AB15" s="17" t="s">
        <v>31</v>
      </c>
      <c r="AC15" s="17" t="s">
        <v>31</v>
      </c>
      <c r="AD15" s="17" t="s">
        <v>31</v>
      </c>
      <c r="AE15" s="17" t="s">
        <v>31</v>
      </c>
      <c r="AF15" s="60" t="s">
        <v>31</v>
      </c>
      <c r="AG15" s="45" t="s">
        <v>31</v>
      </c>
      <c r="AH15" s="46" t="s">
        <v>31</v>
      </c>
      <c r="AI15" s="46" t="s">
        <v>31</v>
      </c>
      <c r="AJ15" s="46" t="s">
        <v>31</v>
      </c>
      <c r="AK15" s="46" t="s">
        <v>31</v>
      </c>
      <c r="AL15" s="46" t="s">
        <v>31</v>
      </c>
      <c r="AM15" s="46" t="s">
        <v>31</v>
      </c>
      <c r="AN15" s="46" t="s">
        <v>31</v>
      </c>
      <c r="AO15" s="46" t="s">
        <v>31</v>
      </c>
      <c r="AP15" s="46" t="s">
        <v>14</v>
      </c>
      <c r="AQ15" s="46" t="s">
        <v>14</v>
      </c>
      <c r="AR15" s="46" t="s">
        <v>14</v>
      </c>
      <c r="AS15" s="47" t="s">
        <v>14</v>
      </c>
      <c r="AT15" s="22">
        <v>0.96499999999999997</v>
      </c>
      <c r="AU15" s="23">
        <v>0.89939999999999998</v>
      </c>
      <c r="AV15" s="23">
        <v>0.90720000000000001</v>
      </c>
      <c r="AW15" s="23">
        <v>0.91890000000000005</v>
      </c>
      <c r="AX15" s="23">
        <v>0.93540000000000001</v>
      </c>
      <c r="AY15" s="23">
        <v>0.94599999999999995</v>
      </c>
      <c r="AZ15" s="23">
        <v>0.95220000000000005</v>
      </c>
      <c r="BA15" s="23">
        <v>0.96550000000000002</v>
      </c>
      <c r="BB15" s="23">
        <v>0.97360000000000002</v>
      </c>
      <c r="BC15" s="23">
        <v>0.93989999999999996</v>
      </c>
      <c r="BD15" s="23">
        <v>0.94210000000000005</v>
      </c>
      <c r="BE15" s="23">
        <v>0.95850000000000002</v>
      </c>
      <c r="BF15" s="24">
        <v>0.95840000000000003</v>
      </c>
      <c r="BG15" s="25">
        <v>0.99129999999999996</v>
      </c>
    </row>
    <row r="16" spans="2:59" ht="18.75" thickBot="1" x14ac:dyDescent="0.3">
      <c r="B16" s="26" t="s">
        <v>27</v>
      </c>
      <c r="C16" s="27" t="s">
        <v>16</v>
      </c>
      <c r="D16" s="27">
        <v>100</v>
      </c>
      <c r="E16" s="27">
        <v>65</v>
      </c>
      <c r="F16" s="61" t="s">
        <v>13</v>
      </c>
      <c r="G16" s="62" t="s">
        <v>31</v>
      </c>
      <c r="H16" s="62" t="s">
        <v>31</v>
      </c>
      <c r="I16" s="62" t="s">
        <v>31</v>
      </c>
      <c r="J16" s="62" t="s">
        <v>31</v>
      </c>
      <c r="K16" s="62" t="s">
        <v>31</v>
      </c>
      <c r="L16" s="62" t="s">
        <v>31</v>
      </c>
      <c r="M16" s="62" t="s">
        <v>31</v>
      </c>
      <c r="N16" s="62" t="s">
        <v>31</v>
      </c>
      <c r="O16" s="62" t="s">
        <v>31</v>
      </c>
      <c r="P16" s="62" t="s">
        <v>31</v>
      </c>
      <c r="Q16" s="62" t="s">
        <v>31</v>
      </c>
      <c r="R16" s="62" t="s">
        <v>31</v>
      </c>
      <c r="S16" s="63" t="s">
        <v>31</v>
      </c>
      <c r="T16" s="62" t="s">
        <v>31</v>
      </c>
      <c r="U16" s="62" t="s">
        <v>31</v>
      </c>
      <c r="V16" s="62" t="s">
        <v>31</v>
      </c>
      <c r="W16" s="62" t="s">
        <v>31</v>
      </c>
      <c r="X16" s="62" t="s">
        <v>31</v>
      </c>
      <c r="Y16" s="62" t="s">
        <v>31</v>
      </c>
      <c r="Z16" s="62" t="s">
        <v>31</v>
      </c>
      <c r="AA16" s="62" t="s">
        <v>31</v>
      </c>
      <c r="AB16" s="62" t="s">
        <v>31</v>
      </c>
      <c r="AC16" s="62" t="s">
        <v>31</v>
      </c>
      <c r="AD16" s="62" t="s">
        <v>31</v>
      </c>
      <c r="AE16" s="62" t="s">
        <v>31</v>
      </c>
      <c r="AF16" s="63" t="s">
        <v>31</v>
      </c>
      <c r="AG16" s="45" t="s">
        <v>31</v>
      </c>
      <c r="AH16" s="46" t="s">
        <v>31</v>
      </c>
      <c r="AI16" s="46" t="s">
        <v>31</v>
      </c>
      <c r="AJ16" s="46" t="s">
        <v>31</v>
      </c>
      <c r="AK16" s="46" t="s">
        <v>31</v>
      </c>
      <c r="AL16" s="46" t="s">
        <v>31</v>
      </c>
      <c r="AM16" s="46" t="s">
        <v>31</v>
      </c>
      <c r="AN16" s="46" t="s">
        <v>31</v>
      </c>
      <c r="AO16" s="46" t="s">
        <v>31</v>
      </c>
      <c r="AP16" s="46" t="s">
        <v>14</v>
      </c>
      <c r="AQ16" s="46" t="s">
        <v>14</v>
      </c>
      <c r="AR16" s="46" t="s">
        <v>14</v>
      </c>
      <c r="AS16" s="47" t="s">
        <v>14</v>
      </c>
      <c r="AT16" s="28">
        <v>0.96399999999999997</v>
      </c>
      <c r="AU16" s="29">
        <v>0.94389999999999996</v>
      </c>
      <c r="AV16" s="29">
        <v>0.93300000000000005</v>
      </c>
      <c r="AW16" s="29">
        <v>0.90890000000000004</v>
      </c>
      <c r="AX16" s="29">
        <v>0.87409999999999999</v>
      </c>
      <c r="AY16" s="29">
        <v>0.76900000000000002</v>
      </c>
      <c r="AZ16" s="29">
        <v>0.84299999999999997</v>
      </c>
      <c r="BA16" s="29">
        <v>0.85199999999999998</v>
      </c>
      <c r="BB16" s="29">
        <v>0.878</v>
      </c>
      <c r="BC16" s="29">
        <v>0.81</v>
      </c>
      <c r="BD16" s="29">
        <v>0.75</v>
      </c>
      <c r="BE16" s="29">
        <v>0.81699999999999995</v>
      </c>
      <c r="BF16" s="30" t="s">
        <v>14</v>
      </c>
      <c r="BG16" s="31">
        <v>0.97440000000000004</v>
      </c>
    </row>
    <row r="17" spans="2:59" ht="19.5" thickTop="1" thickBot="1" x14ac:dyDescent="0.3">
      <c r="B17" s="108" t="s">
        <v>28</v>
      </c>
      <c r="C17" s="109"/>
      <c r="D17" s="32">
        <f>SUM(D9:D16)</f>
        <v>262</v>
      </c>
      <c r="E17" s="110" t="s">
        <v>29</v>
      </c>
      <c r="F17" s="111"/>
      <c r="G17" s="64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65">
        <v>0</v>
      </c>
      <c r="T17" s="64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0.98619999999999997</v>
      </c>
      <c r="AE17" s="32">
        <v>0.97799999999999998</v>
      </c>
      <c r="AF17" s="65">
        <v>0.97950000000000004</v>
      </c>
      <c r="AG17" s="48">
        <v>0.98080000000000001</v>
      </c>
      <c r="AH17" s="49">
        <v>0.97199999999999998</v>
      </c>
      <c r="AI17" s="49">
        <v>0.95530000000000004</v>
      </c>
      <c r="AJ17" s="49">
        <v>0.95579999999999998</v>
      </c>
      <c r="AK17" s="49">
        <v>0.995</v>
      </c>
      <c r="AL17" s="49">
        <v>0.95699999999999996</v>
      </c>
      <c r="AM17" s="49">
        <v>0.96499999999999997</v>
      </c>
      <c r="AN17" s="49">
        <v>0.92</v>
      </c>
      <c r="AO17" s="49">
        <v>0.97299999999999998</v>
      </c>
      <c r="AP17" s="49">
        <v>0.98770000000000002</v>
      </c>
      <c r="AQ17" s="49">
        <v>0.97470000000000001</v>
      </c>
      <c r="AR17" s="49">
        <v>0.90600000000000003</v>
      </c>
      <c r="AS17" s="50">
        <v>0.85040000000000016</v>
      </c>
      <c r="AT17" s="33">
        <v>0.9518103448275862</v>
      </c>
      <c r="AU17" s="34">
        <v>0.93729655172413795</v>
      </c>
      <c r="AV17" s="34">
        <v>0.93316323529411771</v>
      </c>
      <c r="AW17" s="34">
        <v>0.91681911764705881</v>
      </c>
      <c r="AX17" s="34">
        <v>0.90095128205128194</v>
      </c>
      <c r="AY17" s="34">
        <v>0.80978205128205138</v>
      </c>
      <c r="AZ17" s="34">
        <v>0.88036976744186046</v>
      </c>
      <c r="BA17" s="34">
        <v>0.89140930232558147</v>
      </c>
      <c r="BB17" s="34">
        <v>0.91273372093023264</v>
      </c>
      <c r="BC17" s="34">
        <v>0.87889770992366412</v>
      </c>
      <c r="BD17" s="34">
        <v>0.84042595419847321</v>
      </c>
      <c r="BE17" s="34">
        <v>0.87921221374045799</v>
      </c>
      <c r="BF17" s="35">
        <v>0.92613333333333336</v>
      </c>
      <c r="BG17" s="36">
        <v>0.95466030534351154</v>
      </c>
    </row>
    <row r="18" spans="2:59" ht="13.5" thickTop="1" x14ac:dyDescent="0.2"/>
  </sheetData>
  <mergeCells count="2">
    <mergeCell ref="B17:C17"/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63"/>
  <sheetViews>
    <sheetView showGridLines="0" topLeftCell="D1" zoomScale="75" workbookViewId="0">
      <selection activeCell="P16" sqref="P16:R16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3.28515625" bestFit="1" customWidth="1"/>
    <col min="5" max="5" width="13.7109375" bestFit="1" customWidth="1"/>
    <col min="6" max="6" width="9.7109375" bestFit="1" customWidth="1"/>
    <col min="7" max="7" width="10.85546875" customWidth="1"/>
    <col min="8" max="8" width="10.85546875" bestFit="1" customWidth="1"/>
    <col min="9" max="9" width="10.7109375" bestFit="1" customWidth="1"/>
    <col min="10" max="10" width="10.5703125" bestFit="1" customWidth="1"/>
    <col min="11" max="12" width="10.7109375" bestFit="1" customWidth="1"/>
    <col min="13" max="13" width="12.28515625" bestFit="1" customWidth="1"/>
    <col min="14" max="14" width="10.5703125" bestFit="1" customWidth="1"/>
    <col min="15" max="15" width="12.28515625" bestFit="1" customWidth="1"/>
    <col min="16" max="18" width="13.85546875" bestFit="1" customWidth="1"/>
  </cols>
  <sheetData>
    <row r="5" spans="2:18" x14ac:dyDescent="0.2">
      <c r="B5" t="s">
        <v>33</v>
      </c>
    </row>
    <row r="6" spans="2:18" ht="13.5" thickBot="1" x14ac:dyDescent="0.25"/>
    <row r="7" spans="2:18" ht="18.75" thickTop="1" x14ac:dyDescent="0.25">
      <c r="B7" s="1" t="s">
        <v>0</v>
      </c>
      <c r="C7" s="2"/>
      <c r="D7" s="3" t="s">
        <v>1</v>
      </c>
      <c r="E7" s="3" t="s">
        <v>2</v>
      </c>
      <c r="F7" s="4" t="s">
        <v>3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2:18" ht="18" x14ac:dyDescent="0.25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67">
        <v>36982</v>
      </c>
      <c r="H8" s="67">
        <f>G8+30</f>
        <v>37012</v>
      </c>
      <c r="I8" s="67">
        <v>37043</v>
      </c>
      <c r="J8" s="67">
        <v>37073</v>
      </c>
      <c r="K8" s="67">
        <v>37132</v>
      </c>
      <c r="L8" s="67">
        <v>37162</v>
      </c>
      <c r="M8" s="67">
        <v>37192</v>
      </c>
      <c r="N8" s="67">
        <v>37223</v>
      </c>
      <c r="O8" s="67">
        <v>37253</v>
      </c>
      <c r="P8" s="67">
        <v>37284</v>
      </c>
      <c r="Q8" s="67">
        <v>37315</v>
      </c>
      <c r="R8" s="67">
        <v>37343</v>
      </c>
    </row>
    <row r="9" spans="2:18" ht="18" x14ac:dyDescent="0.25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45" t="e">
        <f>AVERAGE(Weekly_US!G9:J9)</f>
        <v>#DIV/0!</v>
      </c>
      <c r="H9" s="45" t="e">
        <f>AVERAGE(Weekly_US!K9:O9)</f>
        <v>#DIV/0!</v>
      </c>
      <c r="I9" s="45" t="e">
        <f>AVERAGE(Weekly_US!P9:S9)</f>
        <v>#DIV/0!</v>
      </c>
      <c r="J9" s="45" t="e">
        <f>AVERAGE(Weekly_US!T9:W9)</f>
        <v>#DIV/0!</v>
      </c>
      <c r="K9" s="45" t="e">
        <f>AVERAGE(Weekly_US!X9:AB9)</f>
        <v>#DIV/0!</v>
      </c>
      <c r="L9" s="45" t="e">
        <f>AVERAGE(Weekly_US!AC9:AF9)</f>
        <v>#DIV/0!</v>
      </c>
      <c r="M9" s="45" t="e">
        <f>AVERAGE(Weekly_US!AG9:AJ9)</f>
        <v>#DIV/0!</v>
      </c>
      <c r="N9" s="45" t="e">
        <f>AVERAGE(Weekly_US!AK9:AO9)</f>
        <v>#DIV/0!</v>
      </c>
      <c r="O9" s="45" t="e">
        <f>AVERAGE(Weekly_US!AP9:AS9)</f>
        <v>#DIV/0!</v>
      </c>
      <c r="P9" s="45">
        <f>AVERAGE(Weekly_US!AT9:AX9)</f>
        <v>0.95079999999999998</v>
      </c>
      <c r="Q9" s="45">
        <f>AVERAGE(Weekly_US!AY9:BB9)</f>
        <v>0.86150000000000004</v>
      </c>
      <c r="R9" s="45">
        <f>AVERAGE(Weekly_US!BC9:BF9)</f>
        <v>0.93835000000000002</v>
      </c>
    </row>
    <row r="10" spans="2:18" ht="18" x14ac:dyDescent="0.25">
      <c r="B10" s="16" t="s">
        <v>32</v>
      </c>
      <c r="C10" s="17" t="s">
        <v>16</v>
      </c>
      <c r="D10" s="17">
        <v>107</v>
      </c>
      <c r="E10" s="17">
        <v>65</v>
      </c>
      <c r="F10" s="57" t="s">
        <v>13</v>
      </c>
      <c r="G10" s="45" t="e">
        <f>AVERAGE(Weekly_US!G11:J11)</f>
        <v>#DIV/0!</v>
      </c>
      <c r="H10" s="45" t="e">
        <f>AVERAGE(Weekly_US!K11:O11)</f>
        <v>#DIV/0!</v>
      </c>
      <c r="I10" s="45" t="e">
        <f>AVERAGE(Weekly_US!P11:S11)</f>
        <v>#DIV/0!</v>
      </c>
      <c r="J10" s="45" t="e">
        <f>AVERAGE(Weekly_US!T11:W11)</f>
        <v>#DIV/0!</v>
      </c>
      <c r="K10" s="45" t="e">
        <f>AVERAGE(Weekly_US!X11:AB11)</f>
        <v>#DIV/0!</v>
      </c>
      <c r="L10" s="45" t="e">
        <f>AVERAGE(Weekly_US!AC11:AF11)</f>
        <v>#DIV/0!</v>
      </c>
      <c r="M10" s="45" t="e">
        <f>AVERAGE(Weekly_US!AG11:AJ11)</f>
        <v>#DIV/0!</v>
      </c>
      <c r="N10" s="45" t="e">
        <f>AVERAGE(Weekly_US!AK11:AO11)</f>
        <v>#DIV/0!</v>
      </c>
      <c r="O10" s="45" t="e">
        <f>AVERAGE(Weekly_US!AP11:AS11)</f>
        <v>#DIV/0!</v>
      </c>
      <c r="P10" s="45" t="e">
        <f>AVERAGE(Weekly_US!AT11:AX11)</f>
        <v>#DIV/0!</v>
      </c>
      <c r="Q10" s="45" t="e">
        <f>AVERAGE(Weekly_US!AY11:BB11)</f>
        <v>#DIV/0!</v>
      </c>
      <c r="R10" s="45">
        <f>AVERAGE(Weekly_US!BC11:BF11)</f>
        <v>0.88385000000000002</v>
      </c>
    </row>
    <row r="11" spans="2:18" ht="18" x14ac:dyDescent="0.25">
      <c r="B11" s="16" t="s">
        <v>20</v>
      </c>
      <c r="C11" s="17" t="s">
        <v>21</v>
      </c>
      <c r="D11" s="17">
        <v>16</v>
      </c>
      <c r="E11" s="17">
        <v>65</v>
      </c>
      <c r="F11" s="57" t="s">
        <v>13</v>
      </c>
      <c r="G11" s="45" t="e">
        <f>AVERAGE(Weekly_US!G12:J12)</f>
        <v>#DIV/0!</v>
      </c>
      <c r="H11" s="45" t="e">
        <f>AVERAGE(Weekly_US!K12:O12)</f>
        <v>#DIV/0!</v>
      </c>
      <c r="I11" s="45" t="e">
        <f>AVERAGE(Weekly_US!P12:S12)</f>
        <v>#DIV/0!</v>
      </c>
      <c r="J11" s="45" t="e">
        <f>AVERAGE(Weekly_US!T12:W12)</f>
        <v>#DIV/0!</v>
      </c>
      <c r="K11" s="45" t="e">
        <f>AVERAGE(Weekly_US!X12:AB12)</f>
        <v>#DIV/0!</v>
      </c>
      <c r="L11" s="45" t="e">
        <f>AVERAGE(Weekly_US!AC12:AF12)</f>
        <v>#DIV/0!</v>
      </c>
      <c r="M11" s="45" t="e">
        <f>AVERAGE(Weekly_US!AG12:AJ12)</f>
        <v>#DIV/0!</v>
      </c>
      <c r="N11" s="45" t="e">
        <f>AVERAGE(Weekly_US!AK12:AO12)</f>
        <v>#DIV/0!</v>
      </c>
      <c r="O11" s="45" t="e">
        <f>AVERAGE(Weekly_US!AP12:AS12)</f>
        <v>#DIV/0!</v>
      </c>
      <c r="P11" s="45" t="e">
        <f>AVERAGE(Weekly_US!AT12:AX12)</f>
        <v>#DIV/0!</v>
      </c>
      <c r="Q11" s="45">
        <f>AVERAGE(Weekly_US!AY12:BB12)</f>
        <v>0.94479999999999997</v>
      </c>
      <c r="R11" s="45">
        <f>AVERAGE(Weekly_US!BC12:BF12)</f>
        <v>0.96914999999999996</v>
      </c>
    </row>
    <row r="12" spans="2:18" ht="18" x14ac:dyDescent="0.25">
      <c r="B12" s="16" t="s">
        <v>22</v>
      </c>
      <c r="C12" s="17" t="s">
        <v>23</v>
      </c>
      <c r="D12" s="17">
        <v>10</v>
      </c>
      <c r="E12" s="17">
        <v>65</v>
      </c>
      <c r="F12" s="57" t="s">
        <v>13</v>
      </c>
      <c r="G12" s="45" t="e">
        <f>AVERAGE(Weekly_US!G13:J13)</f>
        <v>#DIV/0!</v>
      </c>
      <c r="H12" s="45" t="e">
        <f>AVERAGE(Weekly_US!K13:O13)</f>
        <v>#DIV/0!</v>
      </c>
      <c r="I12" s="45" t="e">
        <f>AVERAGE(Weekly_US!P13:S13)</f>
        <v>#DIV/0!</v>
      </c>
      <c r="J12" s="45" t="e">
        <f>AVERAGE(Weekly_US!T13:W13)</f>
        <v>#DIV/0!</v>
      </c>
      <c r="K12" s="45" t="e">
        <f>AVERAGE(Weekly_US!X13:AB13)</f>
        <v>#DIV/0!</v>
      </c>
      <c r="L12" s="45" t="e">
        <f>AVERAGE(Weekly_US!AC13:AF13)</f>
        <v>#DIV/0!</v>
      </c>
      <c r="M12" s="45" t="e">
        <f>AVERAGE(Weekly_US!AG13:AJ13)</f>
        <v>#DIV/0!</v>
      </c>
      <c r="N12" s="45" t="e">
        <f>AVERAGE(Weekly_US!AK13:AO13)</f>
        <v>#DIV/0!</v>
      </c>
      <c r="O12" s="45" t="e">
        <f>AVERAGE(Weekly_US!AP13:AS13)</f>
        <v>#DIV/0!</v>
      </c>
      <c r="P12" s="45">
        <f>AVERAGE(Weekly_US!AT13:AX13)</f>
        <v>0.91037999999999997</v>
      </c>
      <c r="Q12" s="45">
        <f>AVERAGE(Weekly_US!AY13:BB13)</f>
        <v>0.93845000000000012</v>
      </c>
      <c r="R12" s="45">
        <f>AVERAGE(Weekly_US!BC13:BF13)</f>
        <v>0.9288749999999999</v>
      </c>
    </row>
    <row r="13" spans="2:18" ht="21" x14ac:dyDescent="0.25">
      <c r="B13" s="16" t="s">
        <v>30</v>
      </c>
      <c r="C13" s="17" t="s">
        <v>24</v>
      </c>
      <c r="D13" s="17">
        <v>20</v>
      </c>
      <c r="E13" s="17">
        <v>65</v>
      </c>
      <c r="F13" s="57" t="s">
        <v>13</v>
      </c>
      <c r="G13" s="45" t="e">
        <f>AVERAGE(Weekly_US!G14:J14)</f>
        <v>#DIV/0!</v>
      </c>
      <c r="H13" s="45" t="e">
        <f>AVERAGE(Weekly_US!K14:O14)</f>
        <v>#DIV/0!</v>
      </c>
      <c r="I13" s="45">
        <f>AVERAGE(Weekly_US!P14:S14)</f>
        <v>0.89</v>
      </c>
      <c r="J13" s="45">
        <f>AVERAGE(Weekly_US!T14:W14)</f>
        <v>0.89700000000000002</v>
      </c>
      <c r="K13" s="45" t="e">
        <f>AVERAGE(Weekly_US!X14:AB14)</f>
        <v>#DIV/0!</v>
      </c>
      <c r="L13" s="45">
        <f>AVERAGE(Weekly_US!AC14:AF14)</f>
        <v>0.98116666666666674</v>
      </c>
      <c r="M13" s="45">
        <f>AVERAGE(Weekly_US!AG14:AJ14)</f>
        <v>0.96597500000000003</v>
      </c>
      <c r="N13" s="45">
        <f>AVERAGE(Weekly_US!AK14:AO14)</f>
        <v>0.96204000000000001</v>
      </c>
      <c r="O13" s="45">
        <f>AVERAGE(Weekly_US!AP14:AS14)</f>
        <v>0.92970000000000008</v>
      </c>
      <c r="P13" s="45">
        <f>AVERAGE(Weekly_US!AT14:AX14)</f>
        <v>0.94336666666666658</v>
      </c>
      <c r="Q13" s="45">
        <f>AVERAGE(Weekly_US!AY14:BB14)</f>
        <v>0.98787500000000006</v>
      </c>
      <c r="R13" s="45">
        <f>AVERAGE(Weekly_US!BC14:BF14)</f>
        <v>0.97402500000000003</v>
      </c>
    </row>
    <row r="14" spans="2:18" ht="18" x14ac:dyDescent="0.25">
      <c r="B14" s="16" t="s">
        <v>25</v>
      </c>
      <c r="C14" s="17" t="s">
        <v>26</v>
      </c>
      <c r="D14" s="17">
        <v>6</v>
      </c>
      <c r="E14" s="17">
        <v>65</v>
      </c>
      <c r="F14" s="57" t="s">
        <v>13</v>
      </c>
      <c r="G14" s="45" t="e">
        <f>AVERAGE(Weekly_US!G15:J15)</f>
        <v>#DIV/0!</v>
      </c>
      <c r="H14" s="45" t="e">
        <f>AVERAGE(Weekly_US!K15:O15)</f>
        <v>#DIV/0!</v>
      </c>
      <c r="I14" s="45" t="e">
        <f>AVERAGE(Weekly_US!P15:S15)</f>
        <v>#DIV/0!</v>
      </c>
      <c r="J14" s="45" t="e">
        <f>AVERAGE(Weekly_US!T15:W15)</f>
        <v>#DIV/0!</v>
      </c>
      <c r="K14" s="45" t="e">
        <f>AVERAGE(Weekly_US!X15:AB15)</f>
        <v>#DIV/0!</v>
      </c>
      <c r="L14" s="45" t="e">
        <f>AVERAGE(Weekly_US!AC15:AF15)</f>
        <v>#DIV/0!</v>
      </c>
      <c r="M14" s="45" t="e">
        <f>AVERAGE(Weekly_US!AG15:AJ15)</f>
        <v>#DIV/0!</v>
      </c>
      <c r="N14" s="45" t="e">
        <f>AVERAGE(Weekly_US!AK15:AO15)</f>
        <v>#DIV/0!</v>
      </c>
      <c r="O14" s="45" t="e">
        <f>AVERAGE(Weekly_US!AP15:AS15)</f>
        <v>#DIV/0!</v>
      </c>
      <c r="P14" s="45">
        <f>AVERAGE(Weekly_US!AT15:AX15)</f>
        <v>0.92517999999999989</v>
      </c>
      <c r="Q14" s="45">
        <f>AVERAGE(Weekly_US!AY15:BB15)</f>
        <v>0.95932499999999998</v>
      </c>
      <c r="R14" s="45">
        <f>AVERAGE(Weekly_US!BC15:BF15)</f>
        <v>0.94972500000000004</v>
      </c>
    </row>
    <row r="15" spans="2:18" ht="18.75" thickBot="1" x14ac:dyDescent="0.3">
      <c r="B15" s="26" t="s">
        <v>27</v>
      </c>
      <c r="C15" s="27" t="s">
        <v>16</v>
      </c>
      <c r="D15" s="27">
        <v>100</v>
      </c>
      <c r="E15" s="27">
        <v>65</v>
      </c>
      <c r="F15" s="61" t="s">
        <v>13</v>
      </c>
      <c r="G15" s="45" t="e">
        <f>AVERAGE(Weekly_US!G16:J16)</f>
        <v>#DIV/0!</v>
      </c>
      <c r="H15" s="45" t="e">
        <f>AVERAGE(Weekly_US!K16:O16)</f>
        <v>#DIV/0!</v>
      </c>
      <c r="I15" s="45" t="e">
        <f>AVERAGE(Weekly_US!P16:S16)</f>
        <v>#DIV/0!</v>
      </c>
      <c r="J15" s="45" t="e">
        <f>AVERAGE(Weekly_US!T16:W16)</f>
        <v>#DIV/0!</v>
      </c>
      <c r="K15" s="45" t="e">
        <f>AVERAGE(Weekly_US!X16:AB16)</f>
        <v>#DIV/0!</v>
      </c>
      <c r="L15" s="45" t="e">
        <f>AVERAGE(Weekly_US!AC16:AF16)</f>
        <v>#DIV/0!</v>
      </c>
      <c r="M15" s="45" t="e">
        <f>AVERAGE(Weekly_US!AG16:AJ16)</f>
        <v>#DIV/0!</v>
      </c>
      <c r="N15" s="45" t="e">
        <f>AVERAGE(Weekly_US!AK16:AO16)</f>
        <v>#DIV/0!</v>
      </c>
      <c r="O15" s="45" t="e">
        <f>AVERAGE(Weekly_US!AP16:AS16)</f>
        <v>#DIV/0!</v>
      </c>
      <c r="P15" s="45">
        <f>AVERAGE(Weekly_US!AT16:AX16)</f>
        <v>0.92477999999999994</v>
      </c>
      <c r="Q15" s="45">
        <f>AVERAGE(Weekly_US!AY16:BB16)</f>
        <v>0.83550000000000002</v>
      </c>
      <c r="R15" s="45">
        <f>AVERAGE(Weekly_US!BC16:BF16)</f>
        <v>0.79233333333333322</v>
      </c>
    </row>
    <row r="16" spans="2:18" ht="19.5" thickTop="1" thickBot="1" x14ac:dyDescent="0.3">
      <c r="B16" s="108" t="s">
        <v>28</v>
      </c>
      <c r="C16" s="109"/>
      <c r="D16" s="32">
        <f>SUM(D9:D15)</f>
        <v>279</v>
      </c>
      <c r="E16" s="110" t="s">
        <v>29</v>
      </c>
      <c r="F16" s="111"/>
      <c r="G16" s="34" t="e">
        <f t="shared" ref="G16:L16" si="0">G13</f>
        <v>#DIV/0!</v>
      </c>
      <c r="H16" s="34" t="e">
        <f t="shared" si="0"/>
        <v>#DIV/0!</v>
      </c>
      <c r="I16" s="34">
        <f t="shared" si="0"/>
        <v>0.89</v>
      </c>
      <c r="J16" s="34">
        <f t="shared" si="0"/>
        <v>0.89700000000000002</v>
      </c>
      <c r="K16" s="34" t="e">
        <f t="shared" si="0"/>
        <v>#DIV/0!</v>
      </c>
      <c r="L16" s="34">
        <f t="shared" si="0"/>
        <v>0.98116666666666674</v>
      </c>
      <c r="M16" s="34" t="e">
        <f>(M12*$D12+M13*$D13+M14*$D14)/SUM($D$26:$D$28)</f>
        <v>#DIV/0!</v>
      </c>
      <c r="N16" s="34" t="e">
        <f>(N12*$D12+N13*$D13+N14*$D14)/SUM($D$26:$D$28)</f>
        <v>#DIV/0!</v>
      </c>
      <c r="O16" s="34" t="e">
        <f>(O12*$D12+O13*$D13+O14*$D14+O15*$D15)/SUM(D12:D15)</f>
        <v>#DIV/0!</v>
      </c>
      <c r="P16" s="34">
        <f>AVERAGE(P9*D9+P12*$D12+P13*$D13+P14*$D14+P15*$D15)/(SUM(D12:D15)+D9)</f>
        <v>0.92959111111111103</v>
      </c>
      <c r="Q16" s="34">
        <f>(Q9*D9+Q11*D11+Q12*$D12+Q13*$D13+Q14*$D14+Q15*$D15)/(SUM(D11:D15)+D9)</f>
        <v>0.87671366279069785</v>
      </c>
      <c r="R16" s="34">
        <f>(R9*D9+R10*D10+R11*D11+R12*$D12+R13*$D13+R14*$D14+R15*$D15)/(SUM(D9:D15))</f>
        <v>0.86934151732377529</v>
      </c>
    </row>
    <row r="17" spans="2:18" ht="13.5" thickTop="1" x14ac:dyDescent="0.2"/>
    <row r="19" spans="2:18" x14ac:dyDescent="0.2">
      <c r="B19" t="s">
        <v>34</v>
      </c>
    </row>
    <row r="20" spans="2:18" ht="13.5" thickBot="1" x14ac:dyDescent="0.25"/>
    <row r="21" spans="2:18" ht="18.75" thickTop="1" x14ac:dyDescent="0.25"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2:18" ht="18" x14ac:dyDescent="0.25"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f>G22+30</f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</row>
    <row r="23" spans="2:18" ht="18" x14ac:dyDescent="0.25"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2:18" ht="18" x14ac:dyDescent="0.25"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45"/>
      <c r="H24" s="45"/>
      <c r="I24" s="45"/>
      <c r="J24" s="45"/>
      <c r="K24" s="45"/>
      <c r="L24" s="45"/>
      <c r="M24" s="45"/>
      <c r="N24" s="45"/>
      <c r="O24" s="45"/>
      <c r="P24" s="68">
        <v>0.81100000000000005</v>
      </c>
      <c r="Q24" s="68">
        <v>0.85099999999999998</v>
      </c>
      <c r="R24" s="45"/>
    </row>
    <row r="25" spans="2:18" ht="18" x14ac:dyDescent="0.25"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68">
        <v>0.94</v>
      </c>
      <c r="R25" s="45"/>
    </row>
    <row r="26" spans="2:18" ht="18" x14ac:dyDescent="0.25"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45"/>
      <c r="H26" s="45"/>
      <c r="I26" s="45"/>
      <c r="J26" s="45"/>
      <c r="K26" s="45"/>
      <c r="L26" s="45"/>
      <c r="M26" s="68">
        <v>0.90100000000000002</v>
      </c>
      <c r="N26" s="68">
        <v>0.873</v>
      </c>
      <c r="O26" s="68">
        <v>0.85899999999999999</v>
      </c>
      <c r="P26" s="68">
        <v>0.93300000000000005</v>
      </c>
      <c r="Q26" s="68">
        <v>0.96</v>
      </c>
      <c r="R26" s="45"/>
    </row>
    <row r="27" spans="2:18" ht="21" x14ac:dyDescent="0.25"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68">
        <v>0.90200000000000002</v>
      </c>
      <c r="H27" s="68">
        <v>0.89</v>
      </c>
      <c r="I27" s="68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</row>
    <row r="28" spans="2:18" ht="18" x14ac:dyDescent="0.25"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45"/>
      <c r="H28" s="45"/>
      <c r="I28" s="45"/>
      <c r="J28" s="45"/>
      <c r="K28" s="45"/>
      <c r="L28" s="45"/>
      <c r="M28" s="68">
        <v>0.59199999999999997</v>
      </c>
      <c r="N28" s="68">
        <v>0.92600000000000005</v>
      </c>
      <c r="O28" s="68">
        <v>0.94499999999999995</v>
      </c>
      <c r="P28" s="68">
        <v>0.94</v>
      </c>
      <c r="Q28" s="68">
        <v>0.97399999999999998</v>
      </c>
      <c r="R28" s="45"/>
    </row>
    <row r="29" spans="2:18" ht="18.75" thickBot="1" x14ac:dyDescent="0.3"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45"/>
      <c r="H29" s="45"/>
      <c r="I29" s="45"/>
      <c r="J29" s="45"/>
      <c r="K29" s="45"/>
      <c r="L29" s="45"/>
      <c r="M29" s="45"/>
      <c r="N29" s="45"/>
      <c r="O29" s="68">
        <v>0.66300000000000003</v>
      </c>
      <c r="P29" s="68">
        <v>0.69799999999999995</v>
      </c>
      <c r="Q29" s="68">
        <v>0.94299999999999995</v>
      </c>
      <c r="R29" s="45"/>
    </row>
    <row r="30" spans="2:18" ht="19.5" thickTop="1" thickBot="1" x14ac:dyDescent="0.3"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f t="shared" ref="G30:L30" si="1">G27</f>
        <v>0.90200000000000002</v>
      </c>
      <c r="H30" s="34">
        <f t="shared" si="1"/>
        <v>0.89</v>
      </c>
      <c r="I30" s="34">
        <f t="shared" si="1"/>
        <v>0.89700000000000002</v>
      </c>
      <c r="J30" s="34">
        <f t="shared" si="1"/>
        <v>0.89400000000000002</v>
      </c>
      <c r="K30" s="34">
        <f t="shared" si="1"/>
        <v>0.93799999999999994</v>
      </c>
      <c r="L30" s="34">
        <f t="shared" si="1"/>
        <v>0.97799999999999998</v>
      </c>
      <c r="M30" s="34">
        <f>(M26*$D26+M27*$D27+M28*$D28)/SUM($D$26:$D$28)</f>
        <v>0.87449999999999994</v>
      </c>
      <c r="N30" s="34">
        <f>(N26*$D26+N27*$D27+N28*$D28)/SUM($D$26:$D$28)</f>
        <v>0.90738888888888902</v>
      </c>
      <c r="O30" s="34">
        <f>(O26*$D26+O27*$D27+O28*$D28+O29*$D29)/SUM(D26:D29)</f>
        <v>0.72161764705882347</v>
      </c>
      <c r="P30" s="34">
        <f>AVERAGE(P24*$D24+P26*$D26+P27*$D27+P28*$D28+P29*$D29)/(D24+SUM(D26:D29))</f>
        <v>0.78299176954732508</v>
      </c>
      <c r="Q30" s="34">
        <f>AVERAGE(Q24*$D24+Q25*$D25+Q26*$D26+Q27*$D27+Q28*$D28+Q29*$D29)/SUM(D24:D29)</f>
        <v>0.9094247104247104</v>
      </c>
      <c r="R30" s="34">
        <f>AVERAGE(R23*$D23+R24*$D24+R25*$D25+R26*$D26+R27*$D27+R28*$D28+R29*$D29)</f>
        <v>0</v>
      </c>
    </row>
    <row r="31" spans="2:18" ht="13.5" thickTop="1" x14ac:dyDescent="0.2"/>
    <row r="35" spans="1:19" ht="13.5" thickBot="1" x14ac:dyDescent="0.25"/>
    <row r="36" spans="1:19" ht="55.5" customHeight="1" thickTop="1" x14ac:dyDescent="0.25">
      <c r="A36" s="113" t="s">
        <v>33</v>
      </c>
      <c r="B36" s="69" t="s">
        <v>0</v>
      </c>
      <c r="C36" s="2"/>
      <c r="D36" s="3" t="s">
        <v>1</v>
      </c>
      <c r="E36" s="3" t="s">
        <v>2</v>
      </c>
      <c r="F36" s="4" t="s">
        <v>3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spans="1:19" ht="18" x14ac:dyDescent="0.25">
      <c r="A37" s="114"/>
      <c r="B37" s="70" t="s">
        <v>5</v>
      </c>
      <c r="C37" s="53" t="s">
        <v>6</v>
      </c>
      <c r="D37" s="53" t="s">
        <v>7</v>
      </c>
      <c r="E37" s="53" t="s">
        <v>8</v>
      </c>
      <c r="F37" s="54" t="s">
        <v>9</v>
      </c>
      <c r="G37" s="67">
        <v>36982</v>
      </c>
      <c r="H37" s="67">
        <v>37012</v>
      </c>
      <c r="I37" s="67">
        <v>37043</v>
      </c>
      <c r="J37" s="67">
        <v>37073</v>
      </c>
      <c r="K37" s="67">
        <v>37132</v>
      </c>
      <c r="L37" s="67">
        <v>37162</v>
      </c>
      <c r="M37" s="67">
        <v>37192</v>
      </c>
      <c r="N37" s="67">
        <v>37223</v>
      </c>
      <c r="O37" s="67">
        <v>37253</v>
      </c>
      <c r="P37" s="67">
        <v>37284</v>
      </c>
      <c r="Q37" s="67">
        <v>37315</v>
      </c>
      <c r="R37" s="67">
        <v>37343</v>
      </c>
    </row>
    <row r="38" spans="1:19" ht="18" x14ac:dyDescent="0.25">
      <c r="A38" s="114"/>
      <c r="B38" s="71" t="s">
        <v>11</v>
      </c>
      <c r="C38" s="17" t="s">
        <v>12</v>
      </c>
      <c r="D38" s="17">
        <v>20</v>
      </c>
      <c r="E38" s="17">
        <v>65</v>
      </c>
      <c r="F38" s="57" t="s">
        <v>13</v>
      </c>
      <c r="G38" s="45"/>
      <c r="H38" s="45"/>
      <c r="I38" s="45"/>
      <c r="J38" s="45"/>
      <c r="K38" s="45"/>
      <c r="L38" s="45"/>
      <c r="M38" s="45"/>
      <c r="N38" s="45"/>
      <c r="O38" s="45"/>
      <c r="P38" s="75">
        <v>0.95079999999999998</v>
      </c>
      <c r="Q38" s="75">
        <v>0.86150000000000004</v>
      </c>
      <c r="R38" s="75">
        <v>0.93835000000000002</v>
      </c>
      <c r="S38" s="76" t="s">
        <v>35</v>
      </c>
    </row>
    <row r="39" spans="1:19" ht="18" x14ac:dyDescent="0.25">
      <c r="A39" s="114"/>
      <c r="B39" s="71" t="s">
        <v>32</v>
      </c>
      <c r="C39" s="17" t="s">
        <v>16</v>
      </c>
      <c r="D39" s="17">
        <v>107</v>
      </c>
      <c r="E39" s="17">
        <v>65</v>
      </c>
      <c r="F39" s="57" t="s">
        <v>13</v>
      </c>
      <c r="G39" s="73"/>
      <c r="H39" s="73"/>
      <c r="I39" s="73"/>
      <c r="J39" s="73"/>
      <c r="K39" s="73"/>
      <c r="L39" s="73"/>
      <c r="M39" s="73"/>
      <c r="N39" s="73"/>
      <c r="O39" s="73"/>
      <c r="P39" s="74"/>
      <c r="Q39" s="74"/>
      <c r="R39" s="74">
        <v>0.88385000000000002</v>
      </c>
      <c r="S39" t="s">
        <v>37</v>
      </c>
    </row>
    <row r="40" spans="1:19" ht="18" x14ac:dyDescent="0.25">
      <c r="A40" s="114"/>
      <c r="B40" s="71" t="s">
        <v>20</v>
      </c>
      <c r="C40" s="17" t="s">
        <v>21</v>
      </c>
      <c r="D40" s="17">
        <v>16</v>
      </c>
      <c r="E40" s="17">
        <v>65</v>
      </c>
      <c r="F40" s="57" t="s">
        <v>13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4">
        <v>0.94479999999999997</v>
      </c>
      <c r="R40" s="74">
        <v>0.96914999999999996</v>
      </c>
      <c r="S40" t="s">
        <v>38</v>
      </c>
    </row>
    <row r="41" spans="1:19" ht="18" x14ac:dyDescent="0.25">
      <c r="A41" s="114"/>
      <c r="B41" s="71" t="s">
        <v>22</v>
      </c>
      <c r="C41" s="17" t="s">
        <v>23</v>
      </c>
      <c r="D41" s="17">
        <v>10</v>
      </c>
      <c r="E41" s="17">
        <v>65</v>
      </c>
      <c r="F41" s="57" t="s">
        <v>13</v>
      </c>
      <c r="G41" s="73"/>
      <c r="H41" s="73"/>
      <c r="I41" s="73"/>
      <c r="J41" s="73"/>
      <c r="K41" s="73"/>
      <c r="L41" s="73"/>
      <c r="M41" s="73"/>
      <c r="N41" s="75"/>
      <c r="O41" s="75"/>
      <c r="P41" s="75">
        <v>0.91037999999999997</v>
      </c>
      <c r="Q41" s="75">
        <v>0.93845000000000012</v>
      </c>
      <c r="R41" s="75">
        <v>0.9288749999999999</v>
      </c>
      <c r="S41" s="76" t="s">
        <v>35</v>
      </c>
    </row>
    <row r="42" spans="1:19" ht="21" x14ac:dyDescent="0.25">
      <c r="A42" s="114"/>
      <c r="B42" s="71" t="s">
        <v>30</v>
      </c>
      <c r="C42" s="17" t="s">
        <v>24</v>
      </c>
      <c r="D42" s="17">
        <v>20</v>
      </c>
      <c r="E42" s="17">
        <v>65</v>
      </c>
      <c r="F42" s="57" t="s">
        <v>13</v>
      </c>
      <c r="G42" s="73"/>
      <c r="H42" s="73"/>
      <c r="I42" s="73">
        <v>0.89</v>
      </c>
      <c r="J42" s="45">
        <v>0.89700000000000002</v>
      </c>
      <c r="K42" s="45"/>
      <c r="L42" s="45">
        <v>0.98116666666666674</v>
      </c>
      <c r="M42" s="45">
        <v>0.96597500000000003</v>
      </c>
      <c r="N42" s="45">
        <v>0.96204000000000001</v>
      </c>
      <c r="O42" s="45">
        <v>0.92970000000000008</v>
      </c>
      <c r="P42" s="45">
        <v>0.94336666666666658</v>
      </c>
      <c r="Q42" s="45">
        <v>0.98787500000000006</v>
      </c>
      <c r="R42" s="45">
        <v>0.97402500000000003</v>
      </c>
      <c r="S42" t="s">
        <v>36</v>
      </c>
    </row>
    <row r="43" spans="1:19" ht="18" x14ac:dyDescent="0.25">
      <c r="A43" s="114"/>
      <c r="B43" s="71" t="s">
        <v>25</v>
      </c>
      <c r="C43" s="17" t="s">
        <v>26</v>
      </c>
      <c r="D43" s="17">
        <v>6</v>
      </c>
      <c r="E43" s="17">
        <v>65</v>
      </c>
      <c r="F43" s="57" t="s">
        <v>13</v>
      </c>
      <c r="G43" s="73"/>
      <c r="H43" s="73"/>
      <c r="I43" s="73"/>
      <c r="J43" s="73"/>
      <c r="K43" s="73"/>
      <c r="L43" s="73"/>
      <c r="M43" s="73"/>
      <c r="N43" s="73"/>
      <c r="O43" s="75"/>
      <c r="P43" s="75">
        <v>0.92517999999999989</v>
      </c>
      <c r="Q43" s="75">
        <v>0.95932499999999998</v>
      </c>
      <c r="R43" s="75">
        <v>0.94972500000000004</v>
      </c>
      <c r="S43" s="76" t="s">
        <v>35</v>
      </c>
    </row>
    <row r="44" spans="1:19" ht="18.75" thickBot="1" x14ac:dyDescent="0.3">
      <c r="A44" s="114"/>
      <c r="B44" s="72" t="s">
        <v>27</v>
      </c>
      <c r="C44" s="27" t="s">
        <v>16</v>
      </c>
      <c r="D44" s="27">
        <v>100</v>
      </c>
      <c r="E44" s="27">
        <v>65</v>
      </c>
      <c r="F44" s="61" t="s">
        <v>13</v>
      </c>
      <c r="G44" s="73"/>
      <c r="H44" s="73"/>
      <c r="I44" s="73"/>
      <c r="J44" s="73"/>
      <c r="K44" s="73"/>
      <c r="L44" s="73"/>
      <c r="M44" s="73"/>
      <c r="N44" s="74"/>
      <c r="O44" s="74"/>
      <c r="P44" s="74">
        <v>0.92477999999999994</v>
      </c>
      <c r="Q44" s="45">
        <v>0.83550000000000002</v>
      </c>
      <c r="R44" s="45">
        <v>0.79233333333333322</v>
      </c>
      <c r="S44" t="s">
        <v>37</v>
      </c>
    </row>
    <row r="45" spans="1:19" ht="19.5" thickTop="1" thickBot="1" x14ac:dyDescent="0.3">
      <c r="A45" s="115"/>
      <c r="B45" s="112" t="s">
        <v>28</v>
      </c>
      <c r="C45" s="109"/>
      <c r="D45" s="32">
        <f>SUM(D38:D44)</f>
        <v>279</v>
      </c>
      <c r="E45" s="110" t="s">
        <v>29</v>
      </c>
      <c r="F45" s="111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</row>
    <row r="46" spans="1:19" ht="13.5" thickTop="1" x14ac:dyDescent="0.2"/>
    <row r="47" spans="1:19" x14ac:dyDescent="0.2">
      <c r="H47" s="80"/>
      <c r="I47" s="77" t="s">
        <v>39</v>
      </c>
      <c r="K47" s="79"/>
      <c r="L47" s="77" t="s">
        <v>40</v>
      </c>
      <c r="M47" s="78"/>
      <c r="N47" s="77" t="s">
        <v>41</v>
      </c>
    </row>
    <row r="51" spans="1:18" ht="13.5" thickBot="1" x14ac:dyDescent="0.25"/>
    <row r="52" spans="1:18" ht="18.75" thickTop="1" x14ac:dyDescent="0.25">
      <c r="A52" s="113" t="s">
        <v>34</v>
      </c>
      <c r="B52" s="1" t="s">
        <v>0</v>
      </c>
      <c r="C52" s="2"/>
      <c r="D52" s="3" t="s">
        <v>1</v>
      </c>
      <c r="E52" s="3" t="s">
        <v>2</v>
      </c>
      <c r="F52" s="4" t="s">
        <v>3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</row>
    <row r="53" spans="1:18" ht="18" x14ac:dyDescent="0.25">
      <c r="A53" s="114"/>
      <c r="B53" s="52" t="s">
        <v>5</v>
      </c>
      <c r="C53" s="53" t="s">
        <v>6</v>
      </c>
      <c r="D53" s="53" t="s">
        <v>7</v>
      </c>
      <c r="E53" s="53" t="s">
        <v>8</v>
      </c>
      <c r="F53" s="54" t="s">
        <v>9</v>
      </c>
      <c r="G53" s="67">
        <v>36982</v>
      </c>
      <c r="H53" s="67">
        <v>37012</v>
      </c>
      <c r="I53" s="67">
        <v>37043</v>
      </c>
      <c r="J53" s="67">
        <v>37073</v>
      </c>
      <c r="K53" s="67">
        <v>37132</v>
      </c>
      <c r="L53" s="67">
        <v>37162</v>
      </c>
      <c r="M53" s="67">
        <v>37192</v>
      </c>
      <c r="N53" s="67">
        <v>37223</v>
      </c>
      <c r="O53" s="67">
        <v>37253</v>
      </c>
      <c r="P53" s="67">
        <v>37284</v>
      </c>
      <c r="Q53" s="67">
        <v>37315</v>
      </c>
      <c r="R53" s="67">
        <v>37343</v>
      </c>
    </row>
    <row r="54" spans="1:18" ht="18" x14ac:dyDescent="0.25">
      <c r="A54" s="114"/>
      <c r="B54" s="16" t="s">
        <v>11</v>
      </c>
      <c r="C54" s="17" t="s">
        <v>12</v>
      </c>
      <c r="D54" s="17">
        <v>20</v>
      </c>
      <c r="E54" s="17">
        <v>65</v>
      </c>
      <c r="F54" s="57" t="s">
        <v>13</v>
      </c>
      <c r="G54" s="45"/>
      <c r="H54" s="45"/>
      <c r="I54" s="45"/>
      <c r="J54" s="45"/>
      <c r="K54" s="45"/>
      <c r="L54" s="45"/>
      <c r="M54" s="45"/>
      <c r="N54" s="45"/>
      <c r="O54" s="45"/>
      <c r="P54" s="75"/>
      <c r="Q54" s="75"/>
      <c r="R54" s="75"/>
    </row>
    <row r="55" spans="1:18" ht="18" x14ac:dyDescent="0.25">
      <c r="A55" s="114"/>
      <c r="B55" s="16" t="s">
        <v>32</v>
      </c>
      <c r="C55" s="17" t="s">
        <v>16</v>
      </c>
      <c r="D55" s="17">
        <v>107</v>
      </c>
      <c r="E55" s="17">
        <v>65</v>
      </c>
      <c r="F55" s="57" t="s">
        <v>13</v>
      </c>
      <c r="G55" s="73"/>
      <c r="H55" s="73"/>
      <c r="I55" s="73"/>
      <c r="J55" s="73"/>
      <c r="K55" s="73"/>
      <c r="L55" s="73"/>
      <c r="M55" s="73"/>
      <c r="N55" s="73"/>
      <c r="O55" s="73"/>
      <c r="P55" s="83">
        <v>0.81100000000000005</v>
      </c>
      <c r="Q55" s="83">
        <v>0.85099999999999998</v>
      </c>
      <c r="R55" s="74"/>
    </row>
    <row r="56" spans="1:18" ht="18" x14ac:dyDescent="0.25">
      <c r="A56" s="114"/>
      <c r="B56" s="16" t="s">
        <v>20</v>
      </c>
      <c r="C56" s="17" t="s">
        <v>21</v>
      </c>
      <c r="D56" s="17">
        <v>16</v>
      </c>
      <c r="E56" s="17">
        <v>65</v>
      </c>
      <c r="F56" s="57" t="s">
        <v>13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83">
        <v>0.94</v>
      </c>
      <c r="R56" s="74"/>
    </row>
    <row r="57" spans="1:18" ht="18" x14ac:dyDescent="0.25">
      <c r="A57" s="114"/>
      <c r="B57" s="16" t="s">
        <v>22</v>
      </c>
      <c r="C57" s="17" t="s">
        <v>23</v>
      </c>
      <c r="D57" s="17">
        <v>10</v>
      </c>
      <c r="E57" s="17">
        <v>65</v>
      </c>
      <c r="F57" s="57" t="s">
        <v>13</v>
      </c>
      <c r="G57" s="73"/>
      <c r="H57" s="73"/>
      <c r="I57" s="73"/>
      <c r="J57" s="73"/>
      <c r="K57" s="73"/>
      <c r="L57" s="73"/>
      <c r="M57" s="81">
        <v>0.90100000000000002</v>
      </c>
      <c r="N57" s="82">
        <v>0.873</v>
      </c>
      <c r="O57" s="82">
        <v>0.85899999999999999</v>
      </c>
      <c r="P57" s="82">
        <v>0.93300000000000005</v>
      </c>
      <c r="Q57" s="82">
        <v>0.96</v>
      </c>
      <c r="R57" s="75"/>
    </row>
    <row r="58" spans="1:18" ht="21" x14ac:dyDescent="0.25">
      <c r="A58" s="114"/>
      <c r="B58" s="16" t="s">
        <v>30</v>
      </c>
      <c r="C58" s="17" t="s">
        <v>24</v>
      </c>
      <c r="D58" s="17">
        <v>20</v>
      </c>
      <c r="E58" s="17">
        <v>65</v>
      </c>
      <c r="F58" s="57" t="s">
        <v>13</v>
      </c>
      <c r="G58" s="81">
        <v>0.90200000000000002</v>
      </c>
      <c r="H58" s="81">
        <v>0.89</v>
      </c>
      <c r="I58" s="81">
        <v>0.89700000000000002</v>
      </c>
      <c r="J58" s="68">
        <v>0.89400000000000002</v>
      </c>
      <c r="K58" s="68">
        <v>0.93799999999999994</v>
      </c>
      <c r="L58" s="68">
        <v>0.97799999999999998</v>
      </c>
      <c r="M58" s="68">
        <v>0.94599999999999995</v>
      </c>
      <c r="N58" s="68">
        <v>0.91900000000000004</v>
      </c>
      <c r="O58" s="68">
        <v>0.879</v>
      </c>
      <c r="P58" s="68">
        <v>0.93600000000000005</v>
      </c>
      <c r="Q58" s="68">
        <v>0.98499999999999999</v>
      </c>
      <c r="R58" s="68"/>
    </row>
    <row r="59" spans="1:18" ht="18" x14ac:dyDescent="0.25">
      <c r="A59" s="114"/>
      <c r="B59" s="16" t="s">
        <v>25</v>
      </c>
      <c r="C59" s="17" t="s">
        <v>26</v>
      </c>
      <c r="D59" s="17">
        <v>6</v>
      </c>
      <c r="E59" s="17">
        <v>65</v>
      </c>
      <c r="F59" s="57" t="s">
        <v>13</v>
      </c>
      <c r="G59" s="73"/>
      <c r="H59" s="73"/>
      <c r="I59" s="73"/>
      <c r="J59" s="73"/>
      <c r="K59" s="73"/>
      <c r="L59" s="73"/>
      <c r="M59" s="81">
        <v>0.59199999999999997</v>
      </c>
      <c r="N59" s="81">
        <v>0.92600000000000005</v>
      </c>
      <c r="O59" s="82">
        <v>0.94499999999999995</v>
      </c>
      <c r="P59" s="82">
        <v>0.94</v>
      </c>
      <c r="Q59" s="82">
        <v>0.97399999999999998</v>
      </c>
      <c r="R59" s="75"/>
    </row>
    <row r="60" spans="1:18" ht="18.75" thickBot="1" x14ac:dyDescent="0.3">
      <c r="A60" s="114"/>
      <c r="B60" s="26" t="s">
        <v>27</v>
      </c>
      <c r="C60" s="27" t="s">
        <v>16</v>
      </c>
      <c r="D60" s="27">
        <v>100</v>
      </c>
      <c r="E60" s="27">
        <v>65</v>
      </c>
      <c r="F60" s="61" t="s">
        <v>13</v>
      </c>
      <c r="G60" s="73"/>
      <c r="H60" s="73"/>
      <c r="I60" s="73"/>
      <c r="J60" s="73"/>
      <c r="K60" s="73"/>
      <c r="L60" s="73"/>
      <c r="M60" s="73"/>
      <c r="N60" s="74"/>
      <c r="O60" s="83">
        <v>0.66300000000000003</v>
      </c>
      <c r="P60" s="83">
        <v>0.69799999999999995</v>
      </c>
      <c r="Q60" s="68">
        <v>0.94299999999999995</v>
      </c>
      <c r="R60" s="45"/>
    </row>
    <row r="61" spans="1:18" ht="19.5" thickTop="1" thickBot="1" x14ac:dyDescent="0.3">
      <c r="A61" s="115"/>
      <c r="B61" s="108" t="s">
        <v>28</v>
      </c>
      <c r="C61" s="109"/>
      <c r="D61" s="32">
        <f>SUM(D54:D60)</f>
        <v>279</v>
      </c>
      <c r="E61" s="110" t="s">
        <v>29</v>
      </c>
      <c r="F61" s="111"/>
      <c r="G61" s="34">
        <v>0.90200000000000002</v>
      </c>
      <c r="H61" s="34">
        <v>0.89</v>
      </c>
      <c r="I61" s="34">
        <v>0.89700000000000002</v>
      </c>
      <c r="J61" s="34">
        <v>0.89400000000000002</v>
      </c>
      <c r="K61" s="34">
        <v>0.93799999999999994</v>
      </c>
      <c r="L61" s="34">
        <v>0.97799999999999998</v>
      </c>
      <c r="M61" s="34">
        <v>0.87449999999999994</v>
      </c>
      <c r="N61" s="34">
        <v>0.90738888888888902</v>
      </c>
      <c r="O61" s="34">
        <v>0.72161764705882347</v>
      </c>
      <c r="P61" s="34">
        <v>0.78299176954732508</v>
      </c>
      <c r="Q61" s="34">
        <v>0.9094247104247104</v>
      </c>
      <c r="R61" s="34">
        <v>0</v>
      </c>
    </row>
    <row r="62" spans="1:18" ht="13.5" thickTop="1" x14ac:dyDescent="0.2"/>
    <row r="63" spans="1:18" x14ac:dyDescent="0.2">
      <c r="H63" s="80"/>
      <c r="I63" s="77" t="s">
        <v>39</v>
      </c>
      <c r="K63" s="79"/>
      <c r="L63" s="77" t="s">
        <v>40</v>
      </c>
      <c r="M63" s="78"/>
      <c r="N63" s="77" t="s">
        <v>41</v>
      </c>
    </row>
  </sheetData>
  <mergeCells count="10">
    <mergeCell ref="A36:A45"/>
    <mergeCell ref="B61:C61"/>
    <mergeCell ref="E61:F61"/>
    <mergeCell ref="A52:A61"/>
    <mergeCell ref="B16:C16"/>
    <mergeCell ref="E16:F16"/>
    <mergeCell ref="B30:C30"/>
    <mergeCell ref="E30:F30"/>
    <mergeCell ref="B45:C45"/>
    <mergeCell ref="E45:F4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8"/>
  <sheetViews>
    <sheetView showGridLines="0" tabSelected="1" view="pageBreakPreview" zoomScale="60" zoomScaleNormal="75" workbookViewId="0">
      <selection activeCell="Q36" sqref="Q36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5.140625" customWidth="1"/>
    <col min="5" max="5" width="13.7109375" bestFit="1" customWidth="1"/>
    <col min="6" max="6" width="9.7109375" bestFit="1" customWidth="1"/>
    <col min="7" max="7" width="10.85546875" customWidth="1"/>
    <col min="8" max="8" width="12.140625" customWidth="1"/>
    <col min="9" max="9" width="10.7109375" bestFit="1" customWidth="1"/>
    <col min="10" max="10" width="10.5703125" bestFit="1" customWidth="1"/>
    <col min="11" max="12" width="10.7109375" bestFit="1" customWidth="1"/>
    <col min="13" max="13" width="12.28515625" bestFit="1" customWidth="1"/>
    <col min="14" max="14" width="10.5703125" bestFit="1" customWidth="1"/>
    <col min="15" max="15" width="12.28515625" bestFit="1" customWidth="1"/>
    <col min="16" max="18" width="13.85546875" bestFit="1" customWidth="1"/>
    <col min="19" max="19" width="27" bestFit="1" customWidth="1"/>
    <col min="20" max="20" width="22.42578125" customWidth="1"/>
  </cols>
  <sheetData>
    <row r="4" spans="1:20" ht="12.75" customHeight="1" thickBot="1" x14ac:dyDescent="0.25"/>
    <row r="5" spans="1:20" ht="19.5" customHeight="1" thickTop="1" x14ac:dyDescent="0.25">
      <c r="A5" s="113" t="s">
        <v>33</v>
      </c>
      <c r="B5" s="69" t="s">
        <v>0</v>
      </c>
      <c r="C5" s="2"/>
      <c r="D5" s="3" t="s">
        <v>1</v>
      </c>
      <c r="E5" s="3" t="s">
        <v>2</v>
      </c>
      <c r="F5" s="4" t="s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87" t="s">
        <v>42</v>
      </c>
      <c r="T5" s="119" t="s">
        <v>44</v>
      </c>
    </row>
    <row r="6" spans="1:20" ht="18" x14ac:dyDescent="0.25">
      <c r="A6" s="114"/>
      <c r="B6" s="70" t="s">
        <v>5</v>
      </c>
      <c r="C6" s="53" t="s">
        <v>6</v>
      </c>
      <c r="D6" s="53" t="s">
        <v>7</v>
      </c>
      <c r="E6" s="53" t="s">
        <v>8</v>
      </c>
      <c r="F6" s="54" t="s">
        <v>9</v>
      </c>
      <c r="G6" s="67">
        <v>36982</v>
      </c>
      <c r="H6" s="67">
        <v>37012</v>
      </c>
      <c r="I6" s="67">
        <v>37043</v>
      </c>
      <c r="J6" s="67">
        <v>37073</v>
      </c>
      <c r="K6" s="67">
        <v>37132</v>
      </c>
      <c r="L6" s="67">
        <v>37162</v>
      </c>
      <c r="M6" s="67">
        <v>37192</v>
      </c>
      <c r="N6" s="67">
        <v>37223</v>
      </c>
      <c r="O6" s="67">
        <v>37253</v>
      </c>
      <c r="P6" s="67">
        <v>37284</v>
      </c>
      <c r="Q6" s="67">
        <v>37315</v>
      </c>
      <c r="R6" s="67">
        <v>37343</v>
      </c>
      <c r="S6" s="88"/>
      <c r="T6" s="120"/>
    </row>
    <row r="7" spans="1:20" ht="18" x14ac:dyDescent="0.25">
      <c r="A7" s="114"/>
      <c r="B7" s="71" t="s">
        <v>11</v>
      </c>
      <c r="C7" s="17" t="s">
        <v>12</v>
      </c>
      <c r="D7" s="17">
        <v>20</v>
      </c>
      <c r="E7" s="17">
        <v>65</v>
      </c>
      <c r="F7" s="57" t="s">
        <v>13</v>
      </c>
      <c r="G7" s="45"/>
      <c r="H7" s="45"/>
      <c r="I7" s="45"/>
      <c r="J7" s="45"/>
      <c r="K7" s="45"/>
      <c r="L7" s="45"/>
      <c r="M7" s="45"/>
      <c r="N7" s="45"/>
      <c r="O7" s="45"/>
      <c r="P7" s="75">
        <v>0.95079999999999998</v>
      </c>
      <c r="Q7" s="75">
        <v>0.86150000000000004</v>
      </c>
      <c r="R7" s="75">
        <v>0.93835000000000002</v>
      </c>
      <c r="S7" s="89" t="s">
        <v>35</v>
      </c>
      <c r="T7" s="95">
        <v>0.97</v>
      </c>
    </row>
    <row r="8" spans="1:20" ht="18" x14ac:dyDescent="0.25">
      <c r="A8" s="114"/>
      <c r="B8" s="71" t="s">
        <v>32</v>
      </c>
      <c r="C8" s="17" t="s">
        <v>16</v>
      </c>
      <c r="D8" s="17">
        <v>107</v>
      </c>
      <c r="E8" s="17">
        <v>65</v>
      </c>
      <c r="F8" s="57" t="s">
        <v>13</v>
      </c>
      <c r="G8" s="73"/>
      <c r="H8" s="73"/>
      <c r="I8" s="73"/>
      <c r="J8" s="73"/>
      <c r="K8" s="73"/>
      <c r="L8" s="73"/>
      <c r="M8" s="73"/>
      <c r="N8" s="73"/>
      <c r="O8" s="73"/>
      <c r="P8" s="74"/>
      <c r="Q8" s="74"/>
      <c r="R8" s="74">
        <v>0.88385000000000002</v>
      </c>
      <c r="S8" s="90" t="s">
        <v>37</v>
      </c>
      <c r="T8" s="95">
        <v>0.95</v>
      </c>
    </row>
    <row r="9" spans="1:20" ht="18" x14ac:dyDescent="0.25">
      <c r="A9" s="114"/>
      <c r="B9" s="71" t="s">
        <v>20</v>
      </c>
      <c r="C9" s="17" t="s">
        <v>21</v>
      </c>
      <c r="D9" s="17">
        <v>16</v>
      </c>
      <c r="E9" s="17">
        <v>65</v>
      </c>
      <c r="F9" s="57" t="s">
        <v>13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4">
        <v>0.94479999999999997</v>
      </c>
      <c r="R9" s="74">
        <v>0.96914999999999996</v>
      </c>
      <c r="S9" s="90" t="s">
        <v>38</v>
      </c>
      <c r="T9" s="95">
        <v>0.95</v>
      </c>
    </row>
    <row r="10" spans="1:20" ht="18" x14ac:dyDescent="0.25">
      <c r="A10" s="114"/>
      <c r="B10" s="71" t="s">
        <v>22</v>
      </c>
      <c r="C10" s="17" t="s">
        <v>23</v>
      </c>
      <c r="D10" s="17">
        <v>10</v>
      </c>
      <c r="E10" s="17">
        <v>65</v>
      </c>
      <c r="F10" s="57" t="s">
        <v>13</v>
      </c>
      <c r="G10" s="73"/>
      <c r="H10" s="73"/>
      <c r="I10" s="73"/>
      <c r="J10" s="73"/>
      <c r="K10" s="73"/>
      <c r="L10" s="73"/>
      <c r="M10" s="73"/>
      <c r="N10" s="75"/>
      <c r="O10" s="75"/>
      <c r="P10" s="75">
        <v>0.91037999999999997</v>
      </c>
      <c r="Q10" s="75">
        <v>0.93845000000000012</v>
      </c>
      <c r="R10" s="75">
        <v>0.9288749999999999</v>
      </c>
      <c r="S10" s="91" t="s">
        <v>35</v>
      </c>
      <c r="T10" s="95">
        <v>0.97</v>
      </c>
    </row>
    <row r="11" spans="1:20" ht="21" x14ac:dyDescent="0.25">
      <c r="A11" s="114"/>
      <c r="B11" s="71" t="s">
        <v>30</v>
      </c>
      <c r="C11" s="17" t="s">
        <v>24</v>
      </c>
      <c r="D11" s="17">
        <v>20</v>
      </c>
      <c r="E11" s="17">
        <v>65</v>
      </c>
      <c r="F11" s="57" t="s">
        <v>13</v>
      </c>
      <c r="G11" s="73"/>
      <c r="H11" s="73"/>
      <c r="I11" s="73">
        <v>0.89</v>
      </c>
      <c r="J11" s="45">
        <v>0.89700000000000002</v>
      </c>
      <c r="K11" s="45"/>
      <c r="L11" s="45">
        <v>0.98116666666666674</v>
      </c>
      <c r="M11" s="45">
        <v>0.96597500000000003</v>
      </c>
      <c r="N11" s="45">
        <v>0.96204000000000001</v>
      </c>
      <c r="O11" s="45">
        <v>0.92970000000000008</v>
      </c>
      <c r="P11" s="45">
        <v>0.94336666666666658</v>
      </c>
      <c r="Q11" s="45">
        <v>0.98787500000000006</v>
      </c>
      <c r="R11" s="45">
        <v>0.97402500000000003</v>
      </c>
      <c r="S11" s="90" t="s">
        <v>36</v>
      </c>
      <c r="T11" s="95">
        <v>0.95</v>
      </c>
    </row>
    <row r="12" spans="1:20" ht="18" x14ac:dyDescent="0.25">
      <c r="A12" s="114"/>
      <c r="B12" s="71" t="s">
        <v>25</v>
      </c>
      <c r="C12" s="17" t="s">
        <v>26</v>
      </c>
      <c r="D12" s="17">
        <v>6</v>
      </c>
      <c r="E12" s="17">
        <v>65</v>
      </c>
      <c r="F12" s="57" t="s">
        <v>13</v>
      </c>
      <c r="G12" s="73"/>
      <c r="H12" s="73"/>
      <c r="I12" s="73"/>
      <c r="J12" s="73"/>
      <c r="K12" s="73"/>
      <c r="L12" s="73"/>
      <c r="M12" s="73"/>
      <c r="N12" s="73"/>
      <c r="O12" s="75"/>
      <c r="P12" s="75">
        <v>0.92517999999999989</v>
      </c>
      <c r="Q12" s="75">
        <v>0.95932499999999998</v>
      </c>
      <c r="R12" s="75">
        <v>0.94972500000000004</v>
      </c>
      <c r="S12" s="91" t="s">
        <v>35</v>
      </c>
      <c r="T12" s="95">
        <v>0.97</v>
      </c>
    </row>
    <row r="13" spans="1:20" ht="18.75" thickBot="1" x14ac:dyDescent="0.3">
      <c r="A13" s="114"/>
      <c r="B13" s="72" t="s">
        <v>27</v>
      </c>
      <c r="C13" s="27" t="s">
        <v>16</v>
      </c>
      <c r="D13" s="27">
        <v>100</v>
      </c>
      <c r="E13" s="27">
        <v>65</v>
      </c>
      <c r="F13" s="61" t="s">
        <v>13</v>
      </c>
      <c r="G13" s="73"/>
      <c r="H13" s="73"/>
      <c r="I13" s="73"/>
      <c r="J13" s="73"/>
      <c r="K13" s="73"/>
      <c r="L13" s="73"/>
      <c r="M13" s="73"/>
      <c r="N13" s="74"/>
      <c r="O13" s="74"/>
      <c r="P13" s="74">
        <v>0.92477999999999994</v>
      </c>
      <c r="Q13" s="45">
        <v>0.83550000000000002</v>
      </c>
      <c r="R13" s="45">
        <v>0.79233333333333322</v>
      </c>
      <c r="S13" s="90" t="s">
        <v>37</v>
      </c>
      <c r="T13" s="95">
        <v>0.95</v>
      </c>
    </row>
    <row r="14" spans="1:20" ht="19.5" thickTop="1" thickBot="1" x14ac:dyDescent="0.3">
      <c r="A14" s="115"/>
      <c r="B14" s="112" t="s">
        <v>28</v>
      </c>
      <c r="C14" s="109"/>
      <c r="D14" s="32">
        <f>SUM(D7:D13)</f>
        <v>279</v>
      </c>
      <c r="E14" s="110" t="s">
        <v>29</v>
      </c>
      <c r="F14" s="111"/>
      <c r="G14" s="34"/>
      <c r="H14" s="34"/>
      <c r="I14" s="34">
        <f>I11</f>
        <v>0.89</v>
      </c>
      <c r="J14" s="34">
        <f>J11</f>
        <v>0.89700000000000002</v>
      </c>
      <c r="K14" s="34"/>
      <c r="L14" s="34">
        <f>L11</f>
        <v>0.98116666666666674</v>
      </c>
      <c r="M14" s="34">
        <f>M11</f>
        <v>0.96597500000000003</v>
      </c>
      <c r="N14" s="34">
        <f>N11</f>
        <v>0.96204000000000001</v>
      </c>
      <c r="O14" s="34">
        <f>O11</f>
        <v>0.92970000000000008</v>
      </c>
      <c r="P14" s="34">
        <f>AVERAGE(P7*D7+P10*$D10+P11*$D11+P12*$D12+P13*$D13)/(SUM(D10:D13)+D7)</f>
        <v>0.92959111111111103</v>
      </c>
      <c r="Q14" s="34">
        <f>(Q7*D7+Q9*D9+Q10*$D10+Q11*$D11+Q12*$D12+Q13*$D13)/(SUM(D9:D13)+D7)</f>
        <v>0.87671366279069785</v>
      </c>
      <c r="R14" s="34">
        <f>(R7*D7+R8*D8+R9*D9+R10*$D10+R11*$D11+R12*$D12+R13*$D13)/(SUM(D7:D13))</f>
        <v>0.86934151732377529</v>
      </c>
      <c r="S14" s="92"/>
      <c r="T14" s="92"/>
    </row>
    <row r="15" spans="1:20" ht="13.5" thickTop="1" x14ac:dyDescent="0.2"/>
    <row r="16" spans="1:20" x14ac:dyDescent="0.2">
      <c r="H16" s="80"/>
      <c r="I16" s="77" t="s">
        <v>39</v>
      </c>
      <c r="K16" s="79"/>
      <c r="L16" s="77" t="s">
        <v>40</v>
      </c>
      <c r="M16" s="78"/>
      <c r="N16" s="77" t="s">
        <v>41</v>
      </c>
      <c r="P16" s="93"/>
      <c r="Q16" s="77" t="s">
        <v>43</v>
      </c>
    </row>
    <row r="18" spans="1:20" ht="15.75" x14ac:dyDescent="0.25">
      <c r="C18" s="96" t="s">
        <v>45</v>
      </c>
    </row>
    <row r="20" spans="1:20" ht="13.5" thickBot="1" x14ac:dyDescent="0.25"/>
    <row r="21" spans="1:20" ht="18.75" thickTop="1" x14ac:dyDescent="0.25">
      <c r="A21" s="113" t="s">
        <v>34</v>
      </c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 t="s">
        <v>42</v>
      </c>
      <c r="T21" s="119" t="s">
        <v>44</v>
      </c>
    </row>
    <row r="22" spans="1:20" ht="18" x14ac:dyDescent="0.25">
      <c r="A22" s="114"/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  <c r="S22" s="67"/>
      <c r="T22" s="120"/>
    </row>
    <row r="23" spans="1:20" ht="18" x14ac:dyDescent="0.25">
      <c r="A23" s="114"/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75"/>
      <c r="Q23" s="75"/>
      <c r="R23" s="75"/>
      <c r="S23" s="84" t="s">
        <v>35</v>
      </c>
      <c r="T23" s="95">
        <v>0.97</v>
      </c>
    </row>
    <row r="24" spans="1:20" ht="18" x14ac:dyDescent="0.25">
      <c r="A24" s="114"/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73"/>
      <c r="H24" s="73"/>
      <c r="I24" s="73"/>
      <c r="J24" s="73"/>
      <c r="K24" s="73"/>
      <c r="L24" s="73"/>
      <c r="M24" s="73"/>
      <c r="N24" s="73"/>
      <c r="O24" s="73"/>
      <c r="P24" s="83">
        <v>0.81100000000000005</v>
      </c>
      <c r="Q24" s="83">
        <v>0.85099999999999998</v>
      </c>
      <c r="R24" s="74"/>
      <c r="S24" s="85" t="s">
        <v>37</v>
      </c>
      <c r="T24" s="95">
        <v>0.95</v>
      </c>
    </row>
    <row r="25" spans="1:20" ht="18" x14ac:dyDescent="0.25">
      <c r="A25" s="114"/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83">
        <v>0.94</v>
      </c>
      <c r="R25" s="74"/>
      <c r="S25" s="85" t="s">
        <v>38</v>
      </c>
      <c r="T25" s="95">
        <v>0.95</v>
      </c>
    </row>
    <row r="26" spans="1:20" ht="18" x14ac:dyDescent="0.25">
      <c r="A26" s="114"/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73"/>
      <c r="H26" s="73"/>
      <c r="I26" s="73"/>
      <c r="J26" s="73"/>
      <c r="K26" s="73"/>
      <c r="L26" s="73"/>
      <c r="M26" s="81">
        <v>0.90100000000000002</v>
      </c>
      <c r="N26" s="82">
        <v>0.873</v>
      </c>
      <c r="O26" s="82">
        <v>0.85899999999999999</v>
      </c>
      <c r="P26" s="82">
        <v>0.93300000000000005</v>
      </c>
      <c r="Q26" s="82">
        <v>0.96</v>
      </c>
      <c r="R26" s="75"/>
      <c r="S26" s="86" t="s">
        <v>35</v>
      </c>
      <c r="T26" s="95">
        <v>0.97</v>
      </c>
    </row>
    <row r="27" spans="1:20" ht="21" x14ac:dyDescent="0.25">
      <c r="A27" s="114"/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81">
        <v>0.90200000000000002</v>
      </c>
      <c r="H27" s="81">
        <v>0.89</v>
      </c>
      <c r="I27" s="81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  <c r="S27" s="85" t="s">
        <v>36</v>
      </c>
      <c r="T27" s="95">
        <v>0.95</v>
      </c>
    </row>
    <row r="28" spans="1:20" ht="18" x14ac:dyDescent="0.25">
      <c r="A28" s="114"/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73"/>
      <c r="H28" s="73"/>
      <c r="I28" s="73"/>
      <c r="J28" s="73"/>
      <c r="K28" s="73"/>
      <c r="L28" s="73"/>
      <c r="M28" s="81">
        <v>0.59199999999999997</v>
      </c>
      <c r="N28" s="81">
        <v>0.92600000000000005</v>
      </c>
      <c r="O28" s="82">
        <v>0.94499999999999995</v>
      </c>
      <c r="P28" s="82">
        <v>0.94</v>
      </c>
      <c r="Q28" s="82">
        <v>0.97399999999999998</v>
      </c>
      <c r="R28" s="75"/>
      <c r="S28" s="86" t="s">
        <v>35</v>
      </c>
      <c r="T28" s="95">
        <v>0.97</v>
      </c>
    </row>
    <row r="29" spans="1:20" ht="18.75" thickBot="1" x14ac:dyDescent="0.3">
      <c r="A29" s="114"/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73"/>
      <c r="H29" s="73"/>
      <c r="I29" s="73"/>
      <c r="J29" s="73"/>
      <c r="K29" s="73"/>
      <c r="L29" s="73"/>
      <c r="M29" s="73"/>
      <c r="N29" s="74"/>
      <c r="O29" s="83">
        <v>0.66300000000000003</v>
      </c>
      <c r="P29" s="83">
        <v>0.69799999999999995</v>
      </c>
      <c r="Q29" s="68">
        <v>0.94299999999999995</v>
      </c>
      <c r="R29" s="45"/>
      <c r="S29" s="85" t="s">
        <v>37</v>
      </c>
      <c r="T29" s="95">
        <v>0.95</v>
      </c>
    </row>
    <row r="30" spans="1:20" ht="19.5" thickTop="1" thickBot="1" x14ac:dyDescent="0.3">
      <c r="A30" s="115"/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v>0.90200000000000002</v>
      </c>
      <c r="H30" s="34">
        <v>0.89</v>
      </c>
      <c r="I30" s="34">
        <v>0.89700000000000002</v>
      </c>
      <c r="J30" s="34">
        <v>0.89400000000000002</v>
      </c>
      <c r="K30" s="34">
        <v>0.93799999999999994</v>
      </c>
      <c r="L30" s="34">
        <v>0.97799999999999998</v>
      </c>
      <c r="M30" s="34">
        <v>0.87449999999999994</v>
      </c>
      <c r="N30" s="34">
        <v>0.90738888888888902</v>
      </c>
      <c r="O30" s="34">
        <v>0.72161764705882347</v>
      </c>
      <c r="P30" s="34">
        <v>0.78299176954732508</v>
      </c>
      <c r="Q30" s="34">
        <v>0.9094247104247104</v>
      </c>
      <c r="R30" s="34">
        <v>0</v>
      </c>
      <c r="S30" s="94"/>
      <c r="T30" s="92"/>
    </row>
    <row r="31" spans="1:20" ht="13.5" thickTop="1" x14ac:dyDescent="0.2"/>
    <row r="32" spans="1:20" x14ac:dyDescent="0.2">
      <c r="H32" s="80"/>
      <c r="I32" s="77" t="s">
        <v>39</v>
      </c>
      <c r="K32" s="79"/>
      <c r="L32" s="77" t="s">
        <v>40</v>
      </c>
      <c r="M32" s="78"/>
      <c r="N32" s="77" t="s">
        <v>41</v>
      </c>
      <c r="P32" s="93"/>
      <c r="Q32" s="77" t="s">
        <v>43</v>
      </c>
    </row>
    <row r="34" spans="1:22" ht="15.75" x14ac:dyDescent="0.25">
      <c r="C34" s="96" t="s">
        <v>45</v>
      </c>
    </row>
    <row r="36" spans="1:22" s="98" customFormat="1" ht="15" x14ac:dyDescent="0.2"/>
    <row r="37" spans="1:22" s="99" customFormat="1" ht="18" x14ac:dyDescent="0.25">
      <c r="C37" s="100" t="s">
        <v>50</v>
      </c>
      <c r="D37" s="116" t="s">
        <v>49</v>
      </c>
      <c r="E37" s="117"/>
      <c r="F37" s="118"/>
      <c r="G37" s="116" t="s">
        <v>44</v>
      </c>
      <c r="H37" s="117"/>
      <c r="I37" s="117"/>
      <c r="J37" s="117"/>
      <c r="K37" s="117"/>
      <c r="L37" s="117"/>
      <c r="M37" s="117"/>
      <c r="N37" s="117"/>
      <c r="O37" s="118"/>
    </row>
    <row r="38" spans="1:22" s="99" customFormat="1" ht="18" x14ac:dyDescent="0.25">
      <c r="A38" s="101"/>
      <c r="B38" s="101"/>
      <c r="C38" s="102"/>
      <c r="D38" s="103" t="s">
        <v>46</v>
      </c>
      <c r="E38" s="103" t="s">
        <v>47</v>
      </c>
      <c r="F38" s="103" t="s">
        <v>48</v>
      </c>
      <c r="G38" s="17" t="s">
        <v>46</v>
      </c>
      <c r="H38" s="17" t="s">
        <v>47</v>
      </c>
      <c r="I38" s="17" t="s">
        <v>48</v>
      </c>
      <c r="J38" s="17" t="s">
        <v>51</v>
      </c>
      <c r="K38" s="17" t="s">
        <v>52</v>
      </c>
      <c r="L38" s="17" t="s">
        <v>53</v>
      </c>
      <c r="M38" s="17" t="s">
        <v>54</v>
      </c>
      <c r="N38" s="17" t="s">
        <v>55</v>
      </c>
      <c r="O38" s="17" t="s">
        <v>56</v>
      </c>
      <c r="P38" s="104" t="s">
        <v>57</v>
      </c>
      <c r="Q38" s="71"/>
    </row>
    <row r="39" spans="1:22" s="99" customFormat="1" ht="18" x14ac:dyDescent="0.25">
      <c r="B39" s="99" t="s">
        <v>33</v>
      </c>
      <c r="C39" s="105">
        <f>I11</f>
        <v>0.89</v>
      </c>
      <c r="D39" s="105">
        <f>AVERAGE(P8+Q9+N13)</f>
        <v>0.94479999999999997</v>
      </c>
      <c r="E39" s="105">
        <f>AVERAGE(Q8+R9+O13)</f>
        <v>0.96914999999999996</v>
      </c>
      <c r="F39" s="105">
        <f>(R8+P13)/2</f>
        <v>0.90431499999999998</v>
      </c>
      <c r="G39" s="105">
        <f>(P7+N10+O12+Q13+J11)/3</f>
        <v>0.8944333333333333</v>
      </c>
      <c r="H39" s="105">
        <f>(Q7+O10+P12+R13+K11)/3</f>
        <v>0.85967111111111105</v>
      </c>
      <c r="I39" s="105">
        <f>(R7+P10+Q12+L11)/4</f>
        <v>0.94730541666666668</v>
      </c>
      <c r="J39" s="105">
        <f>(Q10+R12+M11)/3</f>
        <v>0.95138333333333336</v>
      </c>
      <c r="K39" s="105">
        <f>(R10+N11)/2</f>
        <v>0.94545749999999995</v>
      </c>
      <c r="L39" s="105">
        <f>O11</f>
        <v>0.92970000000000008</v>
      </c>
      <c r="M39" s="105">
        <f>P11</f>
        <v>0.94336666666666658</v>
      </c>
      <c r="N39" s="105">
        <f>Q11</f>
        <v>0.98787500000000006</v>
      </c>
      <c r="O39" s="105">
        <f>R11</f>
        <v>0.97402500000000003</v>
      </c>
      <c r="P39" s="106">
        <f>AVERAGE(G39:N39)</f>
        <v>0.93239904513888894</v>
      </c>
      <c r="Q39" s="107"/>
    </row>
    <row r="40" spans="1:22" s="99" customFormat="1" ht="18" x14ac:dyDescent="0.25"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6"/>
      <c r="Q40" s="107"/>
    </row>
    <row r="41" spans="1:22" s="99" customFormat="1" ht="18" x14ac:dyDescent="0.25">
      <c r="B41" s="99" t="s">
        <v>34</v>
      </c>
      <c r="C41" s="105">
        <f>(M26+G27+H27+I27+N28+M28)/6</f>
        <v>0.85133333333333328</v>
      </c>
      <c r="D41" s="105">
        <f>(N29+Q25+P24)/2</f>
        <v>0.87549999999999994</v>
      </c>
      <c r="E41" s="105">
        <f>(O29+R25+Q24)/2</f>
        <v>0.75700000000000001</v>
      </c>
      <c r="F41" s="105">
        <f>P29</f>
        <v>0.69799999999999995</v>
      </c>
      <c r="G41" s="105">
        <f>(N26+J27+O28+Q29)/4</f>
        <v>0.91374999999999995</v>
      </c>
      <c r="H41" s="105">
        <f>(O26+K27+P28+R29)/3</f>
        <v>0.91233333333333333</v>
      </c>
      <c r="I41" s="105">
        <f>(P26+L27+Q28)/3</f>
        <v>0.96166666666666656</v>
      </c>
      <c r="J41" s="105">
        <f>(Q26+M27)/2</f>
        <v>0.95299999999999996</v>
      </c>
      <c r="K41" s="105">
        <f>N27</f>
        <v>0.91900000000000004</v>
      </c>
      <c r="L41" s="105">
        <f>O27</f>
        <v>0.879</v>
      </c>
      <c r="M41" s="105">
        <f>P27</f>
        <v>0.93600000000000005</v>
      </c>
      <c r="N41" s="105">
        <f>Q27</f>
        <v>0.98499999999999999</v>
      </c>
      <c r="O41" s="105">
        <f>R27</f>
        <v>0</v>
      </c>
      <c r="P41" s="106">
        <f>AVERAGE(G41:N41)</f>
        <v>0.93246875000000007</v>
      </c>
      <c r="Q41" s="107"/>
    </row>
    <row r="42" spans="1:22" x14ac:dyDescent="0.2"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x14ac:dyDescent="0.2"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x14ac:dyDescent="0.2"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x14ac:dyDescent="0.2"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x14ac:dyDescent="0.2"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x14ac:dyDescent="0.2"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x14ac:dyDescent="0.2"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</sheetData>
  <mergeCells count="10">
    <mergeCell ref="T21:T22"/>
    <mergeCell ref="T5:T6"/>
    <mergeCell ref="B14:C14"/>
    <mergeCell ref="E14:F14"/>
    <mergeCell ref="D37:F37"/>
    <mergeCell ref="G37:O37"/>
    <mergeCell ref="A5:A14"/>
    <mergeCell ref="B30:C30"/>
    <mergeCell ref="E30:F30"/>
    <mergeCell ref="A21:A30"/>
  </mergeCells>
  <pageMargins left="0.75" right="0.75" top="1" bottom="1" header="0.5" footer="0.5"/>
  <pageSetup scale="44" orientation="landscape" r:id="rId1"/>
  <headerFooter alignWithMargins="0">
    <oddHeader>&amp;LEnron Wind Corp.&amp;CINTERNAL USE ONLY&amp;R4/12/02</oddHeader>
    <oddFooter>&amp;L&amp;F&amp;CCONFIDENTIAL&amp;RPrinted On: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Weekly_US</vt:lpstr>
      <vt:lpstr>Monthly_US</vt:lpstr>
      <vt:lpstr>Summary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Caplan</dc:creator>
  <cp:lastModifiedBy>Jan Havlíček</cp:lastModifiedBy>
  <cp:lastPrinted>2002-04-15T22:10:33Z</cp:lastPrinted>
  <dcterms:created xsi:type="dcterms:W3CDTF">2002-04-12T17:04:09Z</dcterms:created>
  <dcterms:modified xsi:type="dcterms:W3CDTF">2023-09-16T21:17:32Z</dcterms:modified>
</cp:coreProperties>
</file>