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213312-9A76-4846-A051-800F92384DB9}" xr6:coauthVersionLast="47" xr6:coauthVersionMax="47" xr10:uidLastSave="{00000000-0000-0000-0000-000000000000}"/>
  <bookViews>
    <workbookView xWindow="-120" yWindow="-120" windowWidth="38640" windowHeight="15720" activeTab="1"/>
  </bookViews>
  <sheets>
    <sheet name="Europe" sheetId="4" r:id="rId1"/>
    <sheet name="Americas" sheetId="3" r:id="rId2"/>
  </sheets>
  <definedNames>
    <definedName name="_xlnm.Print_Area" localSheetId="1">Americas!$B$1:$M$55</definedName>
    <definedName name="_xlnm.Print_Area" localSheetId="0">Europe!$B$1:$N$76</definedName>
  </definedNames>
  <calcPr calcId="0"/>
</workbook>
</file>

<file path=xl/calcChain.xml><?xml version="1.0" encoding="utf-8"?>
<calcChain xmlns="http://schemas.openxmlformats.org/spreadsheetml/2006/main">
  <c r="B2" i="3" l="1"/>
  <c r="S7" i="3"/>
  <c r="T7" i="3"/>
  <c r="U7" i="3"/>
  <c r="V7" i="3"/>
  <c r="W7" i="3"/>
  <c r="X7" i="3"/>
  <c r="E8" i="3"/>
  <c r="F8" i="3"/>
  <c r="J8" i="3"/>
  <c r="K8" i="3"/>
  <c r="M8" i="3"/>
  <c r="S8" i="3"/>
  <c r="T8" i="3"/>
  <c r="U8" i="3"/>
  <c r="V8" i="3"/>
  <c r="W8" i="3"/>
  <c r="X8" i="3"/>
  <c r="E9" i="3"/>
  <c r="F9" i="3"/>
  <c r="J9" i="3"/>
  <c r="K9" i="3"/>
  <c r="E10" i="3"/>
  <c r="F10" i="3"/>
  <c r="J10" i="3"/>
  <c r="K10" i="3"/>
  <c r="E11" i="3"/>
  <c r="F11" i="3"/>
  <c r="J11" i="3"/>
  <c r="K11" i="3"/>
  <c r="E12" i="3"/>
  <c r="F12" i="3"/>
  <c r="J12" i="3"/>
  <c r="K12" i="3"/>
  <c r="E13" i="3"/>
  <c r="F13" i="3"/>
  <c r="J13" i="3"/>
  <c r="K13" i="3"/>
  <c r="D14" i="3"/>
  <c r="E14" i="3"/>
  <c r="F14" i="3"/>
  <c r="G14" i="3"/>
  <c r="H14" i="3"/>
  <c r="I14" i="3"/>
  <c r="J14" i="3"/>
  <c r="K14" i="3"/>
  <c r="L14" i="3"/>
  <c r="M14" i="3"/>
  <c r="F22" i="3"/>
  <c r="H22" i="3"/>
  <c r="I22" i="3"/>
  <c r="F23" i="3"/>
  <c r="H23" i="3"/>
  <c r="I23" i="3"/>
  <c r="H24" i="3"/>
  <c r="I24" i="3"/>
  <c r="H25" i="3"/>
  <c r="D26" i="3"/>
  <c r="E26" i="3"/>
  <c r="F26" i="3"/>
  <c r="G26" i="3"/>
  <c r="H26" i="3"/>
  <c r="G32" i="3"/>
  <c r="I32" i="3"/>
  <c r="J32" i="3"/>
  <c r="K32" i="3"/>
  <c r="G33" i="3"/>
  <c r="I33" i="3"/>
  <c r="J33" i="3"/>
  <c r="K33" i="3"/>
  <c r="G34" i="3"/>
  <c r="I34" i="3"/>
  <c r="J34" i="3"/>
  <c r="K34" i="3"/>
  <c r="G35" i="3"/>
  <c r="I35" i="3"/>
  <c r="J35" i="3"/>
  <c r="K35" i="3"/>
  <c r="I36" i="3"/>
  <c r="D37" i="3"/>
  <c r="E37" i="3"/>
  <c r="F37" i="3"/>
  <c r="G37" i="3"/>
  <c r="H37" i="3"/>
  <c r="I37" i="3"/>
  <c r="D9" i="4"/>
  <c r="E9" i="4"/>
  <c r="F9" i="4"/>
  <c r="J9" i="4"/>
  <c r="K9" i="4"/>
  <c r="L9" i="4"/>
  <c r="E10" i="4"/>
  <c r="F10" i="4"/>
  <c r="K10" i="4"/>
  <c r="L10" i="4"/>
  <c r="E11" i="4"/>
  <c r="F11" i="4"/>
  <c r="K11" i="4"/>
  <c r="L11" i="4"/>
  <c r="E12" i="4"/>
  <c r="F12" i="4"/>
  <c r="K12" i="4"/>
  <c r="L12" i="4"/>
  <c r="E14" i="4"/>
  <c r="F14" i="4"/>
  <c r="K14" i="4"/>
  <c r="L14" i="4"/>
  <c r="E15" i="4"/>
  <c r="F15" i="4"/>
  <c r="K15" i="4"/>
  <c r="L15" i="4"/>
  <c r="D16" i="4"/>
  <c r="E16" i="4"/>
  <c r="F16" i="4"/>
  <c r="G16" i="4"/>
  <c r="H16" i="4"/>
  <c r="J16" i="4"/>
  <c r="K16" i="4"/>
  <c r="L16" i="4"/>
  <c r="M16" i="4"/>
  <c r="N16" i="4"/>
  <c r="F20" i="4"/>
  <c r="F22" i="4"/>
  <c r="F23" i="4"/>
  <c r="D30" i="4"/>
  <c r="E30" i="4"/>
  <c r="F30" i="4"/>
  <c r="G30" i="4"/>
  <c r="F35" i="4"/>
  <c r="H35" i="4"/>
  <c r="F36" i="4"/>
  <c r="H36" i="4"/>
  <c r="F37" i="4"/>
  <c r="H37" i="4"/>
  <c r="F38" i="4"/>
  <c r="H38" i="4"/>
  <c r="H39" i="4"/>
  <c r="F40" i="4"/>
  <c r="H40" i="4"/>
  <c r="H41" i="4"/>
  <c r="F42" i="4"/>
  <c r="H42" i="4"/>
  <c r="H43" i="4"/>
  <c r="F44" i="4"/>
  <c r="H44" i="4"/>
  <c r="D45" i="4"/>
  <c r="E45" i="4"/>
  <c r="F45" i="4"/>
  <c r="G45" i="4"/>
  <c r="H45" i="4"/>
</calcChain>
</file>

<file path=xl/sharedStrings.xml><?xml version="1.0" encoding="utf-8"?>
<sst xmlns="http://schemas.openxmlformats.org/spreadsheetml/2006/main" count="216" uniqueCount="100">
  <si>
    <t>Fleet Statistics</t>
  </si>
  <si>
    <t xml:space="preserve"> Europe</t>
  </si>
  <si>
    <t>Type</t>
  </si>
  <si>
    <t>GWh Projected</t>
  </si>
  <si>
    <t>GWh Actual</t>
  </si>
  <si>
    <t>EW 1.5</t>
  </si>
  <si>
    <t>EW 600</t>
  </si>
  <si>
    <t>EW 600e</t>
  </si>
  <si>
    <t>EW 600a</t>
  </si>
  <si>
    <t>Z 750</t>
  </si>
  <si>
    <t>Z 550</t>
  </si>
  <si>
    <t>TW 500</t>
  </si>
  <si>
    <t>TW 300</t>
  </si>
  <si>
    <t>TW 80</t>
  </si>
  <si>
    <t>Americas</t>
  </si>
  <si>
    <t>V 27</t>
  </si>
  <si>
    <t>V 17</t>
  </si>
  <si>
    <t>V 15</t>
  </si>
  <si>
    <t>Average Availability</t>
  </si>
  <si>
    <t>Avg # of Turbines</t>
  </si>
  <si>
    <t>V15/17/27</t>
  </si>
  <si>
    <t>1.</t>
  </si>
  <si>
    <t>2.</t>
  </si>
  <si>
    <t>3.</t>
  </si>
  <si>
    <t>Other</t>
  </si>
  <si>
    <t>Notes:</t>
  </si>
  <si>
    <t>Warranty Cost [1]</t>
  </si>
  <si>
    <t xml:space="preserve">[1]  Warranty cost includes both mechanical and non-mechanical costs. </t>
  </si>
  <si>
    <t>Key Fleet Issues - top three performance/failure issues and update on retrofit efforts</t>
  </si>
  <si>
    <t>Draft &gt;&gt;&gt;&gt; All numbers, amounts, issues are not correct</t>
  </si>
  <si>
    <t xml:space="preserve">[2] The under (over) reserve is calculated based on ….. </t>
  </si>
  <si>
    <t>EW 600/e/a</t>
  </si>
  <si>
    <t>New Turbines Installed</t>
  </si>
  <si>
    <t>Fleet</t>
  </si>
  <si>
    <t>Totals</t>
  </si>
  <si>
    <t>Net Warranty Expense</t>
  </si>
  <si>
    <t>Gross Revenue</t>
  </si>
  <si>
    <t>EBIT</t>
  </si>
  <si>
    <t>Cost Under (Over) Reserve Level [2]</t>
  </si>
  <si>
    <t>Warranty - Financial Measures ($ in thousands)</t>
  </si>
  <si>
    <t>Operations - Financial Measures ($ in thousands)</t>
  </si>
  <si>
    <t>Net Revenue</t>
  </si>
  <si>
    <t>Expense [3]</t>
  </si>
  <si>
    <t>G&amp;A &amp;   Constr OH</t>
  </si>
  <si>
    <t>Warranty Fees and Reserves Ulitized</t>
  </si>
  <si>
    <t>YTD</t>
  </si>
  <si>
    <t>Month</t>
  </si>
  <si>
    <t>Number of Turbines   &gt; 90 Days</t>
  </si>
  <si>
    <t>Turbines Installed in Month</t>
  </si>
  <si>
    <t>Turbines Installed YTD</t>
  </si>
  <si>
    <t>Net Warranty Expense YTD</t>
  </si>
  <si>
    <t>Warranty  Cost per WTG YTD</t>
  </si>
  <si>
    <t>Warranty Cost YTD [1]</t>
  </si>
  <si>
    <t>Avg # of Turbines Operated YTD</t>
  </si>
  <si>
    <t>Avg # of Turbines under warranty YTD</t>
  </si>
  <si>
    <r>
      <t xml:space="preserve">Warranty - YTD Financial Measures </t>
    </r>
    <r>
      <rPr>
        <i/>
        <sz val="10"/>
        <rFont val="Arial"/>
        <family val="2"/>
      </rPr>
      <t>($ in thousands)</t>
    </r>
  </si>
  <si>
    <r>
      <t xml:space="preserve">Operations - YTD Financial Measures </t>
    </r>
    <r>
      <rPr>
        <i/>
        <sz val="10"/>
        <rFont val="Arial"/>
        <family val="2"/>
      </rPr>
      <t xml:space="preserve">($ in thousands) </t>
    </r>
  </si>
  <si>
    <t>G&amp;A &amp;   Constr OH [2]</t>
  </si>
  <si>
    <t>Other [2]</t>
  </si>
  <si>
    <t>[2] Number of turbines and availability after completion of initial 90 day operational period.</t>
  </si>
  <si>
    <t xml:space="preserve">[1] 1.5 Availability is Enron Availability.  All others are Machine Availability. </t>
  </si>
  <si>
    <t>Top three fleet issues and update on efforts</t>
  </si>
  <si>
    <t>Annualized Maintenance Expense per WTG</t>
  </si>
  <si>
    <t>Availability [1] WTGs &gt;90 Days [2]</t>
  </si>
  <si>
    <t>Maint. Expense [1]</t>
  </si>
  <si>
    <t>Annualized Maint. Exp per kWh (cents)</t>
  </si>
  <si>
    <t>Jan</t>
  </si>
  <si>
    <t>Dec</t>
  </si>
  <si>
    <t>Nov</t>
  </si>
  <si>
    <t>Oct</t>
  </si>
  <si>
    <t>EW 900</t>
  </si>
  <si>
    <t># WTGs</t>
  </si>
  <si>
    <t>Avail</t>
  </si>
  <si>
    <t>Feb</t>
  </si>
  <si>
    <t xml:space="preserve">             EWC Fleet Operations Report – March 2002</t>
  </si>
  <si>
    <t>Mar</t>
  </si>
  <si>
    <t>GWh Projected [3]</t>
  </si>
  <si>
    <t>[4] EW 1.5 Omits 15 WTGs at Trent due to foundation problems</t>
  </si>
  <si>
    <t>YTD Calculation</t>
  </si>
  <si>
    <t>Jan 02</t>
  </si>
  <si>
    <t>Mar 02</t>
  </si>
  <si>
    <t>Feb 02</t>
  </si>
  <si>
    <t>Apr 02</t>
  </si>
  <si>
    <t>May 02</t>
  </si>
  <si>
    <t>Jun 02</t>
  </si>
  <si>
    <t>Jul 02</t>
  </si>
  <si>
    <t>Aug 02</t>
  </si>
  <si>
    <t>Sep 02</t>
  </si>
  <si>
    <t>Oct 02</t>
  </si>
  <si>
    <t>Nov 02</t>
  </si>
  <si>
    <t>Dec 02</t>
  </si>
  <si>
    <t># 1.5s</t>
  </si>
  <si>
    <t># EW 600</t>
  </si>
  <si>
    <t># EW 600e</t>
  </si>
  <si>
    <t># EW 600a</t>
  </si>
  <si>
    <t># Z 750</t>
  </si>
  <si>
    <t># Z 550</t>
  </si>
  <si>
    <t># EW 900</t>
  </si>
  <si>
    <t>[3] GWh Based on Nacelle Mounted Anemometers for 1.5 MW Fleet and Projections for all others.  Due to low data recovery projections only calculate for</t>
  </si>
  <si>
    <t>Clear Sky, Mill Run and Sommerset in Feb and Mar.  Actual production includes all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</si>
</sst>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2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i/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dotted">
        <color indexed="64"/>
      </right>
      <top style="thin">
        <color indexed="64"/>
      </top>
      <bottom style="thick">
        <color indexed="21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21"/>
      </bottom>
      <diagonal/>
    </border>
    <border>
      <left style="dotted">
        <color indexed="1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 style="medium">
        <color indexed="64"/>
      </top>
      <bottom style="thin">
        <color indexed="64"/>
      </bottom>
      <diagonal/>
    </border>
    <border>
      <left style="dotted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/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 style="thin">
        <color indexed="64"/>
      </top>
      <bottom/>
      <diagonal/>
    </border>
    <border>
      <left style="thin">
        <color indexed="64"/>
      </left>
      <right style="dotted">
        <color indexed="10"/>
      </right>
      <top style="thin">
        <color indexed="64"/>
      </top>
      <bottom style="thick">
        <color indexed="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4"/>
      </top>
      <bottom style="thick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ck">
        <color indexed="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5" fillId="0" borderId="1" xfId="0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3" borderId="0" xfId="0" applyFont="1" applyFill="1" applyBorder="1" applyAlignment="1"/>
    <xf numFmtId="0" fontId="5" fillId="0" borderId="2" xfId="0" applyFont="1" applyFill="1" applyBorder="1" applyAlignment="1">
      <alignment horizontal="center" wrapText="1"/>
    </xf>
    <xf numFmtId="0" fontId="6" fillId="2" borderId="3" xfId="0" applyFont="1" applyFill="1" applyBorder="1" applyAlignment="1"/>
    <xf numFmtId="0" fontId="6" fillId="3" borderId="3" xfId="0" applyFont="1" applyFill="1" applyBorder="1" applyAlignment="1"/>
    <xf numFmtId="0" fontId="8" fillId="2" borderId="3" xfId="0" applyFont="1" applyFill="1" applyBorder="1" applyAlignment="1"/>
    <xf numFmtId="165" fontId="8" fillId="2" borderId="4" xfId="1" applyNumberFormat="1" applyFont="1" applyFill="1" applyBorder="1" applyAlignment="1"/>
    <xf numFmtId="165" fontId="8" fillId="2" borderId="5" xfId="1" applyNumberFormat="1" applyFont="1" applyFill="1" applyBorder="1" applyAlignment="1"/>
    <xf numFmtId="0" fontId="8" fillId="3" borderId="3" xfId="0" applyFont="1" applyFill="1" applyBorder="1" applyAlignment="1"/>
    <xf numFmtId="165" fontId="8" fillId="3" borderId="6" xfId="1" applyNumberFormat="1" applyFont="1" applyFill="1" applyBorder="1" applyAlignment="1"/>
    <xf numFmtId="165" fontId="8" fillId="3" borderId="5" xfId="1" applyNumberFormat="1" applyFont="1" applyFill="1" applyBorder="1" applyAlignment="1"/>
    <xf numFmtId="165" fontId="8" fillId="2" borderId="6" xfId="1" applyNumberFormat="1" applyFont="1" applyFill="1" applyBorder="1" applyAlignment="1"/>
    <xf numFmtId="0" fontId="7" fillId="3" borderId="7" xfId="0" applyFont="1" applyFill="1" applyBorder="1" applyAlignment="1"/>
    <xf numFmtId="164" fontId="7" fillId="3" borderId="8" xfId="3" applyNumberFormat="1" applyFont="1" applyFill="1" applyBorder="1" applyAlignment="1"/>
    <xf numFmtId="165" fontId="7" fillId="3" borderId="8" xfId="1" applyNumberFormat="1" applyFont="1" applyFill="1" applyBorder="1" applyAlignment="1"/>
    <xf numFmtId="0" fontId="7" fillId="3" borderId="9" xfId="0" applyFont="1" applyFill="1" applyBorder="1" applyAlignment="1"/>
    <xf numFmtId="165" fontId="7" fillId="3" borderId="10" xfId="1" applyNumberFormat="1" applyFont="1" applyFill="1" applyBorder="1" applyAlignment="1"/>
    <xf numFmtId="0" fontId="4" fillId="0" borderId="0" xfId="0" applyFont="1"/>
    <xf numFmtId="0" fontId="0" fillId="0" borderId="0" xfId="0" applyAlignment="1">
      <alignment vertical="top"/>
    </xf>
    <xf numFmtId="166" fontId="7" fillId="3" borderId="7" xfId="1" applyNumberFormat="1" applyFont="1" applyFill="1" applyBorder="1" applyAlignment="1"/>
    <xf numFmtId="166" fontId="7" fillId="3" borderId="8" xfId="1" applyNumberFormat="1" applyFont="1" applyFill="1" applyBorder="1" applyAlignment="1"/>
    <xf numFmtId="166" fontId="7" fillId="3" borderId="10" xfId="1" applyNumberFormat="1" applyFont="1" applyFill="1" applyBorder="1" applyAlignment="1"/>
    <xf numFmtId="166" fontId="8" fillId="2" borderId="4" xfId="1" applyNumberFormat="1" applyFont="1" applyFill="1" applyBorder="1" applyAlignment="1"/>
    <xf numFmtId="166" fontId="8" fillId="3" borderId="6" xfId="1" applyNumberFormat="1" applyFont="1" applyFill="1" applyBorder="1" applyAlignment="1"/>
    <xf numFmtId="166" fontId="8" fillId="2" borderId="6" xfId="1" applyNumberFormat="1" applyFont="1" applyFill="1" applyBorder="1" applyAlignment="1"/>
    <xf numFmtId="0" fontId="5" fillId="0" borderId="11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0" fillId="0" borderId="0" xfId="0" quotePrefix="1" applyAlignment="1">
      <alignment vertical="top"/>
    </xf>
    <xf numFmtId="0" fontId="0" fillId="0" borderId="0" xfId="0" applyBorder="1"/>
    <xf numFmtId="0" fontId="4" fillId="0" borderId="0" xfId="0" applyFont="1" applyBorder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vertical="top"/>
    </xf>
    <xf numFmtId="166" fontId="0" fillId="0" borderId="0" xfId="0" applyNumberForma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13" xfId="0" applyBorder="1"/>
    <xf numFmtId="0" fontId="0" fillId="0" borderId="14" xfId="0" applyBorder="1"/>
    <xf numFmtId="0" fontId="5" fillId="0" borderId="15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wrapText="1"/>
    </xf>
    <xf numFmtId="165" fontId="8" fillId="2" borderId="14" xfId="1" applyNumberFormat="1" applyFont="1" applyFill="1" applyBorder="1" applyAlignment="1"/>
    <xf numFmtId="165" fontId="8" fillId="3" borderId="14" xfId="1" applyNumberFormat="1" applyFont="1" applyFill="1" applyBorder="1" applyAlignment="1"/>
    <xf numFmtId="0" fontId="7" fillId="3" borderId="17" xfId="0" applyFont="1" applyFill="1" applyBorder="1" applyAlignment="1"/>
    <xf numFmtId="165" fontId="7" fillId="3" borderId="18" xfId="1" applyNumberFormat="1" applyFont="1" applyFill="1" applyBorder="1" applyAlignment="1"/>
    <xf numFmtId="166" fontId="0" fillId="0" borderId="0" xfId="0" applyNumberFormat="1" applyBorder="1"/>
    <xf numFmtId="166" fontId="8" fillId="2" borderId="13" xfId="1" applyNumberFormat="1" applyFont="1" applyFill="1" applyBorder="1" applyAlignment="1"/>
    <xf numFmtId="166" fontId="8" fillId="3" borderId="13" xfId="1" applyNumberFormat="1" applyFont="1" applyFill="1" applyBorder="1" applyAlignment="1"/>
    <xf numFmtId="166" fontId="7" fillId="3" borderId="17" xfId="1" applyNumberFormat="1" applyFont="1" applyFill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5" fillId="0" borderId="19" xfId="0" applyFont="1" applyFill="1" applyBorder="1" applyAlignment="1">
      <alignment horizontal="center" wrapText="1"/>
    </xf>
    <xf numFmtId="166" fontId="8" fillId="2" borderId="20" xfId="1" applyNumberFormat="1" applyFont="1" applyFill="1" applyBorder="1" applyAlignment="1"/>
    <xf numFmtId="166" fontId="8" fillId="3" borderId="21" xfId="1" applyNumberFormat="1" applyFont="1" applyFill="1" applyBorder="1" applyAlignment="1"/>
    <xf numFmtId="166" fontId="8" fillId="2" borderId="21" xfId="1" applyNumberFormat="1" applyFont="1" applyFill="1" applyBorder="1" applyAlignment="1"/>
    <xf numFmtId="166" fontId="12" fillId="2" borderId="4" xfId="1" applyNumberFormat="1" applyFont="1" applyFill="1" applyBorder="1" applyAlignment="1"/>
    <xf numFmtId="166" fontId="12" fillId="3" borderId="6" xfId="1" applyNumberFormat="1" applyFont="1" applyFill="1" applyBorder="1" applyAlignment="1"/>
    <xf numFmtId="166" fontId="12" fillId="2" borderId="6" xfId="1" applyNumberFormat="1" applyFont="1" applyFill="1" applyBorder="1" applyAlignment="1"/>
    <xf numFmtId="166" fontId="12" fillId="2" borderId="22" xfId="1" applyNumberFormat="1" applyFont="1" applyFill="1" applyBorder="1" applyAlignment="1"/>
    <xf numFmtId="166" fontId="12" fillId="3" borderId="23" xfId="1" applyNumberFormat="1" applyFont="1" applyFill="1" applyBorder="1" applyAlignment="1"/>
    <xf numFmtId="166" fontId="12" fillId="2" borderId="23" xfId="1" applyNumberFormat="1" applyFont="1" applyFill="1" applyBorder="1" applyAlignment="1"/>
    <xf numFmtId="166" fontId="12" fillId="2" borderId="5" xfId="1" applyNumberFormat="1" applyFont="1" applyFill="1" applyBorder="1" applyAlignment="1"/>
    <xf numFmtId="166" fontId="12" fillId="3" borderId="5" xfId="1" applyNumberFormat="1" applyFont="1" applyFill="1" applyBorder="1" applyAlignment="1"/>
    <xf numFmtId="0" fontId="13" fillId="0" borderId="0" xfId="0" applyFont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166" fontId="7" fillId="3" borderId="24" xfId="1" applyNumberFormat="1" applyFont="1" applyFill="1" applyBorder="1" applyAlignment="1"/>
    <xf numFmtId="0" fontId="10" fillId="0" borderId="0" xfId="0" quotePrefix="1" applyFont="1" applyAlignment="1">
      <alignment vertical="top"/>
    </xf>
    <xf numFmtId="0" fontId="10" fillId="0" borderId="0" xfId="0" applyFont="1"/>
    <xf numFmtId="0" fontId="5" fillId="0" borderId="25" xfId="0" applyFont="1" applyFill="1" applyBorder="1" applyAlignment="1">
      <alignment horizontal="center" wrapText="1"/>
    </xf>
    <xf numFmtId="0" fontId="5" fillId="0" borderId="26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wrapText="1"/>
    </xf>
    <xf numFmtId="166" fontId="12" fillId="3" borderId="28" xfId="1" applyNumberFormat="1" applyFont="1" applyFill="1" applyBorder="1" applyAlignment="1"/>
    <xf numFmtId="166" fontId="12" fillId="2" borderId="28" xfId="1" applyNumberFormat="1" applyFont="1" applyFill="1" applyBorder="1" applyAlignment="1"/>
    <xf numFmtId="0" fontId="14" fillId="0" borderId="0" xfId="0" applyFont="1"/>
    <xf numFmtId="0" fontId="5" fillId="0" borderId="11" xfId="0" quotePrefix="1" applyFont="1" applyFill="1" applyBorder="1" applyAlignment="1">
      <alignment horizontal="center" wrapText="1"/>
    </xf>
    <xf numFmtId="0" fontId="5" fillId="0" borderId="29" xfId="0" applyFont="1" applyFill="1" applyBorder="1" applyAlignment="1">
      <alignment horizontal="center" wrapText="1"/>
    </xf>
    <xf numFmtId="173" fontId="8" fillId="2" borderId="4" xfId="2" applyNumberFormat="1" applyFont="1" applyFill="1" applyBorder="1" applyAlignment="1"/>
    <xf numFmtId="172" fontId="12" fillId="2" borderId="4" xfId="2" applyNumberFormat="1" applyFont="1" applyFill="1" applyBorder="1" applyAlignment="1"/>
    <xf numFmtId="173" fontId="12" fillId="2" borderId="4" xfId="2" applyNumberFormat="1" applyFont="1" applyFill="1" applyBorder="1" applyAlignment="1"/>
    <xf numFmtId="173" fontId="7" fillId="3" borderId="8" xfId="2" applyNumberFormat="1" applyFont="1" applyFill="1" applyBorder="1" applyAlignment="1"/>
    <xf numFmtId="173" fontId="12" fillId="2" borderId="30" xfId="2" applyNumberFormat="1" applyFont="1" applyFill="1" applyBorder="1" applyAlignment="1"/>
    <xf numFmtId="173" fontId="7" fillId="3" borderId="31" xfId="2" applyNumberFormat="1" applyFont="1" applyFill="1" applyBorder="1" applyAlignment="1"/>
    <xf numFmtId="0" fontId="0" fillId="0" borderId="32" xfId="0" applyBorder="1"/>
    <xf numFmtId="0" fontId="5" fillId="0" borderId="33" xfId="0" applyFont="1" applyFill="1" applyBorder="1" applyAlignment="1">
      <alignment horizontal="center" wrapText="1"/>
    </xf>
    <xf numFmtId="0" fontId="5" fillId="0" borderId="34" xfId="0" applyFont="1" applyFill="1" applyBorder="1" applyAlignment="1">
      <alignment horizontal="center" wrapText="1"/>
    </xf>
    <xf numFmtId="173" fontId="12" fillId="2" borderId="0" xfId="2" applyNumberFormat="1" applyFont="1" applyFill="1" applyBorder="1" applyAlignment="1"/>
    <xf numFmtId="166" fontId="12" fillId="3" borderId="0" xfId="1" applyNumberFormat="1" applyFont="1" applyFill="1" applyBorder="1" applyAlignment="1"/>
    <xf numFmtId="166" fontId="12" fillId="2" borderId="0" xfId="1" applyNumberFormat="1" applyFont="1" applyFill="1" applyBorder="1" applyAlignment="1"/>
    <xf numFmtId="173" fontId="7" fillId="3" borderId="9" xfId="2" applyNumberFormat="1" applyFont="1" applyFill="1" applyBorder="1" applyAlignment="1"/>
    <xf numFmtId="0" fontId="15" fillId="0" borderId="0" xfId="0" applyFont="1"/>
    <xf numFmtId="165" fontId="12" fillId="3" borderId="6" xfId="1" applyNumberFormat="1" applyFont="1" applyFill="1" applyBorder="1" applyAlignment="1"/>
    <xf numFmtId="165" fontId="12" fillId="2" borderId="6" xfId="1" applyNumberFormat="1" applyFont="1" applyFill="1" applyBorder="1" applyAlignment="1"/>
    <xf numFmtId="173" fontId="0" fillId="0" borderId="0" xfId="0" applyNumberFormat="1" applyBorder="1"/>
    <xf numFmtId="165" fontId="12" fillId="2" borderId="4" xfId="1" applyNumberFormat="1" applyFont="1" applyFill="1" applyBorder="1" applyAlignment="1"/>
    <xf numFmtId="43" fontId="0" fillId="0" borderId="0" xfId="0" applyNumberFormat="1"/>
    <xf numFmtId="43" fontId="10" fillId="0" borderId="0" xfId="0" applyNumberFormat="1" applyFont="1" applyAlignment="1">
      <alignment horizontal="left" vertical="top" wrapText="1"/>
    </xf>
    <xf numFmtId="41" fontId="8" fillId="2" borderId="35" xfId="0" applyNumberFormat="1" applyFont="1" applyFill="1" applyBorder="1" applyAlignment="1"/>
    <xf numFmtId="41" fontId="8" fillId="3" borderId="35" xfId="0" applyNumberFormat="1" applyFont="1" applyFill="1" applyBorder="1" applyAlignment="1"/>
    <xf numFmtId="41" fontId="7" fillId="3" borderId="36" xfId="0" applyNumberFormat="1" applyFont="1" applyFill="1" applyBorder="1" applyAlignment="1"/>
    <xf numFmtId="165" fontId="8" fillId="2" borderId="4" xfId="1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164" fontId="4" fillId="3" borderId="8" xfId="3" applyNumberFormat="1" applyFont="1" applyFill="1" applyBorder="1" applyAlignment="1"/>
    <xf numFmtId="0" fontId="4" fillId="0" borderId="0" xfId="0" applyFont="1" applyAlignment="1">
      <alignment horizontal="center"/>
    </xf>
    <xf numFmtId="0" fontId="18" fillId="0" borderId="0" xfId="0" applyFont="1"/>
    <xf numFmtId="164" fontId="18" fillId="0" borderId="0" xfId="3" applyNumberFormat="1" applyFont="1"/>
    <xf numFmtId="0" fontId="18" fillId="0" borderId="40" xfId="0" applyFont="1" applyBorder="1"/>
    <xf numFmtId="164" fontId="18" fillId="0" borderId="41" xfId="3" applyNumberFormat="1" applyFont="1" applyBorder="1"/>
    <xf numFmtId="0" fontId="18" fillId="0" borderId="0" xfId="0" applyFont="1" applyBorder="1"/>
    <xf numFmtId="164" fontId="18" fillId="0" borderId="0" xfId="3" applyNumberFormat="1" applyFont="1" applyBorder="1"/>
    <xf numFmtId="16" fontId="0" fillId="0" borderId="0" xfId="0" quotePrefix="1" applyNumberFormat="1"/>
    <xf numFmtId="0" fontId="0" fillId="0" borderId="0" xfId="0" quotePrefix="1"/>
    <xf numFmtId="164" fontId="8" fillId="0" borderId="0" xfId="3" applyNumberFormat="1" applyFont="1"/>
    <xf numFmtId="166" fontId="8" fillId="0" borderId="0" xfId="1" applyNumberFormat="1" applyFont="1" applyAlignment="1">
      <alignment horizontal="center"/>
    </xf>
    <xf numFmtId="166" fontId="8" fillId="0" borderId="0" xfId="1" applyNumberFormat="1" applyFont="1"/>
    <xf numFmtId="0" fontId="19" fillId="2" borderId="13" xfId="0" applyFont="1" applyFill="1" applyBorder="1" applyAlignment="1"/>
    <xf numFmtId="166" fontId="19" fillId="2" borderId="4" xfId="1" applyNumberFormat="1" applyFont="1" applyFill="1" applyBorder="1" applyAlignment="1"/>
    <xf numFmtId="0" fontId="19" fillId="3" borderId="13" xfId="0" applyFont="1" applyFill="1" applyBorder="1" applyAlignment="1"/>
    <xf numFmtId="166" fontId="19" fillId="3" borderId="6" xfId="1" applyNumberFormat="1" applyFont="1" applyFill="1" applyBorder="1" applyAlignment="1"/>
    <xf numFmtId="166" fontId="19" fillId="2" borderId="6" xfId="1" applyNumberFormat="1" applyFont="1" applyFill="1" applyBorder="1" applyAlignment="1"/>
    <xf numFmtId="164" fontId="19" fillId="2" borderId="4" xfId="3" applyNumberFormat="1" applyFont="1" applyFill="1" applyBorder="1" applyAlignment="1"/>
    <xf numFmtId="164" fontId="19" fillId="3" borderId="6" xfId="3" applyNumberFormat="1" applyFont="1" applyFill="1" applyBorder="1" applyAlignment="1"/>
    <xf numFmtId="164" fontId="19" fillId="2" borderId="6" xfId="3" applyNumberFormat="1" applyFont="1" applyFill="1" applyBorder="1" applyAlignment="1"/>
    <xf numFmtId="166" fontId="19" fillId="2" borderId="3" xfId="0" applyNumberFormat="1" applyFont="1" applyFill="1" applyBorder="1" applyAlignment="1"/>
    <xf numFmtId="166" fontId="19" fillId="2" borderId="13" xfId="0" applyNumberFormat="1" applyFont="1" applyFill="1" applyBorder="1" applyAlignment="1"/>
    <xf numFmtId="166" fontId="8" fillId="2" borderId="4" xfId="1" applyNumberFormat="1" applyFont="1" applyFill="1" applyBorder="1" applyAlignment="1">
      <alignment horizontal="center"/>
    </xf>
    <xf numFmtId="164" fontId="19" fillId="2" borderId="4" xfId="3" applyNumberFormat="1" applyFont="1" applyFill="1" applyBorder="1" applyAlignment="1">
      <alignment horizontal="center"/>
    </xf>
    <xf numFmtId="165" fontId="8" fillId="2" borderId="46" xfId="1" applyNumberFormat="1" applyFont="1" applyFill="1" applyBorder="1" applyAlignment="1">
      <alignment horizontal="center"/>
    </xf>
    <xf numFmtId="166" fontId="8" fillId="3" borderId="6" xfId="1" applyNumberFormat="1" applyFont="1" applyFill="1" applyBorder="1" applyAlignment="1">
      <alignment horizontal="center"/>
    </xf>
    <xf numFmtId="164" fontId="19" fillId="3" borderId="6" xfId="3" applyNumberFormat="1" applyFont="1" applyFill="1" applyBorder="1" applyAlignment="1">
      <alignment horizontal="center"/>
    </xf>
    <xf numFmtId="165" fontId="8" fillId="3" borderId="46" xfId="1" applyNumberFormat="1" applyFont="1" applyFill="1" applyBorder="1" applyAlignment="1">
      <alignment horizontal="center"/>
    </xf>
    <xf numFmtId="165" fontId="8" fillId="3" borderId="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4" fontId="19" fillId="2" borderId="6" xfId="3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4" fontId="7" fillId="3" borderId="8" xfId="3" applyNumberFormat="1" applyFont="1" applyFill="1" applyBorder="1" applyAlignment="1">
      <alignment horizontal="center"/>
    </xf>
    <xf numFmtId="165" fontId="7" fillId="3" borderId="47" xfId="1" applyNumberFormat="1" applyFont="1" applyFill="1" applyBorder="1" applyAlignment="1">
      <alignment horizontal="center"/>
    </xf>
    <xf numFmtId="165" fontId="7" fillId="3" borderId="8" xfId="1" applyNumberFormat="1" applyFont="1" applyFill="1" applyBorder="1" applyAlignment="1">
      <alignment horizontal="center"/>
    </xf>
    <xf numFmtId="41" fontId="8" fillId="2" borderId="35" xfId="0" applyNumberFormat="1" applyFont="1" applyFill="1" applyBorder="1" applyAlignment="1">
      <alignment horizontal="center"/>
    </xf>
    <xf numFmtId="164" fontId="8" fillId="2" borderId="4" xfId="3" applyNumberFormat="1" applyFont="1" applyFill="1" applyBorder="1" applyAlignment="1">
      <alignment horizontal="center"/>
    </xf>
    <xf numFmtId="41" fontId="8" fillId="3" borderId="35" xfId="0" applyNumberFormat="1" applyFont="1" applyFill="1" applyBorder="1" applyAlignment="1">
      <alignment horizontal="center"/>
    </xf>
    <xf numFmtId="164" fontId="8" fillId="3" borderId="6" xfId="3" applyNumberFormat="1" applyFont="1" applyFill="1" applyBorder="1" applyAlignment="1">
      <alignment horizontal="center"/>
    </xf>
    <xf numFmtId="164" fontId="8" fillId="2" borderId="6" xfId="3" applyNumberFormat="1" applyFont="1" applyFill="1" applyBorder="1" applyAlignment="1">
      <alignment horizontal="center"/>
    </xf>
    <xf numFmtId="41" fontId="7" fillId="3" borderId="36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" fontId="4" fillId="0" borderId="42" xfId="0" applyNumberFormat="1" applyFont="1" applyBorder="1" applyAlignment="1">
      <alignment horizontal="center"/>
    </xf>
    <xf numFmtId="17" fontId="4" fillId="0" borderId="43" xfId="0" applyNumberFormat="1" applyFont="1" applyBorder="1" applyAlignment="1">
      <alignment horizontal="center"/>
    </xf>
    <xf numFmtId="17" fontId="4" fillId="0" borderId="44" xfId="0" applyNumberFormat="1" applyFont="1" applyBorder="1" applyAlignment="1">
      <alignment horizontal="center"/>
    </xf>
    <xf numFmtId="17" fontId="4" fillId="0" borderId="43" xfId="0" quotePrefix="1" applyNumberFormat="1" applyFont="1" applyBorder="1" applyAlignment="1">
      <alignment horizontal="center"/>
    </xf>
    <xf numFmtId="17" fontId="4" fillId="0" borderId="45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4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4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2-4D9E-9ACD-5D030D557FA4}"/>
            </c:ext>
          </c:extLst>
        </c:ser>
        <c:ser>
          <c:idx val="1"/>
          <c:order val="1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2-4D9E-9ACD-5D030D557FA4}"/>
            </c:ext>
          </c:extLst>
        </c:ser>
        <c:ser>
          <c:idx val="2"/>
          <c:order val="2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2-4D9E-9ACD-5D030D557FA4}"/>
            </c:ext>
          </c:extLst>
        </c:ser>
        <c:ser>
          <c:idx val="3"/>
          <c:order val="3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2-4D9E-9ACD-5D030D557FA4}"/>
            </c:ext>
          </c:extLst>
        </c:ser>
        <c:ser>
          <c:idx val="4"/>
          <c:order val="4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2-4D9E-9ACD-5D030D557FA4}"/>
            </c:ext>
          </c:extLst>
        </c:ser>
        <c:ser>
          <c:idx val="5"/>
          <c:order val="5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2-4D9E-9ACD-5D030D55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411232"/>
        <c:axId val="1"/>
      </c:lineChart>
      <c:catAx>
        <c:axId val="20454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Availability Trend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41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Availability Trend</a:t>
            </a:r>
          </a:p>
        </c:rich>
      </c:tx>
      <c:layout>
        <c:manualLayout>
          <c:xMode val="edge"/>
          <c:yMode val="edge"/>
          <c:x val="0.27372311552505474"/>
          <c:y val="1.6077170418006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3673699236035"/>
          <c:y val="0.17041800643086816"/>
          <c:w val="0.81387006349449609"/>
          <c:h val="0.7234726688102893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343100163770535"/>
                  <c:y val="0.17363344051446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01-48D7-9282-C8120E40397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7670217107338"/>
                  <c:y val="0.241157556270096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1-48D7-9282-C8120E40397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810304178376228"/>
                  <c:y val="0.218649517684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1-48D7-9282-C8120E40397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854121261478643"/>
                  <c:y val="0.16720257234726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01-48D7-9282-C8120E40397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992830806681264"/>
                  <c:y val="0.18006430868167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01-48D7-9282-C8120E40397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6131540351883895"/>
                  <c:y val="0.18649517684887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01-48D7-9282-C8120E4039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Americas!$S$7:$X$7</c:f>
              <c:strCache>
                <c:ptCount val="6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</c:strCache>
            </c:strRef>
          </c:cat>
          <c:val>
            <c:numRef>
              <c:f>Americas!$S$8:$X$8</c:f>
              <c:numCache>
                <c:formatCode>0.0%</c:formatCode>
                <c:ptCount val="6"/>
                <c:pt idx="0">
                  <c:v>0.96732982694265357</c:v>
                </c:pt>
                <c:pt idx="1">
                  <c:v>0.93087508350033399</c:v>
                </c:pt>
                <c:pt idx="2">
                  <c:v>0.94556153592617009</c:v>
                </c:pt>
                <c:pt idx="3">
                  <c:v>0.96033617021276607</c:v>
                </c:pt>
                <c:pt idx="4">
                  <c:v>0.96526655999999988</c:v>
                </c:pt>
                <c:pt idx="5">
                  <c:v>0.96003930131004367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01-48D7-9282-C8120E4039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036608"/>
        <c:axId val="1"/>
      </c:lineChart>
      <c:catAx>
        <c:axId val="21340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03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38100</xdr:rowOff>
    </xdr:from>
    <xdr:to>
      <xdr:col>3</xdr:col>
      <xdr:colOff>47625</xdr:colOff>
      <xdr:row>3</xdr:row>
      <xdr:rowOff>66675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035958F-620C-CE57-4F8B-3C869F16D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38100"/>
          <a:ext cx="828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38100</xdr:rowOff>
    </xdr:from>
    <xdr:to>
      <xdr:col>3</xdr:col>
      <xdr:colOff>47625</xdr:colOff>
      <xdr:row>3</xdr:row>
      <xdr:rowOff>66675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4DB0644-958F-496E-A8BA-C6201273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38100"/>
          <a:ext cx="6191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0</xdr:colOff>
      <xdr:row>15</xdr:row>
      <xdr:rowOff>9525</xdr:rowOff>
    </xdr:from>
    <xdr:to>
      <xdr:col>16</xdr:col>
      <xdr:colOff>0</xdr:colOff>
      <xdr:row>25</xdr:row>
      <xdr:rowOff>28575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FC2079A-FC6E-2D8E-A6E3-2159A54AA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17</xdr:row>
      <xdr:rowOff>85725</xdr:rowOff>
    </xdr:from>
    <xdr:to>
      <xdr:col>12</xdr:col>
      <xdr:colOff>581025</xdr:colOff>
      <xdr:row>28</xdr:row>
      <xdr:rowOff>28575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7FA5954-92EC-1AAF-BCAB-4188DBE7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workbookViewId="0">
      <selection activeCell="D9" sqref="D9"/>
    </sheetView>
  </sheetViews>
  <sheetFormatPr defaultRowHeight="12.75" x14ac:dyDescent="0.2"/>
  <cols>
    <col min="1" max="1" width="5.5703125" customWidth="1"/>
    <col min="2" max="2" width="12.140625" customWidth="1"/>
    <col min="3" max="3" width="2.7109375" customWidth="1"/>
    <col min="4" max="4" width="11" customWidth="1"/>
    <col min="5" max="5" width="10.5703125" customWidth="1"/>
    <col min="6" max="6" width="10.140625" customWidth="1"/>
    <col min="7" max="7" width="11.140625" customWidth="1"/>
    <col min="8" max="8" width="9" customWidth="1"/>
    <col min="9" max="9" width="2" customWidth="1"/>
    <col min="10" max="11" width="10.85546875" customWidth="1"/>
    <col min="12" max="12" width="10.28515625" customWidth="1"/>
    <col min="13" max="13" width="10.42578125" customWidth="1"/>
    <col min="14" max="14" width="10.85546875" customWidth="1"/>
    <col min="19" max="19" width="14.28515625" bestFit="1" customWidth="1"/>
  </cols>
  <sheetData>
    <row r="1" spans="2:31" ht="20.25" customHeight="1" x14ac:dyDescent="0.2">
      <c r="F1" s="19" t="s">
        <v>29</v>
      </c>
    </row>
    <row r="2" spans="2:31" ht="20.25" x14ac:dyDescent="0.3">
      <c r="B2" s="150" t="s">
        <v>74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31" ht="18" x14ac:dyDescent="0.25">
      <c r="B3" s="158" t="s">
        <v>1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31" ht="7.5" customHeight="1" x14ac:dyDescent="0.2"/>
    <row r="5" spans="2:31" ht="7.5" customHeight="1" x14ac:dyDescent="0.2"/>
    <row r="6" spans="2:31" x14ac:dyDescent="0.2">
      <c r="D6" s="151" t="s">
        <v>45</v>
      </c>
      <c r="E6" s="152"/>
      <c r="F6" s="152"/>
      <c r="G6" s="152"/>
      <c r="H6" s="153"/>
      <c r="J6" s="151" t="s">
        <v>46</v>
      </c>
      <c r="K6" s="154"/>
      <c r="L6" s="152"/>
      <c r="M6" s="152"/>
      <c r="N6" s="155"/>
      <c r="S6" t="s">
        <v>78</v>
      </c>
    </row>
    <row r="7" spans="2:31" ht="13.5" thickBot="1" x14ac:dyDescent="0.25">
      <c r="B7" s="19" t="s">
        <v>0</v>
      </c>
      <c r="C7" s="19"/>
      <c r="D7" s="39"/>
      <c r="E7" s="30"/>
      <c r="F7" s="30"/>
      <c r="G7" s="30"/>
      <c r="H7" s="40"/>
    </row>
    <row r="8" spans="2:31" ht="40.5" customHeight="1" x14ac:dyDescent="0.2">
      <c r="B8" s="4" t="s">
        <v>2</v>
      </c>
      <c r="C8" s="1"/>
      <c r="D8" s="41" t="s">
        <v>32</v>
      </c>
      <c r="E8" s="27" t="s">
        <v>19</v>
      </c>
      <c r="F8" s="27" t="s">
        <v>18</v>
      </c>
      <c r="G8" s="27" t="s">
        <v>3</v>
      </c>
      <c r="H8" s="42" t="s">
        <v>4</v>
      </c>
      <c r="J8" s="4" t="s">
        <v>32</v>
      </c>
      <c r="K8" s="27" t="s">
        <v>19</v>
      </c>
      <c r="L8" s="27" t="s">
        <v>18</v>
      </c>
      <c r="M8" s="27" t="s">
        <v>3</v>
      </c>
      <c r="N8" s="28" t="s">
        <v>4</v>
      </c>
      <c r="T8" s="115" t="s">
        <v>79</v>
      </c>
      <c r="U8" s="116" t="s">
        <v>81</v>
      </c>
      <c r="V8" s="116" t="s">
        <v>80</v>
      </c>
      <c r="W8" s="116" t="s">
        <v>82</v>
      </c>
      <c r="X8" s="116" t="s">
        <v>83</v>
      </c>
      <c r="Y8" s="116" t="s">
        <v>84</v>
      </c>
      <c r="Z8" s="116" t="s">
        <v>85</v>
      </c>
      <c r="AA8" s="116" t="s">
        <v>86</v>
      </c>
      <c r="AB8" s="116" t="s">
        <v>87</v>
      </c>
      <c r="AC8" s="116" t="s">
        <v>88</v>
      </c>
      <c r="AD8" s="116" t="s">
        <v>89</v>
      </c>
      <c r="AE8" s="116" t="s">
        <v>90</v>
      </c>
    </row>
    <row r="9" spans="2:31" x14ac:dyDescent="0.2">
      <c r="B9" s="5" t="s">
        <v>5</v>
      </c>
      <c r="C9" s="2"/>
      <c r="D9" s="129">
        <f>V10-T10</f>
        <v>55</v>
      </c>
      <c r="E9" s="121">
        <f>AVERAGE(T10:AE10)</f>
        <v>475</v>
      </c>
      <c r="F9" s="125">
        <f>AVERAGE(T9:AE9)</f>
        <v>0.94366666666666665</v>
      </c>
      <c r="G9" s="8"/>
      <c r="H9" s="43"/>
      <c r="J9" s="128">
        <f>V10-U10</f>
        <v>5</v>
      </c>
      <c r="K9" s="121">
        <f>V10</f>
        <v>495</v>
      </c>
      <c r="L9" s="125">
        <f>V9</f>
        <v>0.94799999999999995</v>
      </c>
      <c r="M9" s="8"/>
      <c r="N9" s="9"/>
      <c r="Q9" s="32"/>
      <c r="S9" t="s">
        <v>5</v>
      </c>
      <c r="T9" s="117">
        <v>0.94599999999999995</v>
      </c>
      <c r="U9" s="117">
        <v>0.93700000000000006</v>
      </c>
      <c r="V9" s="117">
        <v>0.94799999999999995</v>
      </c>
      <c r="W9" s="117"/>
      <c r="X9" s="117"/>
      <c r="Y9" s="117"/>
      <c r="Z9" s="117"/>
      <c r="AA9" s="117"/>
      <c r="AB9" s="117"/>
      <c r="AC9" s="117"/>
      <c r="AD9" s="117"/>
      <c r="AE9" s="117"/>
    </row>
    <row r="10" spans="2:31" x14ac:dyDescent="0.2">
      <c r="B10" s="6" t="s">
        <v>6</v>
      </c>
      <c r="C10" s="3"/>
      <c r="D10" s="122"/>
      <c r="E10" s="123">
        <f>AVERAGE(T12:AE12)</f>
        <v>280</v>
      </c>
      <c r="F10" s="126">
        <f>AVERAGE(T11:AE11)</f>
        <v>0.98899999999999999</v>
      </c>
      <c r="G10" s="11"/>
      <c r="H10" s="44"/>
      <c r="J10" s="10"/>
      <c r="K10" s="123">
        <f>V12</f>
        <v>280</v>
      </c>
      <c r="L10" s="126">
        <f>V11</f>
        <v>0.99299999999999999</v>
      </c>
      <c r="M10" s="11"/>
      <c r="N10" s="12"/>
      <c r="Q10" s="32"/>
      <c r="S10" t="s">
        <v>91</v>
      </c>
      <c r="T10" s="118">
        <v>440</v>
      </c>
      <c r="U10" s="118">
        <v>490</v>
      </c>
      <c r="V10" s="118">
        <v>495</v>
      </c>
      <c r="W10" s="118"/>
      <c r="X10" s="118"/>
      <c r="Y10" s="119"/>
      <c r="Z10" s="119"/>
      <c r="AA10" s="119"/>
      <c r="AB10" s="119"/>
      <c r="AC10" s="119"/>
      <c r="AD10" s="119"/>
      <c r="AE10" s="119"/>
    </row>
    <row r="11" spans="2:31" x14ac:dyDescent="0.2">
      <c r="B11" s="5" t="s">
        <v>7</v>
      </c>
      <c r="C11" s="2"/>
      <c r="D11" s="120"/>
      <c r="E11" s="124">
        <f>AVERAGE(T14:AE14)</f>
        <v>124</v>
      </c>
      <c r="F11" s="127">
        <f>AVERAGE(T13:AE13)</f>
        <v>0.97833333333333339</v>
      </c>
      <c r="G11" s="13"/>
      <c r="H11" s="43"/>
      <c r="J11" s="7"/>
      <c r="K11" s="124">
        <f>V14</f>
        <v>124</v>
      </c>
      <c r="L11" s="127">
        <f>V13</f>
        <v>0.97199999999999998</v>
      </c>
      <c r="M11" s="13"/>
      <c r="N11" s="9"/>
      <c r="Q11" s="32"/>
      <c r="R11" s="33"/>
      <c r="S11" s="33" t="s">
        <v>6</v>
      </c>
      <c r="T11" s="117">
        <v>0.99099999999999999</v>
      </c>
      <c r="U11" s="117">
        <v>0.98299999999999998</v>
      </c>
      <c r="V11" s="117">
        <v>0.99299999999999999</v>
      </c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2:31" x14ac:dyDescent="0.2">
      <c r="B12" s="6" t="s">
        <v>8</v>
      </c>
      <c r="C12" s="3"/>
      <c r="D12" s="122"/>
      <c r="E12" s="123">
        <f>AVERAGE(T16:AE16)</f>
        <v>68</v>
      </c>
      <c r="F12" s="126">
        <f>AVERAGE(T15:AE15)</f>
        <v>0.96233333333333337</v>
      </c>
      <c r="G12" s="11"/>
      <c r="H12" s="44"/>
      <c r="J12" s="10"/>
      <c r="K12" s="123">
        <f>V16</f>
        <v>68</v>
      </c>
      <c r="L12" s="126">
        <f>V15</f>
        <v>0.98</v>
      </c>
      <c r="M12" s="11"/>
      <c r="N12" s="12"/>
      <c r="Q12" s="32"/>
      <c r="S12" s="33" t="s">
        <v>92</v>
      </c>
      <c r="T12" s="119">
        <v>280</v>
      </c>
      <c r="U12" s="119">
        <v>280</v>
      </c>
      <c r="V12" s="119">
        <v>280</v>
      </c>
      <c r="W12" s="119"/>
      <c r="X12" s="119"/>
      <c r="Y12" s="119"/>
      <c r="Z12" s="119"/>
      <c r="AA12" s="119"/>
      <c r="AB12" s="119"/>
      <c r="AC12" s="119"/>
      <c r="AD12" s="119"/>
      <c r="AE12" s="119"/>
    </row>
    <row r="13" spans="2:31" x14ac:dyDescent="0.2">
      <c r="B13" s="5" t="s">
        <v>9</v>
      </c>
      <c r="C13" s="2"/>
      <c r="D13" s="120"/>
      <c r="E13" s="124"/>
      <c r="F13" s="127"/>
      <c r="G13" s="13"/>
      <c r="H13" s="43"/>
      <c r="J13" s="7"/>
      <c r="K13" s="124"/>
      <c r="L13" s="127"/>
      <c r="M13" s="13"/>
      <c r="N13" s="9"/>
      <c r="Q13" s="32"/>
      <c r="S13" t="s">
        <v>7</v>
      </c>
      <c r="T13" s="117">
        <v>0.98099999999999998</v>
      </c>
      <c r="U13" s="117">
        <v>0.98199999999999998</v>
      </c>
      <c r="V13" s="117">
        <v>0.97199999999999998</v>
      </c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2:31" x14ac:dyDescent="0.2">
      <c r="B14" s="6" t="s">
        <v>10</v>
      </c>
      <c r="C14" s="3"/>
      <c r="D14" s="122"/>
      <c r="E14" s="123">
        <f>AVERAGE(T20:AE20)</f>
        <v>37</v>
      </c>
      <c r="F14" s="126">
        <f>AVERAGE(T19:AE19)</f>
        <v>0.90633333333333344</v>
      </c>
      <c r="G14" s="11"/>
      <c r="H14" s="44"/>
      <c r="J14" s="10"/>
      <c r="K14" s="123">
        <f>V20</f>
        <v>37</v>
      </c>
      <c r="L14" s="126">
        <f>V19</f>
        <v>0.92600000000000005</v>
      </c>
      <c r="M14" s="11"/>
      <c r="N14" s="12"/>
      <c r="Q14" s="32"/>
      <c r="S14" t="s">
        <v>93</v>
      </c>
      <c r="T14" s="119">
        <v>124</v>
      </c>
      <c r="U14" s="119">
        <v>124</v>
      </c>
      <c r="V14" s="119">
        <v>124</v>
      </c>
      <c r="W14" s="119"/>
      <c r="X14" s="119"/>
      <c r="Y14" s="119"/>
      <c r="Z14" s="119"/>
      <c r="AA14" s="119"/>
      <c r="AB14" s="119"/>
      <c r="AC14" s="119"/>
      <c r="AD14" s="119"/>
      <c r="AE14" s="119"/>
    </row>
    <row r="15" spans="2:31" x14ac:dyDescent="0.2">
      <c r="B15" s="5" t="s">
        <v>70</v>
      </c>
      <c r="C15" s="2"/>
      <c r="D15" s="120"/>
      <c r="E15" s="124">
        <f>AVERAGE(T22:AE22)</f>
        <v>1</v>
      </c>
      <c r="F15" s="127">
        <f>AVERAGE(T21:AE21)</f>
        <v>0.86900000000000011</v>
      </c>
      <c r="G15" s="13"/>
      <c r="H15" s="43"/>
      <c r="J15" s="7"/>
      <c r="K15" s="124">
        <f>V22</f>
        <v>1</v>
      </c>
      <c r="L15" s="127">
        <f>V21</f>
        <v>0.76100000000000001</v>
      </c>
      <c r="M15" s="13"/>
      <c r="N15" s="9"/>
      <c r="Q15" s="32"/>
      <c r="S15" t="s">
        <v>8</v>
      </c>
      <c r="T15" s="117">
        <v>0.95099999999999996</v>
      </c>
      <c r="U15" s="117">
        <v>0.95599999999999996</v>
      </c>
      <c r="V15" s="117">
        <v>0.98</v>
      </c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2:31" ht="13.5" thickBot="1" x14ac:dyDescent="0.25">
      <c r="B16" s="14" t="s">
        <v>33</v>
      </c>
      <c r="C16" s="17"/>
      <c r="D16" s="45">
        <f>SUM(D9:D15)</f>
        <v>55</v>
      </c>
      <c r="E16" s="22">
        <f>SUM(E9:E15)</f>
        <v>985</v>
      </c>
      <c r="F16" s="15">
        <f>(E9*F9+E10*F10+E11*F11+E12*F12+E13*F13+E14*F14+E15*F15)/E16</f>
        <v>0.96072791878172603</v>
      </c>
      <c r="G16" s="16">
        <f>SUM(G9:G15)</f>
        <v>0</v>
      </c>
      <c r="H16" s="46">
        <f>SUM(H9:H15)</f>
        <v>0</v>
      </c>
      <c r="J16" s="14">
        <f>SUM(J9:J15)</f>
        <v>5</v>
      </c>
      <c r="K16" s="22">
        <f>SUM(K9:K15)</f>
        <v>1005</v>
      </c>
      <c r="L16" s="15">
        <f>(K9*L9+K10*L10+K11*L11+K12*L12+K13*L13+K14*L14+K15*L15)/K16</f>
        <v>0.96466766169154228</v>
      </c>
      <c r="M16" s="16">
        <f>SUM(M9:M15)</f>
        <v>0</v>
      </c>
      <c r="N16" s="18">
        <f>SUM(N9:N15)</f>
        <v>0</v>
      </c>
      <c r="Q16" s="32"/>
      <c r="S16" t="s">
        <v>94</v>
      </c>
      <c r="T16" s="119">
        <v>68</v>
      </c>
      <c r="U16" s="119">
        <v>68</v>
      </c>
      <c r="V16" s="119">
        <v>68</v>
      </c>
      <c r="W16" s="119"/>
      <c r="X16" s="119"/>
      <c r="Y16" s="119"/>
      <c r="Z16" s="119"/>
      <c r="AA16" s="119"/>
      <c r="AB16" s="119"/>
      <c r="AC16" s="119"/>
      <c r="AD16" s="119"/>
      <c r="AE16" s="119"/>
    </row>
    <row r="17" spans="1:31" ht="13.5" thickTop="1" x14ac:dyDescent="0.2">
      <c r="C17" s="30"/>
      <c r="D17" s="39"/>
      <c r="E17" s="47"/>
      <c r="F17" s="30"/>
      <c r="G17" s="30"/>
      <c r="H17" s="40"/>
      <c r="K17" s="35"/>
      <c r="S17" t="s">
        <v>9</v>
      </c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13.5" thickBot="1" x14ac:dyDescent="0.25">
      <c r="B18" s="19" t="s">
        <v>39</v>
      </c>
      <c r="C18" s="31"/>
      <c r="D18" s="39"/>
      <c r="E18" s="30"/>
      <c r="F18" s="30"/>
      <c r="G18" s="30"/>
      <c r="H18" s="40"/>
      <c r="S18" t="s">
        <v>95</v>
      </c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</row>
    <row r="19" spans="1:31" ht="51" x14ac:dyDescent="0.2">
      <c r="B19" s="4" t="s">
        <v>2</v>
      </c>
      <c r="C19" s="1"/>
      <c r="D19" s="41" t="s">
        <v>44</v>
      </c>
      <c r="E19" s="27" t="s">
        <v>26</v>
      </c>
      <c r="F19" s="28" t="s">
        <v>35</v>
      </c>
      <c r="G19" s="27" t="s">
        <v>38</v>
      </c>
      <c r="H19" s="40"/>
      <c r="S19" t="s">
        <v>10</v>
      </c>
      <c r="T19" s="117">
        <v>0.92</v>
      </c>
      <c r="U19" s="117">
        <v>0.873</v>
      </c>
      <c r="V19" s="117">
        <v>0.92600000000000005</v>
      </c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51" customHeight="1" x14ac:dyDescent="0.2">
      <c r="B20" s="5" t="s">
        <v>5</v>
      </c>
      <c r="C20" s="2"/>
      <c r="D20" s="48">
        <v>0</v>
      </c>
      <c r="E20" s="24">
        <v>0</v>
      </c>
      <c r="F20" s="63">
        <f>+E20+D20</f>
        <v>0</v>
      </c>
      <c r="G20" s="24">
        <v>0</v>
      </c>
      <c r="H20" s="40"/>
      <c r="S20" t="s">
        <v>96</v>
      </c>
      <c r="T20" s="119">
        <v>37</v>
      </c>
      <c r="U20" s="119">
        <v>37</v>
      </c>
      <c r="V20" s="119">
        <v>37</v>
      </c>
      <c r="W20" s="119"/>
      <c r="X20" s="119"/>
      <c r="Y20" s="119"/>
      <c r="Z20" s="119"/>
      <c r="AA20" s="119"/>
      <c r="AB20" s="119"/>
      <c r="AC20" s="119"/>
      <c r="AD20" s="119"/>
      <c r="AE20" s="119"/>
    </row>
    <row r="21" spans="1:31" x14ac:dyDescent="0.2">
      <c r="A21" s="36">
        <v>12</v>
      </c>
      <c r="B21" s="6" t="s">
        <v>6</v>
      </c>
      <c r="C21" s="3"/>
      <c r="D21" s="49">
        <v>0</v>
      </c>
      <c r="E21" s="25">
        <v>0</v>
      </c>
      <c r="F21" s="64">
        <v>0</v>
      </c>
      <c r="G21" s="25">
        <v>0</v>
      </c>
      <c r="H21" s="40"/>
      <c r="S21" t="s">
        <v>70</v>
      </c>
      <c r="T21" s="117">
        <v>0.91600000000000004</v>
      </c>
      <c r="U21" s="117">
        <v>0.93</v>
      </c>
      <c r="V21" s="117">
        <v>0.76100000000000001</v>
      </c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x14ac:dyDescent="0.2">
      <c r="B22" s="5" t="s">
        <v>7</v>
      </c>
      <c r="C22" s="2"/>
      <c r="D22" s="48">
        <v>0</v>
      </c>
      <c r="E22" s="26">
        <v>0</v>
      </c>
      <c r="F22" s="63">
        <f>+E22+D22</f>
        <v>0</v>
      </c>
      <c r="G22" s="26">
        <v>0</v>
      </c>
      <c r="H22" s="40"/>
      <c r="S22" t="s">
        <v>97</v>
      </c>
      <c r="T22" s="119">
        <v>1</v>
      </c>
      <c r="U22" s="119">
        <v>1</v>
      </c>
      <c r="V22" s="119">
        <v>1</v>
      </c>
      <c r="W22" s="119"/>
      <c r="X22" s="119"/>
      <c r="Y22" s="119"/>
      <c r="Z22" s="119"/>
      <c r="AA22" s="119"/>
      <c r="AB22" s="119"/>
      <c r="AC22" s="119"/>
      <c r="AD22" s="119"/>
      <c r="AE22" s="119"/>
    </row>
    <row r="23" spans="1:31" x14ac:dyDescent="0.2">
      <c r="B23" s="6" t="s">
        <v>8</v>
      </c>
      <c r="C23" s="3"/>
      <c r="D23" s="49">
        <v>0</v>
      </c>
      <c r="E23" s="25">
        <v>0</v>
      </c>
      <c r="F23" s="64">
        <f>+E23+D23</f>
        <v>0</v>
      </c>
      <c r="G23" s="25">
        <v>0</v>
      </c>
      <c r="H23" s="40"/>
    </row>
    <row r="24" spans="1:31" x14ac:dyDescent="0.2">
      <c r="B24" s="5" t="s">
        <v>9</v>
      </c>
      <c r="C24" s="2"/>
      <c r="D24" s="48">
        <v>0</v>
      </c>
      <c r="E24" s="26">
        <v>0</v>
      </c>
      <c r="F24" s="63">
        <v>0</v>
      </c>
      <c r="G24" s="26">
        <v>0</v>
      </c>
      <c r="H24" s="40"/>
    </row>
    <row r="25" spans="1:31" x14ac:dyDescent="0.2">
      <c r="B25" s="6" t="s">
        <v>10</v>
      </c>
      <c r="C25" s="3"/>
      <c r="D25" s="49"/>
      <c r="E25" s="25">
        <v>0</v>
      </c>
      <c r="F25" s="64"/>
      <c r="G25" s="25">
        <v>0</v>
      </c>
      <c r="H25" s="40"/>
    </row>
    <row r="26" spans="1:31" x14ac:dyDescent="0.2">
      <c r="B26" s="5" t="s">
        <v>11</v>
      </c>
      <c r="C26" s="2"/>
      <c r="D26" s="48">
        <v>0</v>
      </c>
      <c r="E26" s="26">
        <v>0</v>
      </c>
      <c r="F26" s="63">
        <v>0</v>
      </c>
      <c r="G26" s="26">
        <v>0</v>
      </c>
      <c r="H26" s="40"/>
    </row>
    <row r="27" spans="1:31" x14ac:dyDescent="0.2">
      <c r="B27" s="6" t="s">
        <v>12</v>
      </c>
      <c r="C27" s="3"/>
      <c r="D27" s="49"/>
      <c r="E27" s="25">
        <v>0</v>
      </c>
      <c r="F27" s="64"/>
      <c r="G27" s="25">
        <v>0</v>
      </c>
      <c r="H27" s="40"/>
    </row>
    <row r="28" spans="1:31" x14ac:dyDescent="0.2">
      <c r="B28" s="5" t="s">
        <v>13</v>
      </c>
      <c r="C28" s="2"/>
      <c r="D28" s="48">
        <v>0</v>
      </c>
      <c r="E28" s="26">
        <v>0</v>
      </c>
      <c r="F28" s="63">
        <v>0</v>
      </c>
      <c r="G28" s="26">
        <v>0</v>
      </c>
      <c r="H28" s="40"/>
    </row>
    <row r="29" spans="1:31" x14ac:dyDescent="0.2">
      <c r="B29" s="6" t="s">
        <v>24</v>
      </c>
      <c r="C29" s="3"/>
      <c r="D29" s="49">
        <v>0</v>
      </c>
      <c r="E29" s="25">
        <v>0</v>
      </c>
      <c r="F29" s="64">
        <v>0</v>
      </c>
      <c r="G29" s="25">
        <v>0</v>
      </c>
      <c r="H29" s="40"/>
    </row>
    <row r="30" spans="1:31" ht="13.5" thickBot="1" x14ac:dyDescent="0.25">
      <c r="B30" s="14" t="s">
        <v>34</v>
      </c>
      <c r="C30" s="17"/>
      <c r="D30" s="50">
        <f>SUM(D20:D29)</f>
        <v>0</v>
      </c>
      <c r="E30" s="22">
        <f>SUM(E20:E29)</f>
        <v>0</v>
      </c>
      <c r="F30" s="23">
        <f>SUM(F20:F29)</f>
        <v>0</v>
      </c>
      <c r="G30" s="22">
        <f>SUM(G20:G29)</f>
        <v>0</v>
      </c>
      <c r="H30" s="40"/>
    </row>
    <row r="31" spans="1:31" ht="13.5" thickTop="1" x14ac:dyDescent="0.2">
      <c r="D31" s="39"/>
      <c r="E31" s="30"/>
      <c r="F31" s="30"/>
      <c r="G31" s="30"/>
      <c r="H31" s="40"/>
    </row>
    <row r="32" spans="1:31" ht="6" customHeight="1" x14ac:dyDescent="0.2">
      <c r="C32" s="38"/>
      <c r="D32" s="66"/>
      <c r="E32" s="51"/>
      <c r="F32" s="51"/>
      <c r="G32" s="51"/>
      <c r="H32" s="52"/>
      <c r="I32" s="38"/>
      <c r="J32" s="38"/>
      <c r="K32" s="38"/>
      <c r="L32" s="38"/>
      <c r="M32" s="38"/>
      <c r="N32" s="38"/>
    </row>
    <row r="33" spans="2:14" ht="6" customHeight="1" thickBot="1" x14ac:dyDescent="0.25">
      <c r="B33" s="19" t="s">
        <v>40</v>
      </c>
      <c r="C33" s="31"/>
      <c r="D33" s="66"/>
      <c r="E33" s="51"/>
      <c r="F33" s="51"/>
      <c r="G33" s="51"/>
      <c r="H33" s="52"/>
      <c r="I33" s="38"/>
      <c r="J33" s="38"/>
      <c r="K33" s="38"/>
      <c r="L33" s="38"/>
      <c r="M33" s="38"/>
      <c r="N33" s="38"/>
    </row>
    <row r="34" spans="2:14" ht="25.5" x14ac:dyDescent="0.2">
      <c r="B34" s="4" t="s">
        <v>2</v>
      </c>
      <c r="C34" s="1"/>
      <c r="D34" s="53" t="s">
        <v>36</v>
      </c>
      <c r="E34" s="27" t="s">
        <v>42</v>
      </c>
      <c r="F34" s="27" t="s">
        <v>41</v>
      </c>
      <c r="G34" s="27" t="s">
        <v>43</v>
      </c>
      <c r="H34" s="42" t="s">
        <v>37</v>
      </c>
      <c r="I34" s="38"/>
      <c r="J34" s="38"/>
      <c r="K34" s="38"/>
      <c r="L34" s="38"/>
      <c r="M34" s="38"/>
      <c r="N34" s="38"/>
    </row>
    <row r="35" spans="2:14" x14ac:dyDescent="0.2">
      <c r="B35" s="5" t="s">
        <v>5</v>
      </c>
      <c r="C35" s="2"/>
      <c r="D35" s="54">
        <v>0</v>
      </c>
      <c r="E35" s="24">
        <v>0</v>
      </c>
      <c r="F35" s="57">
        <f>+E35+D35</f>
        <v>0</v>
      </c>
      <c r="G35" s="24">
        <v>0</v>
      </c>
      <c r="H35" s="60">
        <f t="shared" ref="H35:H44" si="0">+G35+F35</f>
        <v>0</v>
      </c>
      <c r="I35" s="38"/>
      <c r="J35" s="38"/>
      <c r="K35" s="38"/>
      <c r="L35" s="38"/>
      <c r="M35" s="38"/>
      <c r="N35" s="38"/>
    </row>
    <row r="36" spans="2:14" x14ac:dyDescent="0.2">
      <c r="B36" s="6" t="s">
        <v>6</v>
      </c>
      <c r="C36" s="3"/>
      <c r="D36" s="55">
        <v>0</v>
      </c>
      <c r="E36" s="25">
        <v>0</v>
      </c>
      <c r="F36" s="58">
        <f>+E36+D36</f>
        <v>0</v>
      </c>
      <c r="G36" s="25">
        <v>0</v>
      </c>
      <c r="H36" s="61">
        <f t="shared" si="0"/>
        <v>0</v>
      </c>
      <c r="I36" s="38"/>
      <c r="J36" s="38"/>
      <c r="K36" s="38"/>
      <c r="L36" s="38"/>
      <c r="M36" s="38"/>
      <c r="N36" s="38"/>
    </row>
    <row r="37" spans="2:14" x14ac:dyDescent="0.2">
      <c r="B37" s="5" t="s">
        <v>7</v>
      </c>
      <c r="C37" s="2"/>
      <c r="D37" s="56">
        <v>0</v>
      </c>
      <c r="E37" s="26">
        <v>0</v>
      </c>
      <c r="F37" s="59">
        <f>+E37+D37</f>
        <v>0</v>
      </c>
      <c r="G37" s="26">
        <v>0</v>
      </c>
      <c r="H37" s="62">
        <f t="shared" si="0"/>
        <v>0</v>
      </c>
      <c r="I37" s="38"/>
      <c r="J37" s="38"/>
      <c r="K37" s="38"/>
      <c r="L37" s="38"/>
      <c r="M37" s="38"/>
      <c r="N37" s="38"/>
    </row>
    <row r="38" spans="2:14" x14ac:dyDescent="0.2">
      <c r="B38" s="6" t="s">
        <v>8</v>
      </c>
      <c r="C38" s="3"/>
      <c r="D38" s="55">
        <v>0</v>
      </c>
      <c r="E38" s="25">
        <v>0</v>
      </c>
      <c r="F38" s="58">
        <f>+E38+D38</f>
        <v>0</v>
      </c>
      <c r="G38" s="25">
        <v>0</v>
      </c>
      <c r="H38" s="61">
        <f t="shared" si="0"/>
        <v>0</v>
      </c>
      <c r="I38" s="38"/>
      <c r="J38" s="38"/>
      <c r="K38" s="38"/>
      <c r="L38" s="38"/>
      <c r="M38" s="38"/>
      <c r="N38" s="38"/>
    </row>
    <row r="39" spans="2:14" x14ac:dyDescent="0.2">
      <c r="B39" s="5" t="s">
        <v>9</v>
      </c>
      <c r="C39" s="2"/>
      <c r="D39" s="56">
        <v>0</v>
      </c>
      <c r="E39" s="26">
        <v>0</v>
      </c>
      <c r="F39" s="59">
        <v>0</v>
      </c>
      <c r="G39" s="26">
        <v>0</v>
      </c>
      <c r="H39" s="62">
        <f t="shared" si="0"/>
        <v>0</v>
      </c>
      <c r="I39" s="38"/>
      <c r="J39" s="38"/>
      <c r="K39" s="38"/>
      <c r="L39" s="38"/>
      <c r="M39" s="38"/>
      <c r="N39" s="38"/>
    </row>
    <row r="40" spans="2:14" x14ac:dyDescent="0.2">
      <c r="B40" s="6" t="s">
        <v>10</v>
      </c>
      <c r="C40" s="3"/>
      <c r="D40" s="55">
        <v>0</v>
      </c>
      <c r="E40" s="25">
        <v>0</v>
      </c>
      <c r="F40" s="58">
        <f>+E40+D40</f>
        <v>0</v>
      </c>
      <c r="G40" s="25">
        <v>0</v>
      </c>
      <c r="H40" s="61">
        <f t="shared" si="0"/>
        <v>0</v>
      </c>
      <c r="I40" s="38"/>
      <c r="J40" s="38"/>
      <c r="K40" s="38"/>
      <c r="L40" s="38"/>
      <c r="M40" s="38"/>
      <c r="N40" s="38"/>
    </row>
    <row r="41" spans="2:14" x14ac:dyDescent="0.2">
      <c r="B41" s="5" t="s">
        <v>11</v>
      </c>
      <c r="C41" s="2"/>
      <c r="D41" s="56">
        <v>0</v>
      </c>
      <c r="E41" s="26">
        <v>0</v>
      </c>
      <c r="F41" s="59">
        <v>0</v>
      </c>
      <c r="G41" s="26">
        <v>0</v>
      </c>
      <c r="H41" s="62">
        <f t="shared" si="0"/>
        <v>0</v>
      </c>
      <c r="I41" s="38"/>
      <c r="J41" s="38"/>
      <c r="K41" s="38"/>
      <c r="L41" s="38"/>
      <c r="M41" s="38"/>
      <c r="N41" s="38"/>
    </row>
    <row r="42" spans="2:14" x14ac:dyDescent="0.2">
      <c r="B42" s="6" t="s">
        <v>12</v>
      </c>
      <c r="C42" s="3"/>
      <c r="D42" s="55">
        <v>0</v>
      </c>
      <c r="E42" s="25">
        <v>0</v>
      </c>
      <c r="F42" s="58">
        <f>+E42+D42</f>
        <v>0</v>
      </c>
      <c r="G42" s="25">
        <v>0</v>
      </c>
      <c r="H42" s="61">
        <f t="shared" si="0"/>
        <v>0</v>
      </c>
      <c r="I42" s="38"/>
      <c r="J42" s="38"/>
      <c r="K42" s="38"/>
      <c r="L42" s="38"/>
      <c r="M42" s="38"/>
      <c r="N42" s="38"/>
    </row>
    <row r="43" spans="2:14" x14ac:dyDescent="0.2">
      <c r="B43" s="5" t="s">
        <v>13</v>
      </c>
      <c r="C43" s="2"/>
      <c r="D43" s="56">
        <v>0</v>
      </c>
      <c r="E43" s="26">
        <v>0</v>
      </c>
      <c r="F43" s="59">
        <v>0</v>
      </c>
      <c r="G43" s="26">
        <v>0</v>
      </c>
      <c r="H43" s="62">
        <f t="shared" si="0"/>
        <v>0</v>
      </c>
      <c r="I43" s="38"/>
      <c r="J43" s="38"/>
      <c r="K43" s="38"/>
      <c r="L43" s="38"/>
      <c r="M43" s="38"/>
      <c r="N43" s="38"/>
    </row>
    <row r="44" spans="2:14" x14ac:dyDescent="0.2">
      <c r="B44" s="6" t="s">
        <v>24</v>
      </c>
      <c r="C44" s="3"/>
      <c r="D44" s="55">
        <v>0</v>
      </c>
      <c r="E44" s="25">
        <v>0</v>
      </c>
      <c r="F44" s="58">
        <f>+E44+D44</f>
        <v>0</v>
      </c>
      <c r="G44" s="25">
        <v>0</v>
      </c>
      <c r="H44" s="61">
        <f t="shared" si="0"/>
        <v>0</v>
      </c>
      <c r="I44" s="38"/>
      <c r="J44" s="38"/>
      <c r="K44" s="38"/>
      <c r="L44" s="38"/>
      <c r="M44" s="38"/>
      <c r="N44" s="38"/>
    </row>
    <row r="45" spans="2:14" ht="13.5" thickBot="1" x14ac:dyDescent="0.25">
      <c r="B45" s="14" t="s">
        <v>34</v>
      </c>
      <c r="C45" s="17"/>
      <c r="D45" s="50">
        <f>SUM(D35:D44)</f>
        <v>0</v>
      </c>
      <c r="E45" s="21">
        <f>SUM(E35:E44)</f>
        <v>0</v>
      </c>
      <c r="F45" s="21">
        <f>SUM(F35:F44)</f>
        <v>0</v>
      </c>
      <c r="G45" s="21">
        <f>SUM(G35:G44)</f>
        <v>0</v>
      </c>
      <c r="H45" s="67">
        <f>SUM(H35:H44)</f>
        <v>0</v>
      </c>
      <c r="I45" s="38"/>
      <c r="J45" s="38"/>
      <c r="K45" s="38"/>
      <c r="L45" s="38"/>
      <c r="M45" s="38"/>
      <c r="N45" s="38"/>
    </row>
    <row r="46" spans="2:14" ht="13.5" thickTop="1" x14ac:dyDescent="0.2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2:14" ht="6" customHeight="1" x14ac:dyDescent="0.2">
      <c r="B47" s="34" t="s">
        <v>25</v>
      </c>
      <c r="C47" s="157" t="s">
        <v>27</v>
      </c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</row>
    <row r="48" spans="2:14" x14ac:dyDescent="0.2">
      <c r="C48" s="157" t="s">
        <v>30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</row>
    <row r="49" spans="2:14" x14ac:dyDescent="0.2">
      <c r="B49" s="19" t="s">
        <v>28</v>
      </c>
      <c r="C49" s="19"/>
    </row>
    <row r="50" spans="2:14" x14ac:dyDescent="0.2">
      <c r="B50" s="20" t="s">
        <v>5</v>
      </c>
      <c r="C50" s="29" t="s">
        <v>21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</row>
    <row r="51" spans="2:14" ht="12.75" customHeight="1" x14ac:dyDescent="0.2">
      <c r="B51" s="20"/>
      <c r="C51" s="29" t="s">
        <v>22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</row>
    <row r="52" spans="2:14" ht="12.75" customHeight="1" x14ac:dyDescent="0.2">
      <c r="B52" s="20"/>
      <c r="C52" s="29" t="s">
        <v>23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</row>
    <row r="53" spans="2:14" ht="12.75" customHeight="1" x14ac:dyDescent="0.2">
      <c r="B53" s="20"/>
      <c r="C53" s="29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2:14" ht="12.75" customHeight="1" x14ac:dyDescent="0.2">
      <c r="B54" s="20" t="s">
        <v>31</v>
      </c>
      <c r="C54" s="29" t="s">
        <v>21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</row>
    <row r="55" spans="2:14" x14ac:dyDescent="0.2">
      <c r="B55" s="20"/>
      <c r="C55" s="29" t="s">
        <v>22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</row>
    <row r="56" spans="2:14" ht="13.5" customHeight="1" x14ac:dyDescent="0.2">
      <c r="B56" s="20"/>
      <c r="C56" s="29" t="s">
        <v>23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</row>
    <row r="57" spans="2:14" x14ac:dyDescent="0.2">
      <c r="B57" s="20"/>
      <c r="C57" s="29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2:14" x14ac:dyDescent="0.2">
      <c r="B58" s="20" t="s">
        <v>9</v>
      </c>
      <c r="C58" s="29" t="s">
        <v>21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</row>
    <row r="59" spans="2:14" x14ac:dyDescent="0.2">
      <c r="B59" s="20"/>
      <c r="C59" s="29" t="s">
        <v>22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</row>
    <row r="60" spans="2:14" x14ac:dyDescent="0.2">
      <c r="C60" s="29" t="s">
        <v>23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</row>
    <row r="61" spans="2:14" x14ac:dyDescent="0.2">
      <c r="C61" s="29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2:14" x14ac:dyDescent="0.2">
      <c r="B62" s="20" t="s">
        <v>10</v>
      </c>
      <c r="C62" s="29" t="s">
        <v>21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</row>
    <row r="63" spans="2:14" x14ac:dyDescent="0.2">
      <c r="B63" s="20"/>
      <c r="C63" s="29" t="s">
        <v>22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 spans="2:14" x14ac:dyDescent="0.2">
      <c r="C64" s="29" t="s">
        <v>23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</row>
    <row r="65" spans="2:14" x14ac:dyDescent="0.2">
      <c r="B65" s="20"/>
      <c r="C65" s="20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</row>
    <row r="66" spans="2:14" x14ac:dyDescent="0.2">
      <c r="B66" s="20" t="s">
        <v>11</v>
      </c>
      <c r="C66" s="29" t="s">
        <v>21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</row>
    <row r="67" spans="2:14" x14ac:dyDescent="0.2">
      <c r="C67" s="29" t="s">
        <v>22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</row>
    <row r="68" spans="2:14" x14ac:dyDescent="0.2">
      <c r="C68" s="29" t="s">
        <v>23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</row>
    <row r="70" spans="2:14" x14ac:dyDescent="0.2">
      <c r="B70" s="20" t="s">
        <v>12</v>
      </c>
      <c r="C70" s="29" t="s">
        <v>21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</row>
    <row r="71" spans="2:14" x14ac:dyDescent="0.2">
      <c r="B71" s="20"/>
      <c r="C71" s="29" t="s">
        <v>22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</row>
    <row r="72" spans="2:14" x14ac:dyDescent="0.2">
      <c r="C72" s="29" t="s">
        <v>23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</row>
    <row r="74" spans="2:14" x14ac:dyDescent="0.2">
      <c r="B74" t="s">
        <v>13</v>
      </c>
      <c r="C74" s="29" t="s">
        <v>21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</row>
    <row r="75" spans="2:14" x14ac:dyDescent="0.2">
      <c r="B75" s="20"/>
      <c r="C75" s="29" t="s">
        <v>22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</row>
    <row r="76" spans="2:14" x14ac:dyDescent="0.2">
      <c r="C76" s="29" t="s">
        <v>23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</row>
  </sheetData>
  <mergeCells count="28">
    <mergeCell ref="D67:N67"/>
    <mergeCell ref="D68:N68"/>
    <mergeCell ref="D75:N75"/>
    <mergeCell ref="D76:N76"/>
    <mergeCell ref="D70:N70"/>
    <mergeCell ref="D71:N71"/>
    <mergeCell ref="D72:N72"/>
    <mergeCell ref="D74:N74"/>
    <mergeCell ref="D60:N60"/>
    <mergeCell ref="D62:N62"/>
    <mergeCell ref="D64:N64"/>
    <mergeCell ref="D63:N63"/>
    <mergeCell ref="D65:N65"/>
    <mergeCell ref="D66:N66"/>
    <mergeCell ref="D52:N52"/>
    <mergeCell ref="D54:N54"/>
    <mergeCell ref="D55:N55"/>
    <mergeCell ref="D59:N59"/>
    <mergeCell ref="D58:N58"/>
    <mergeCell ref="D56:N56"/>
    <mergeCell ref="B2:N2"/>
    <mergeCell ref="D6:H6"/>
    <mergeCell ref="J6:N6"/>
    <mergeCell ref="D51:N51"/>
    <mergeCell ref="D50:N50"/>
    <mergeCell ref="C47:N47"/>
    <mergeCell ref="C48:N48"/>
    <mergeCell ref="B3:N3"/>
  </mergeCells>
  <printOptions horizontalCentered="1"/>
  <pageMargins left="0.75" right="0.75" top="1" bottom="1" header="0.5" footer="0.5"/>
  <pageSetup scale="62" orientation="portrait" r:id="rId1"/>
  <headerFooter alignWithMargins="0">
    <oddFooter>&amp;LPirnted: &amp;D&amp;RPage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tabSelected="1" zoomScaleNormal="100" workbookViewId="0">
      <selection activeCell="A17" sqref="A17"/>
    </sheetView>
  </sheetViews>
  <sheetFormatPr defaultRowHeight="12.75" x14ac:dyDescent="0.2"/>
  <cols>
    <col min="1" max="1" width="5.5703125" customWidth="1"/>
    <col min="2" max="2" width="9" customWidth="1"/>
    <col min="3" max="3" width="2.7109375" customWidth="1"/>
    <col min="4" max="4" width="10.85546875" customWidth="1"/>
    <col min="5" max="5" width="10.5703125" customWidth="1"/>
    <col min="6" max="6" width="10" customWidth="1"/>
    <col min="7" max="7" width="11.42578125" customWidth="1"/>
    <col min="8" max="8" width="9.5703125" customWidth="1"/>
    <col min="9" max="9" width="10.42578125" customWidth="1"/>
    <col min="10" max="10" width="11.140625" customWidth="1"/>
    <col min="11" max="11" width="11.42578125" customWidth="1"/>
    <col min="12" max="12" width="9.85546875" customWidth="1"/>
    <col min="13" max="13" width="9" customWidth="1"/>
    <col min="16" max="16" width="14.42578125" customWidth="1"/>
  </cols>
  <sheetData>
    <row r="1" spans="1:30" ht="15.75" customHeight="1" x14ac:dyDescent="0.2">
      <c r="A1" s="36">
        <v>1</v>
      </c>
      <c r="F1" s="19"/>
    </row>
    <row r="2" spans="1:30" ht="20.25" x14ac:dyDescent="0.3">
      <c r="B2" s="160" t="str">
        <f>+Europe!B2:N2</f>
        <v xml:space="preserve">             EWC Fleet Operations Report – March 2002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30" ht="18" x14ac:dyDescent="0.25">
      <c r="B3" s="158" t="s">
        <v>14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30" ht="7.5" customHeight="1" x14ac:dyDescent="0.2"/>
    <row r="5" spans="1:30" x14ac:dyDescent="0.2">
      <c r="B5" s="91" t="s">
        <v>0</v>
      </c>
    </row>
    <row r="6" spans="1:30" ht="13.5" customHeight="1" thickBot="1" x14ac:dyDescent="0.25">
      <c r="C6" s="19"/>
      <c r="D6" s="151" t="s">
        <v>45</v>
      </c>
      <c r="E6" s="152"/>
      <c r="F6" s="152"/>
      <c r="G6" s="152"/>
      <c r="H6" s="153"/>
      <c r="I6" s="151" t="s">
        <v>46</v>
      </c>
      <c r="J6" s="154"/>
      <c r="K6" s="152"/>
      <c r="L6" s="152"/>
      <c r="M6" s="155"/>
    </row>
    <row r="7" spans="1:30" ht="51" customHeight="1" x14ac:dyDescent="0.2">
      <c r="B7" s="4" t="s">
        <v>2</v>
      </c>
      <c r="C7" s="1"/>
      <c r="D7" s="86" t="s">
        <v>49</v>
      </c>
      <c r="E7" s="27" t="s">
        <v>47</v>
      </c>
      <c r="F7" s="27" t="s">
        <v>63</v>
      </c>
      <c r="G7" s="77" t="s">
        <v>4</v>
      </c>
      <c r="H7" s="27" t="s">
        <v>76</v>
      </c>
      <c r="I7" s="86" t="s">
        <v>48</v>
      </c>
      <c r="J7" s="27" t="s">
        <v>47</v>
      </c>
      <c r="K7" s="27" t="s">
        <v>63</v>
      </c>
      <c r="L7" s="77" t="s">
        <v>4</v>
      </c>
      <c r="M7" s="27" t="s">
        <v>76</v>
      </c>
      <c r="S7" s="108" t="str">
        <f>S10</f>
        <v>Oct</v>
      </c>
      <c r="T7" s="108" t="str">
        <f>U10</f>
        <v>Nov</v>
      </c>
      <c r="U7" s="108" t="str">
        <f>W10</f>
        <v>Dec</v>
      </c>
      <c r="V7" s="108" t="str">
        <f>Y10</f>
        <v>Jan</v>
      </c>
      <c r="W7" s="108" t="str">
        <f>AA10</f>
        <v>Feb</v>
      </c>
      <c r="X7" s="108" t="str">
        <f>AC10</f>
        <v>Mar</v>
      </c>
      <c r="Y7" s="102"/>
    </row>
    <row r="8" spans="1:30" ht="13.5" thickBot="1" x14ac:dyDescent="0.25">
      <c r="B8" s="5" t="s">
        <v>5</v>
      </c>
      <c r="C8" s="2"/>
      <c r="D8" s="98">
        <v>0</v>
      </c>
      <c r="E8" s="130">
        <f t="shared" ref="E8:E13" si="0">(Y12+AA12+AC12)/3</f>
        <v>201.66666666666666</v>
      </c>
      <c r="F8" s="131">
        <f t="shared" ref="F8:F13" si="1">(Y12*Z12+AA12*AB12+AC12*AD12)/(Y12+AA12+AC12)</f>
        <v>0.92220165289256206</v>
      </c>
      <c r="G8" s="132">
        <v>265.98</v>
      </c>
      <c r="H8" s="101"/>
      <c r="I8" s="144">
        <v>0</v>
      </c>
      <c r="J8" s="130">
        <f t="shared" ref="J8:K13" si="2">AC12</f>
        <v>279</v>
      </c>
      <c r="K8" s="145">
        <f t="shared" si="2"/>
        <v>0.96199999999999997</v>
      </c>
      <c r="L8" s="132">
        <v>101.78</v>
      </c>
      <c r="M8" s="101">
        <f>41.98+5.2+2.6</f>
        <v>49.78</v>
      </c>
      <c r="R8" s="14" t="s">
        <v>33</v>
      </c>
      <c r="S8" s="107">
        <f>(S12*T12+S13*T13+S14*T14+S15*T15+S16*T16+S17*T17)/SUM(S12:S17)</f>
        <v>0.96732982694265357</v>
      </c>
      <c r="T8" s="107">
        <f>(U12*V12+U13*V13+U14*V14+U15*V15+U16*V16+U17*V17)/SUM(U12:U17)</f>
        <v>0.93087508350033399</v>
      </c>
      <c r="U8" s="107">
        <f>(W12*X12+W13*X13+W14*X14+W15*X15+W16*X16+W17*X17)/SUM(W12:W17)</f>
        <v>0.94556153592617009</v>
      </c>
      <c r="V8" s="107">
        <f>(Y12*Z12+Y13*Z13+Y14*Z14+Y15*Z15+Y16*Z16+Y17*Z17)/SUM(Y12:Y17)</f>
        <v>0.96033617021276607</v>
      </c>
      <c r="W8" s="107">
        <f>(AA12*AB12+AA13*AB13+AA14*AB14+AA15*AB15+AA16*AB16+AA17*AB17)/SUM(AA12:AA17)</f>
        <v>0.96526655999999988</v>
      </c>
      <c r="X8" s="107">
        <f>(AC12*AD12+AC13*AD13+AC14*AD14+AC15*AD15+AC16*AD16+AC17*AD17)/SUM(AC12:AC17)</f>
        <v>0.96003930131004367</v>
      </c>
    </row>
    <row r="9" spans="1:30" ht="13.5" thickTop="1" x14ac:dyDescent="0.2">
      <c r="B9" s="6" t="s">
        <v>9</v>
      </c>
      <c r="C9" s="3"/>
      <c r="D9" s="99">
        <v>0</v>
      </c>
      <c r="E9" s="133">
        <f t="shared" si="0"/>
        <v>664</v>
      </c>
      <c r="F9" s="134">
        <f t="shared" si="1"/>
        <v>0.96933333333333338</v>
      </c>
      <c r="G9" s="135">
        <v>418.50099999999998</v>
      </c>
      <c r="H9" s="136">
        <v>434.733</v>
      </c>
      <c r="I9" s="146">
        <v>0</v>
      </c>
      <c r="J9" s="133">
        <f t="shared" si="2"/>
        <v>664</v>
      </c>
      <c r="K9" s="147">
        <f t="shared" si="2"/>
        <v>0.96299999999999997</v>
      </c>
      <c r="L9" s="135">
        <v>135.40899999999999</v>
      </c>
      <c r="M9" s="136">
        <v>157.697</v>
      </c>
    </row>
    <row r="10" spans="1:30" x14ac:dyDescent="0.2">
      <c r="B10" s="5" t="s">
        <v>10</v>
      </c>
      <c r="C10" s="2"/>
      <c r="D10" s="98">
        <v>0</v>
      </c>
      <c r="E10" s="137">
        <f t="shared" si="0"/>
        <v>11</v>
      </c>
      <c r="F10" s="138">
        <f t="shared" si="1"/>
        <v>0.92300000000000004</v>
      </c>
      <c r="G10" s="132">
        <v>3.7930000000000001</v>
      </c>
      <c r="H10" s="139">
        <v>3.649</v>
      </c>
      <c r="I10" s="144">
        <v>0</v>
      </c>
      <c r="J10" s="137">
        <f t="shared" si="2"/>
        <v>11</v>
      </c>
      <c r="K10" s="148">
        <f t="shared" si="2"/>
        <v>0.94499999999999995</v>
      </c>
      <c r="L10" s="132">
        <v>1.1759999999999999</v>
      </c>
      <c r="M10" s="139">
        <v>1.3</v>
      </c>
      <c r="R10" t="s">
        <v>2</v>
      </c>
      <c r="S10" s="162" t="s">
        <v>69</v>
      </c>
      <c r="T10" s="163"/>
      <c r="U10" s="161" t="s">
        <v>68</v>
      </c>
      <c r="V10" s="164"/>
      <c r="W10" s="162" t="s">
        <v>67</v>
      </c>
      <c r="X10" s="163"/>
      <c r="Y10" s="161" t="s">
        <v>66</v>
      </c>
      <c r="Z10" s="161"/>
      <c r="AA10" s="161" t="s">
        <v>73</v>
      </c>
      <c r="AB10" s="161"/>
      <c r="AC10" s="161" t="s">
        <v>75</v>
      </c>
      <c r="AD10" s="161"/>
    </row>
    <row r="11" spans="1:30" x14ac:dyDescent="0.2">
      <c r="B11" s="6" t="s">
        <v>15</v>
      </c>
      <c r="C11" s="3"/>
      <c r="D11" s="99">
        <v>0</v>
      </c>
      <c r="E11" s="133">
        <f t="shared" si="0"/>
        <v>440</v>
      </c>
      <c r="F11" s="134">
        <f t="shared" si="1"/>
        <v>0.9933333333333334</v>
      </c>
      <c r="G11" s="135">
        <v>55.265999999999998</v>
      </c>
      <c r="H11" s="136">
        <v>58.162999999999997</v>
      </c>
      <c r="I11" s="146">
        <v>0</v>
      </c>
      <c r="J11" s="133">
        <f t="shared" si="2"/>
        <v>440</v>
      </c>
      <c r="K11" s="147">
        <f t="shared" si="2"/>
        <v>0.99</v>
      </c>
      <c r="L11" s="135">
        <v>23.094000000000001</v>
      </c>
      <c r="M11" s="136">
        <v>21.399000000000001</v>
      </c>
      <c r="R11" s="103"/>
      <c r="S11" s="106" t="s">
        <v>71</v>
      </c>
      <c r="T11" s="106" t="s">
        <v>72</v>
      </c>
      <c r="U11" s="104" t="s">
        <v>71</v>
      </c>
      <c r="V11" s="105" t="s">
        <v>72</v>
      </c>
      <c r="W11" s="106" t="s">
        <v>71</v>
      </c>
      <c r="X11" s="106" t="s">
        <v>72</v>
      </c>
      <c r="Y11" s="104" t="s">
        <v>71</v>
      </c>
      <c r="Z11" s="105" t="s">
        <v>72</v>
      </c>
      <c r="AA11" s="106" t="s">
        <v>71</v>
      </c>
      <c r="AB11" s="106" t="s">
        <v>72</v>
      </c>
      <c r="AC11" s="106" t="s">
        <v>71</v>
      </c>
      <c r="AD11" s="106" t="s">
        <v>72</v>
      </c>
    </row>
    <row r="12" spans="1:30" x14ac:dyDescent="0.2">
      <c r="B12" s="5" t="s">
        <v>16</v>
      </c>
      <c r="C12" s="2"/>
      <c r="D12" s="98">
        <v>0</v>
      </c>
      <c r="E12" s="137">
        <f t="shared" si="0"/>
        <v>1041</v>
      </c>
      <c r="F12" s="138">
        <f t="shared" si="1"/>
        <v>0.96466666666666667</v>
      </c>
      <c r="G12" s="132">
        <v>27.457999999999998</v>
      </c>
      <c r="H12" s="139">
        <v>37.488</v>
      </c>
      <c r="I12" s="144">
        <v>0</v>
      </c>
      <c r="J12" s="137">
        <f t="shared" si="2"/>
        <v>1041</v>
      </c>
      <c r="K12" s="148">
        <f t="shared" si="2"/>
        <v>0.95699999999999996</v>
      </c>
      <c r="L12" s="132">
        <v>13.454000000000001</v>
      </c>
      <c r="M12" s="139">
        <v>16.359000000000002</v>
      </c>
      <c r="R12" t="s">
        <v>5</v>
      </c>
      <c r="S12" s="111">
        <v>20</v>
      </c>
      <c r="T12" s="112">
        <v>0.94599999999999995</v>
      </c>
      <c r="U12" s="109">
        <v>67</v>
      </c>
      <c r="V12" s="110">
        <v>0.874</v>
      </c>
      <c r="W12" s="111">
        <v>107</v>
      </c>
      <c r="X12" s="112">
        <v>0.93100000000000005</v>
      </c>
      <c r="Y12" s="109">
        <v>128</v>
      </c>
      <c r="Z12" s="110">
        <v>0.89300000000000002</v>
      </c>
      <c r="AA12" s="109">
        <v>198</v>
      </c>
      <c r="AB12" s="110">
        <v>0.88500000000000001</v>
      </c>
      <c r="AC12" s="109">
        <v>279</v>
      </c>
      <c r="AD12" s="110">
        <v>0.96199999999999997</v>
      </c>
    </row>
    <row r="13" spans="1:30" x14ac:dyDescent="0.2">
      <c r="B13" s="6" t="s">
        <v>17</v>
      </c>
      <c r="C13" s="3"/>
      <c r="D13" s="99">
        <v>0</v>
      </c>
      <c r="E13" s="133">
        <f t="shared" si="0"/>
        <v>771</v>
      </c>
      <c r="F13" s="134">
        <f t="shared" si="1"/>
        <v>0.94466666666666677</v>
      </c>
      <c r="G13" s="135">
        <v>18.196000000000002</v>
      </c>
      <c r="H13" s="136">
        <v>27.352</v>
      </c>
      <c r="I13" s="146">
        <v>0</v>
      </c>
      <c r="J13" s="133">
        <f t="shared" si="2"/>
        <v>771</v>
      </c>
      <c r="K13" s="147">
        <f t="shared" si="2"/>
        <v>0.94399999999999995</v>
      </c>
      <c r="L13" s="135">
        <v>9.5329999999999995</v>
      </c>
      <c r="M13" s="136">
        <v>12.327999999999999</v>
      </c>
      <c r="R13" t="s">
        <v>9</v>
      </c>
      <c r="S13" s="111">
        <v>664</v>
      </c>
      <c r="T13" s="112">
        <v>0.94299999999999995</v>
      </c>
      <c r="U13" s="109">
        <v>664</v>
      </c>
      <c r="V13" s="110">
        <v>0.95799999999999996</v>
      </c>
      <c r="W13" s="111">
        <v>664</v>
      </c>
      <c r="X13" s="112">
        <v>0.97040000000000004</v>
      </c>
      <c r="Y13" s="109">
        <v>664</v>
      </c>
      <c r="Z13" s="110">
        <v>0.96899999999999997</v>
      </c>
      <c r="AA13" s="109">
        <v>664</v>
      </c>
      <c r="AB13" s="110">
        <v>0.97599999999999998</v>
      </c>
      <c r="AC13" s="109">
        <v>664</v>
      </c>
      <c r="AD13" s="110">
        <v>0.96299999999999997</v>
      </c>
    </row>
    <row r="14" spans="1:30" ht="13.5" thickBot="1" x14ac:dyDescent="0.25">
      <c r="B14" s="14" t="s">
        <v>33</v>
      </c>
      <c r="C14" s="17"/>
      <c r="D14" s="100">
        <f>SUM(D8:D13)</f>
        <v>0</v>
      </c>
      <c r="E14" s="140">
        <f>SUM(E8:E13)</f>
        <v>3128.6666666666665</v>
      </c>
      <c r="F14" s="141">
        <f>(E8*F8+E9*F9+E10*F10)/(E8+E9+E10)</f>
        <v>0.95790988593155901</v>
      </c>
      <c r="G14" s="142">
        <f>SUM(G8:G13)</f>
        <v>789.19399999999996</v>
      </c>
      <c r="H14" s="143">
        <f>SUM(H8:H13)</f>
        <v>561.38499999999999</v>
      </c>
      <c r="I14" s="149">
        <f>SUM(I8:I13)</f>
        <v>0</v>
      </c>
      <c r="J14" s="140">
        <f>SUM(J8:J13)</f>
        <v>3206</v>
      </c>
      <c r="K14" s="141">
        <f>(J8*K8+J9*K9+J10*K10)/(J8+J9+J10)</f>
        <v>0.96249999999999991</v>
      </c>
      <c r="L14" s="142">
        <f>SUM(L8:L13)</f>
        <v>284.44600000000003</v>
      </c>
      <c r="M14" s="143">
        <f>SUM(M8:M13)</f>
        <v>258.863</v>
      </c>
      <c r="R14" t="s">
        <v>10</v>
      </c>
      <c r="S14" s="111">
        <v>11</v>
      </c>
      <c r="T14" s="112">
        <v>0.92300000000000004</v>
      </c>
      <c r="U14" s="109">
        <v>11</v>
      </c>
      <c r="V14" s="110">
        <v>0.89200000000000002</v>
      </c>
      <c r="W14" s="111">
        <v>11</v>
      </c>
      <c r="X14" s="112">
        <v>0.93510000000000004</v>
      </c>
      <c r="Y14" s="109">
        <v>11</v>
      </c>
      <c r="Z14" s="110">
        <v>0.91300000000000003</v>
      </c>
      <c r="AA14" s="109">
        <v>11</v>
      </c>
      <c r="AB14" s="110">
        <v>0.91100000000000003</v>
      </c>
      <c r="AC14" s="109">
        <v>11</v>
      </c>
      <c r="AD14" s="110">
        <v>0.94499999999999995</v>
      </c>
    </row>
    <row r="15" spans="1:30" ht="13.5" customHeight="1" thickTop="1" x14ac:dyDescent="0.2">
      <c r="B15" s="75"/>
      <c r="C15" s="159" t="s">
        <v>60</v>
      </c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R15" t="s">
        <v>15</v>
      </c>
      <c r="S15" s="111">
        <v>440</v>
      </c>
      <c r="T15" s="112">
        <v>0.996</v>
      </c>
      <c r="U15" s="109">
        <v>440</v>
      </c>
      <c r="V15" s="110">
        <v>0.99</v>
      </c>
      <c r="W15" s="111">
        <v>440</v>
      </c>
      <c r="X15" s="112">
        <v>0.98770000000000002</v>
      </c>
      <c r="Y15" s="109">
        <v>440</v>
      </c>
      <c r="Z15" s="110">
        <v>0.995</v>
      </c>
      <c r="AA15" s="109">
        <v>440</v>
      </c>
      <c r="AB15" s="110">
        <v>0.995</v>
      </c>
      <c r="AC15" s="109">
        <v>440</v>
      </c>
      <c r="AD15" s="110">
        <v>0.99</v>
      </c>
    </row>
    <row r="16" spans="1:30" ht="12.75" customHeight="1" x14ac:dyDescent="0.2">
      <c r="B16" s="75"/>
      <c r="C16" s="159" t="s">
        <v>59</v>
      </c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R16" t="s">
        <v>16</v>
      </c>
      <c r="S16" s="111">
        <v>1041</v>
      </c>
      <c r="T16" s="112">
        <v>0.98</v>
      </c>
      <c r="U16" s="109">
        <v>1041</v>
      </c>
      <c r="V16" s="110">
        <v>0.93700000000000006</v>
      </c>
      <c r="W16" s="111">
        <v>1041</v>
      </c>
      <c r="X16" s="112">
        <v>0.94799999999999995</v>
      </c>
      <c r="Y16" s="109">
        <v>1041</v>
      </c>
      <c r="Z16" s="110">
        <v>0.96399999999999997</v>
      </c>
      <c r="AA16" s="109">
        <v>1041</v>
      </c>
      <c r="AB16" s="110">
        <v>0.97299999999999998</v>
      </c>
      <c r="AC16" s="109">
        <v>1041</v>
      </c>
      <c r="AD16" s="110">
        <v>0.95699999999999996</v>
      </c>
    </row>
    <row r="17" spans="2:30" ht="14.25" customHeight="1" x14ac:dyDescent="0.2">
      <c r="B17" s="75"/>
      <c r="C17" s="159" t="s">
        <v>98</v>
      </c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R17" t="s">
        <v>17</v>
      </c>
      <c r="S17" s="111">
        <v>771</v>
      </c>
      <c r="T17" s="112">
        <v>0.95599999999999996</v>
      </c>
      <c r="U17" s="109">
        <v>771</v>
      </c>
      <c r="V17" s="110">
        <v>0.871</v>
      </c>
      <c r="W17" s="111">
        <v>771</v>
      </c>
      <c r="X17" s="112">
        <v>0.89900000000000002</v>
      </c>
      <c r="Y17" s="109">
        <v>771</v>
      </c>
      <c r="Z17" s="110">
        <v>0.94</v>
      </c>
      <c r="AA17" s="109">
        <v>771</v>
      </c>
      <c r="AB17" s="110">
        <v>0.95</v>
      </c>
      <c r="AC17" s="109">
        <v>771</v>
      </c>
      <c r="AD17" s="110">
        <v>0.94399999999999995</v>
      </c>
    </row>
    <row r="18" spans="2:30" ht="14.25" customHeight="1" x14ac:dyDescent="0.2">
      <c r="C18" s="159" t="s">
        <v>99</v>
      </c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S18" s="109"/>
      <c r="T18" s="110"/>
      <c r="U18" s="113"/>
      <c r="V18" s="114"/>
      <c r="W18" s="109"/>
      <c r="X18" s="110"/>
      <c r="Y18" s="113"/>
      <c r="Z18" s="114"/>
      <c r="AA18" s="109"/>
      <c r="AB18" s="110"/>
      <c r="AC18" s="109"/>
      <c r="AD18" s="110"/>
    </row>
    <row r="19" spans="2:30" x14ac:dyDescent="0.2">
      <c r="C19" s="159" t="s">
        <v>77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</row>
    <row r="20" spans="2:30" ht="65.25" customHeight="1" thickBot="1" x14ac:dyDescent="0.25">
      <c r="B20" s="91" t="s">
        <v>55</v>
      </c>
      <c r="C20" s="31"/>
      <c r="D20" s="84"/>
      <c r="E20" s="84"/>
      <c r="F20" s="84"/>
      <c r="G20" s="84"/>
      <c r="H20" s="84"/>
      <c r="J20" s="96"/>
    </row>
    <row r="21" spans="2:30" ht="63.75" x14ac:dyDescent="0.2">
      <c r="B21" s="4" t="s">
        <v>2</v>
      </c>
      <c r="C21" s="1"/>
      <c r="D21" s="27" t="s">
        <v>54</v>
      </c>
      <c r="E21" s="27" t="s">
        <v>52</v>
      </c>
      <c r="F21" s="27" t="s">
        <v>38</v>
      </c>
      <c r="G21" s="70" t="s">
        <v>44</v>
      </c>
      <c r="H21" s="85" t="s">
        <v>50</v>
      </c>
      <c r="I21" s="76" t="s">
        <v>51</v>
      </c>
    </row>
    <row r="22" spans="2:30" x14ac:dyDescent="0.2">
      <c r="B22" s="5" t="s">
        <v>5</v>
      </c>
      <c r="C22" s="2"/>
      <c r="D22" s="24"/>
      <c r="E22" s="78"/>
      <c r="F22" s="80">
        <f>(15/12*A1)*E8+E22</f>
        <v>252.08333333333331</v>
      </c>
      <c r="G22" s="78"/>
      <c r="H22" s="87">
        <f>+E22+G22</f>
        <v>0</v>
      </c>
      <c r="I22" s="79" t="e">
        <f>-E22/D22</f>
        <v>#DIV/0!</v>
      </c>
    </row>
    <row r="23" spans="2:30" x14ac:dyDescent="0.2">
      <c r="B23" s="6" t="s">
        <v>9</v>
      </c>
      <c r="C23" s="3"/>
      <c r="D23" s="25"/>
      <c r="E23" s="25"/>
      <c r="F23" s="58">
        <f>(3.5/12*A1*671)+E23</f>
        <v>195.70833333333334</v>
      </c>
      <c r="G23" s="25"/>
      <c r="H23" s="88">
        <f>+E23+G23</f>
        <v>0</v>
      </c>
      <c r="I23" s="92" t="e">
        <f>-E23/D23</f>
        <v>#DIV/0!</v>
      </c>
    </row>
    <row r="24" spans="2:30" x14ac:dyDescent="0.2">
      <c r="B24" s="5" t="s">
        <v>10</v>
      </c>
      <c r="C24" s="2"/>
      <c r="D24" s="26"/>
      <c r="E24" s="26"/>
      <c r="F24" s="59">
        <v>0</v>
      </c>
      <c r="G24" s="26"/>
      <c r="H24" s="89">
        <f>+E24+G24</f>
        <v>0</v>
      </c>
      <c r="I24" s="93" t="e">
        <f>-E24/D24</f>
        <v>#DIV/0!</v>
      </c>
    </row>
    <row r="25" spans="2:30" x14ac:dyDescent="0.2">
      <c r="B25" s="6" t="s">
        <v>20</v>
      </c>
      <c r="C25" s="3"/>
      <c r="D25" s="25"/>
      <c r="E25" s="25"/>
      <c r="F25" s="58">
        <v>0</v>
      </c>
      <c r="G25" s="25"/>
      <c r="H25" s="88">
        <f>+E25+G25</f>
        <v>0</v>
      </c>
      <c r="I25" s="92"/>
    </row>
    <row r="26" spans="2:30" ht="12" customHeight="1" thickBot="1" x14ac:dyDescent="0.25">
      <c r="B26" s="14" t="s">
        <v>34</v>
      </c>
      <c r="C26" s="17"/>
      <c r="D26" s="22">
        <f>SUM(D22:D25)</f>
        <v>0</v>
      </c>
      <c r="E26" s="81">
        <f>SUM(E22:E25)</f>
        <v>0</v>
      </c>
      <c r="F26" s="81">
        <f>SUM(F22:F25)</f>
        <v>447.79166666666663</v>
      </c>
      <c r="G26" s="81">
        <f>SUM(G22:G25)</f>
        <v>0</v>
      </c>
      <c r="H26" s="90">
        <f>SUM(H22:H25)</f>
        <v>0</v>
      </c>
      <c r="I26" s="81"/>
    </row>
    <row r="27" spans="2:30" ht="12" customHeight="1" thickTop="1" x14ac:dyDescent="0.2"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</row>
    <row r="28" spans="2:30" ht="6.75" customHeight="1" x14ac:dyDescent="0.2"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</row>
    <row r="29" spans="2:30" x14ac:dyDescent="0.2">
      <c r="D29" s="30"/>
      <c r="E29" s="30"/>
      <c r="F29" s="94"/>
      <c r="G29" s="30"/>
      <c r="H29" s="30"/>
      <c r="I29" s="30"/>
    </row>
    <row r="30" spans="2:30" ht="51.75" customHeight="1" thickBot="1" x14ac:dyDescent="0.25">
      <c r="B30" s="91" t="s">
        <v>56</v>
      </c>
      <c r="D30" s="84"/>
      <c r="E30" s="51"/>
      <c r="F30" s="51"/>
      <c r="G30" s="51"/>
      <c r="H30" s="51"/>
      <c r="I30" s="38"/>
      <c r="J30" s="38"/>
      <c r="K30" s="38"/>
      <c r="L30" s="38"/>
      <c r="M30" s="38"/>
    </row>
    <row r="31" spans="2:30" ht="51" x14ac:dyDescent="0.2">
      <c r="B31" s="4"/>
      <c r="C31" s="1"/>
      <c r="D31" s="27" t="s">
        <v>53</v>
      </c>
      <c r="E31" s="72" t="s">
        <v>36</v>
      </c>
      <c r="F31" s="27" t="s">
        <v>64</v>
      </c>
      <c r="G31" s="27" t="s">
        <v>41</v>
      </c>
      <c r="H31" s="27" t="s">
        <v>57</v>
      </c>
      <c r="I31" s="71" t="s">
        <v>37</v>
      </c>
      <c r="J31" s="27" t="s">
        <v>65</v>
      </c>
      <c r="K31" s="27" t="s">
        <v>62</v>
      </c>
      <c r="L31" s="38"/>
      <c r="M31" s="38"/>
    </row>
    <row r="32" spans="2:30" x14ac:dyDescent="0.2">
      <c r="B32" s="5" t="s">
        <v>5</v>
      </c>
      <c r="C32" s="2"/>
      <c r="D32" s="24"/>
      <c r="E32" s="78"/>
      <c r="F32" s="78"/>
      <c r="G32" s="80">
        <f>+F32+E32</f>
        <v>0</v>
      </c>
      <c r="H32" s="78"/>
      <c r="I32" s="82">
        <f>+H32+G32</f>
        <v>0</v>
      </c>
      <c r="J32" s="95">
        <f>(-F32/$A$1*12)/((G8/$A$1)*12)/10</f>
        <v>0</v>
      </c>
      <c r="K32" s="79" t="e">
        <f>-F32/A1*12/D32</f>
        <v>#DIV/0!</v>
      </c>
      <c r="L32" s="38"/>
      <c r="M32" s="38"/>
    </row>
    <row r="33" spans="2:13" x14ac:dyDescent="0.2">
      <c r="B33" s="6" t="s">
        <v>9</v>
      </c>
      <c r="C33" s="3"/>
      <c r="D33" s="25"/>
      <c r="E33" s="25"/>
      <c r="F33" s="25"/>
      <c r="G33" s="58">
        <f>+F33+E33</f>
        <v>0</v>
      </c>
      <c r="H33" s="25"/>
      <c r="I33" s="73">
        <f>+H33+G33</f>
        <v>0</v>
      </c>
      <c r="J33" s="92">
        <f>(-F33/$A$1*12)/((G9/$A$1)*12)/10</f>
        <v>0</v>
      </c>
      <c r="K33" s="92" t="e">
        <f>-F33/A1*12/D33</f>
        <v>#DIV/0!</v>
      </c>
      <c r="L33" s="38"/>
      <c r="M33" s="97"/>
    </row>
    <row r="34" spans="2:13" x14ac:dyDescent="0.2">
      <c r="B34" s="5" t="s">
        <v>10</v>
      </c>
      <c r="C34" s="2"/>
      <c r="D34" s="26"/>
      <c r="E34" s="26"/>
      <c r="F34" s="26"/>
      <c r="G34" s="59">
        <f>+F34+E34</f>
        <v>0</v>
      </c>
      <c r="H34" s="26"/>
      <c r="I34" s="74">
        <f>+H34+G34</f>
        <v>0</v>
      </c>
      <c r="J34" s="93">
        <f>(-F34/$A$1*12)/((G10/$A$1)*12)/10</f>
        <v>0</v>
      </c>
      <c r="K34" s="93" t="e">
        <f>-F34/A1*12/D34</f>
        <v>#DIV/0!</v>
      </c>
      <c r="L34" s="38"/>
      <c r="M34" s="38"/>
    </row>
    <row r="35" spans="2:13" x14ac:dyDescent="0.2">
      <c r="B35" s="6" t="s">
        <v>20</v>
      </c>
      <c r="C35" s="3"/>
      <c r="D35" s="25"/>
      <c r="E35" s="25"/>
      <c r="F35" s="25"/>
      <c r="G35" s="58">
        <f>+F35+E35</f>
        <v>0</v>
      </c>
      <c r="H35" s="25"/>
      <c r="I35" s="73">
        <f>+H35+G35</f>
        <v>0</v>
      </c>
      <c r="J35" s="92">
        <f>(-F35/$A$1*12)/(((G11+G12+G13)/$A$1)*12)/10</f>
        <v>0</v>
      </c>
      <c r="K35" s="92" t="e">
        <f>-F35/A1*12/(D35)</f>
        <v>#DIV/0!</v>
      </c>
      <c r="L35" s="38"/>
      <c r="M35" s="38"/>
    </row>
    <row r="36" spans="2:13" x14ac:dyDescent="0.2">
      <c r="B36" s="5" t="s">
        <v>58</v>
      </c>
      <c r="C36" s="2"/>
      <c r="D36" s="26"/>
      <c r="E36" s="26"/>
      <c r="F36" s="26"/>
      <c r="G36" s="59">
        <v>0</v>
      </c>
      <c r="H36" s="26"/>
      <c r="I36" s="74">
        <f>+H36+G36</f>
        <v>0</v>
      </c>
      <c r="J36" s="59"/>
      <c r="K36" s="59"/>
      <c r="L36" s="38"/>
      <c r="M36" s="38"/>
    </row>
    <row r="37" spans="2:13" ht="15" customHeight="1" thickBot="1" x14ac:dyDescent="0.25">
      <c r="B37" s="14" t="s">
        <v>34</v>
      </c>
      <c r="C37" s="17"/>
      <c r="D37" s="22">
        <f>SUM(D32:D35)</f>
        <v>0</v>
      </c>
      <c r="E37" s="81">
        <f>SUM(E32:E36)</f>
        <v>0</v>
      </c>
      <c r="F37" s="81">
        <f>SUM(F32:F36)</f>
        <v>0</v>
      </c>
      <c r="G37" s="81">
        <f>SUM(G32:G36)</f>
        <v>0</v>
      </c>
      <c r="H37" s="81">
        <f>SUM(H32:H36)</f>
        <v>0</v>
      </c>
      <c r="I37" s="83">
        <f>SUM(I32:I36)</f>
        <v>0</v>
      </c>
      <c r="J37" s="22"/>
      <c r="K37" s="22"/>
      <c r="L37" s="38"/>
      <c r="M37" s="38"/>
    </row>
    <row r="38" spans="2:13" ht="13.5" thickTop="1" x14ac:dyDescent="0.2">
      <c r="B38" s="34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</row>
    <row r="39" spans="2:13" ht="4.5" customHeight="1" x14ac:dyDescent="0.2"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</row>
    <row r="40" spans="2:13" x14ac:dyDescent="0.2"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</row>
    <row r="41" spans="2:13" ht="12.75" customHeight="1" x14ac:dyDescent="0.2">
      <c r="B41" s="91" t="s">
        <v>61</v>
      </c>
      <c r="C41" s="19"/>
    </row>
    <row r="42" spans="2:13" ht="12.75" customHeight="1" x14ac:dyDescent="0.2">
      <c r="B42" s="20" t="s">
        <v>5</v>
      </c>
      <c r="C42" s="68" t="s">
        <v>21</v>
      </c>
      <c r="D42" s="159"/>
      <c r="E42" s="159"/>
      <c r="F42" s="159"/>
      <c r="G42" s="159"/>
      <c r="H42" s="159"/>
      <c r="I42" s="159"/>
      <c r="J42" s="159"/>
      <c r="K42" s="159"/>
      <c r="L42" s="159"/>
      <c r="M42" s="159"/>
    </row>
    <row r="43" spans="2:13" ht="12.75" customHeight="1" x14ac:dyDescent="0.2">
      <c r="B43" s="20"/>
      <c r="C43" s="68" t="s">
        <v>22</v>
      </c>
      <c r="D43" s="159"/>
      <c r="E43" s="159"/>
      <c r="F43" s="159"/>
      <c r="G43" s="159"/>
      <c r="H43" s="159"/>
      <c r="I43" s="159"/>
      <c r="J43" s="159"/>
      <c r="K43" s="159"/>
      <c r="L43" s="159"/>
      <c r="M43" s="159"/>
    </row>
    <row r="44" spans="2:13" ht="4.5" customHeight="1" x14ac:dyDescent="0.2">
      <c r="B44" s="20"/>
      <c r="C44" s="68" t="s">
        <v>23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</row>
    <row r="45" spans="2:13" x14ac:dyDescent="0.2">
      <c r="B45" s="20"/>
      <c r="C45" s="68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2:13" x14ac:dyDescent="0.2">
      <c r="B46" s="20" t="s">
        <v>9</v>
      </c>
      <c r="C46" s="68" t="s">
        <v>21</v>
      </c>
      <c r="D46" s="159"/>
      <c r="E46" s="159"/>
      <c r="F46" s="159"/>
      <c r="G46" s="159"/>
      <c r="H46" s="159"/>
      <c r="I46" s="159"/>
      <c r="J46" s="159"/>
      <c r="K46" s="159"/>
      <c r="L46" s="159"/>
      <c r="M46" s="159"/>
    </row>
    <row r="47" spans="2:13" x14ac:dyDescent="0.2">
      <c r="B47" s="20"/>
      <c r="C47" s="68" t="s">
        <v>22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</row>
    <row r="48" spans="2:13" ht="4.5" customHeight="1" x14ac:dyDescent="0.2">
      <c r="B48" s="20"/>
      <c r="C48" s="68" t="s">
        <v>23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</row>
    <row r="49" spans="2:13" ht="12.75" customHeight="1" x14ac:dyDescent="0.2">
      <c r="B49" s="20"/>
      <c r="C49" s="68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2:13" ht="12.75" customHeight="1" x14ac:dyDescent="0.2">
      <c r="B50" s="20" t="s">
        <v>10</v>
      </c>
      <c r="C50" s="68" t="s">
        <v>21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2:13" ht="12.75" customHeight="1" x14ac:dyDescent="0.2">
      <c r="B51" s="20"/>
      <c r="C51" s="68" t="s">
        <v>22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59"/>
    </row>
    <row r="52" spans="2:13" ht="4.5" customHeight="1" x14ac:dyDescent="0.2">
      <c r="B52" s="20"/>
      <c r="C52" s="68" t="s">
        <v>23</v>
      </c>
      <c r="D52" s="159"/>
      <c r="E52" s="159"/>
      <c r="F52" s="159"/>
      <c r="G52" s="159"/>
      <c r="H52" s="159"/>
      <c r="I52" s="159"/>
      <c r="J52" s="159"/>
      <c r="K52" s="159"/>
      <c r="L52" s="159"/>
      <c r="M52" s="159"/>
    </row>
    <row r="53" spans="2:13" ht="12" customHeight="1" x14ac:dyDescent="0.2">
      <c r="C53" s="68"/>
      <c r="D53" s="65"/>
      <c r="E53" s="65"/>
      <c r="F53" s="65"/>
      <c r="G53" s="65"/>
      <c r="H53" s="65"/>
      <c r="I53" s="65"/>
      <c r="J53" s="65"/>
      <c r="K53" s="65"/>
      <c r="L53" s="65"/>
      <c r="M53" s="65"/>
    </row>
    <row r="54" spans="2:13" ht="11.25" customHeight="1" x14ac:dyDescent="0.2">
      <c r="B54" s="20" t="s">
        <v>20</v>
      </c>
      <c r="C54" s="68" t="s">
        <v>21</v>
      </c>
      <c r="D54" s="159"/>
      <c r="E54" s="159"/>
      <c r="F54" s="159"/>
      <c r="G54" s="159"/>
      <c r="H54" s="159"/>
      <c r="I54" s="159"/>
      <c r="J54" s="159"/>
      <c r="K54" s="159"/>
      <c r="L54" s="159"/>
      <c r="M54" s="159"/>
    </row>
    <row r="55" spans="2:13" x14ac:dyDescent="0.2">
      <c r="C55" s="68" t="s">
        <v>22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59"/>
    </row>
    <row r="56" spans="2:13" x14ac:dyDescent="0.2"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</row>
  </sheetData>
  <mergeCells count="30">
    <mergeCell ref="C18:M18"/>
    <mergeCell ref="AA10:AB10"/>
    <mergeCell ref="AC10:AD10"/>
    <mergeCell ref="C27:M27"/>
    <mergeCell ref="C38:M38"/>
    <mergeCell ref="C19:M19"/>
    <mergeCell ref="Y10:Z10"/>
    <mergeCell ref="S10:T10"/>
    <mergeCell ref="U10:V10"/>
    <mergeCell ref="W10:X10"/>
    <mergeCell ref="D46:M46"/>
    <mergeCell ref="D48:M48"/>
    <mergeCell ref="D44:M44"/>
    <mergeCell ref="D43:M43"/>
    <mergeCell ref="C39:M39"/>
    <mergeCell ref="B2:M2"/>
    <mergeCell ref="D6:H6"/>
    <mergeCell ref="I6:M6"/>
    <mergeCell ref="B3:M3"/>
    <mergeCell ref="C17:M17"/>
    <mergeCell ref="D55:M55"/>
    <mergeCell ref="D50:M50"/>
    <mergeCell ref="D52:M52"/>
    <mergeCell ref="C15:M15"/>
    <mergeCell ref="D51:M51"/>
    <mergeCell ref="C16:M16"/>
    <mergeCell ref="C28:M28"/>
    <mergeCell ref="D47:M47"/>
    <mergeCell ref="D54:M54"/>
    <mergeCell ref="D42:M42"/>
  </mergeCells>
  <printOptions horizontalCentered="1"/>
  <pageMargins left="0.75" right="0.75" top="1" bottom="1" header="0.5" footer="0.5"/>
  <pageSetup scale="78" orientation="portrait" r:id="rId1"/>
  <headerFooter alignWithMargins="0">
    <oddFooter>&amp;LPirnted: &amp;D&amp;RPage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Europe</vt:lpstr>
      <vt:lpstr>Americas</vt:lpstr>
      <vt:lpstr>Americas!Print_Area</vt:lpstr>
      <vt:lpstr>Europe!Print_Area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Holt</dc:creator>
  <cp:lastModifiedBy>Jan Havlíček</cp:lastModifiedBy>
  <cp:lastPrinted>2002-04-05T20:43:17Z</cp:lastPrinted>
  <dcterms:created xsi:type="dcterms:W3CDTF">2002-02-14T17:29:11Z</dcterms:created>
  <dcterms:modified xsi:type="dcterms:W3CDTF">2023-09-16T21:20:07Z</dcterms:modified>
</cp:coreProperties>
</file>