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44D3B7-D60E-48BD-83CB-C9BB187276AC}" xr6:coauthVersionLast="47" xr6:coauthVersionMax="47" xr10:uidLastSave="{00000000-0000-0000-0000-000000000000}"/>
  <bookViews>
    <workbookView xWindow="-120" yWindow="-120" windowWidth="38640" windowHeight="15720" tabRatio="546" activeTab="3"/>
  </bookViews>
  <sheets>
    <sheet name="OptSettings" sheetId="124" r:id="rId1"/>
    <sheet name="Summary" sheetId="126" r:id="rId2"/>
    <sheet name="Fees" sheetId="128" r:id="rId3"/>
    <sheet name="Optimizer" sheetId="122" r:id="rId4"/>
  </sheets>
  <externalReferences>
    <externalReference r:id="rId5"/>
  </externalReferences>
  <definedNames>
    <definedName name="Basis" localSheetId="3">Optimizer!#REF!</definedName>
    <definedName name="BatchData" localSheetId="2">Fees!$B$25</definedName>
    <definedName name="Bid" localSheetId="3">Optimizer!$F$19</definedName>
    <definedName name="BOM" localSheetId="3">Optimizer!$N$19</definedName>
    <definedName name="bomBid" localSheetId="3">Optimizer!$F$8</definedName>
    <definedName name="bomOffer" localSheetId="3">Optimizer!$G$8</definedName>
    <definedName name="bomWP" localSheetId="3">Optimizer!$F$8</definedName>
    <definedName name="Cash" localSheetId="3">Optimizer!$O$19</definedName>
    <definedName name="CashBid" localSheetId="3">Optimizer!$F$7</definedName>
    <definedName name="CashDays" localSheetId="3">Optimizer!$D$2</definedName>
    <definedName name="CashOffer" localSheetId="3">Optimizer!$G$7</definedName>
    <definedName name="Change" localSheetId="3">Optimizer!$P$19</definedName>
    <definedName name="Curve" localSheetId="3">Optimizer!$Y$3</definedName>
    <definedName name="Curves" localSheetId="3">Optimizer!$P$3</definedName>
    <definedName name="CurvesDir" localSheetId="3">Optimizer!$P$4</definedName>
    <definedName name="cuts" localSheetId="0">OptSettings!$F$6</definedName>
    <definedName name="Date" localSheetId="3">Optimizer!$B$19</definedName>
    <definedName name="EndDate" localSheetId="3">Optimizer!$C$6</definedName>
    <definedName name="EOLlocation" localSheetId="3">Optimizer!$P$2</definedName>
    <definedName name="EOLUpdateInt" localSheetId="3">Optimizer!$H$1</definedName>
    <definedName name="Hide" localSheetId="0">OptSettings!$F$10</definedName>
    <definedName name="Index" localSheetId="3">Optimizer!#REF!</definedName>
    <definedName name="InjFee" localSheetId="3">Optimizer!$K$8</definedName>
    <definedName name="InjFeeMth" localSheetId="3">Optimizer!$L$8</definedName>
    <definedName name="InjFuel" localSheetId="3">Optimizer!$K$6</definedName>
    <definedName name="InjFuelMth" localSheetId="3">Optimizer!$L$6</definedName>
    <definedName name="InjR" localSheetId="3">Optimizer!$I$19</definedName>
    <definedName name="InjRdata" localSheetId="3">Optimizer!$G$13</definedName>
    <definedName name="IntTime" localSheetId="0">OptSettings!$F$8</definedName>
    <definedName name="ISPt" localSheetId="3">Optimizer!$G$14</definedName>
    <definedName name="MaxInts" localSheetId="0">OptSettings!$F$3</definedName>
    <definedName name="MaxNodes" localSheetId="0">OptSettings!$F$2</definedName>
    <definedName name="MaxTime" localSheetId="0">OptSettings!$F$9</definedName>
    <definedName name="MDIQ" localSheetId="3">Optimizer!$H$19</definedName>
    <definedName name="MDIQdata" localSheetId="3">Optimizer!$G$12</definedName>
    <definedName name="MDWQ" localSheetId="3">Optimizer!$J$19</definedName>
    <definedName name="MDWQdata" localSheetId="3">Optimizer!$H$12</definedName>
    <definedName name="MinForSave" localSheetId="3">Optimizer!$O$8</definedName>
    <definedName name="MinNegforSave" localSheetId="3">Optimizer!$O$9</definedName>
    <definedName name="MIPReport" localSheetId="0">OptSettings!$F$7</definedName>
    <definedName name="MIPSearch" localSheetId="0">OptSettings!$F$5</definedName>
    <definedName name="modelrats" localSheetId="3">Optimizer!#REF!</definedName>
    <definedName name="ModelRats" localSheetId="0">OptSettings!$F$11</definedName>
    <definedName name="MSQ" localSheetId="3">Optimizer!$L$12</definedName>
    <definedName name="NumDays" localSheetId="3">Optimizer!$A$19</definedName>
    <definedName name="Nymex" localSheetId="3">Optimizer!$C$19</definedName>
    <definedName name="NYMEXDays" localSheetId="3">Optimizer!$F$3</definedName>
    <definedName name="Offer" localSheetId="3">Optimizer!$G$19</definedName>
    <definedName name="Opt" localSheetId="3">Optimizer!$M$19</definedName>
    <definedName name="Pos" localSheetId="3">Optimizer!$Q$19</definedName>
    <definedName name="_xlnm.Print_Area" localSheetId="3">Optimizer!$A$1:$U$59</definedName>
    <definedName name="_xlnm.Print_Area" localSheetId="1">Summary!$A$1:$J$250</definedName>
    <definedName name="Profit" localSheetId="3">Optimizer!$AA$1</definedName>
    <definedName name="ProfitCell" localSheetId="3">Optimizer!$X$19</definedName>
    <definedName name="profitcell2" localSheetId="3">Optimizer!$AI$19</definedName>
    <definedName name="ProfitwFee" localSheetId="3">Optimizer!$K$2</definedName>
    <definedName name="PVFactor" localSheetId="3">Optimizer!$E$19</definedName>
    <definedName name="Scaling" localSheetId="0">OptSettings!$F$4</definedName>
    <definedName name="SiteSelection" localSheetId="3">Optimizer!$Y$2</definedName>
    <definedName name="Spread" localSheetId="3">Optimizer!$D$19</definedName>
    <definedName name="Spread_1" localSheetId="3">Optimizer!$C$10</definedName>
    <definedName name="Spread_10" localSheetId="3">Optimizer!$C$13</definedName>
    <definedName name="Spread_11" localSheetId="3">Optimizer!$C$13</definedName>
    <definedName name="Spread_12" localSheetId="3">Optimizer!$C$13</definedName>
    <definedName name="Spread_13" localSheetId="3">Optimizer!$C$14</definedName>
    <definedName name="Spread_2" localSheetId="3">Optimizer!$C$11</definedName>
    <definedName name="Spread_3" localSheetId="3">Optimizer!$C$11</definedName>
    <definedName name="Spread_4" localSheetId="3">Optimizer!$C$12</definedName>
    <definedName name="Spread_5" localSheetId="3">Optimizer!$C$12</definedName>
    <definedName name="Spread_6" localSheetId="3">Optimizer!$C$12</definedName>
    <definedName name="Spread_7" localSheetId="3">Optimizer!$C$13</definedName>
    <definedName name="Spread_8" localSheetId="3">Optimizer!$C$13</definedName>
    <definedName name="Spread_9" localSheetId="3">Optimizer!$C$13</definedName>
    <definedName name="Spread_BOM" localSheetId="3">Optimizer!$C$9</definedName>
    <definedName name="Spread_Cash" localSheetId="3">Optimizer!$C$8</definedName>
    <definedName name="SQi" localSheetId="3">Optimizer!$L$13</definedName>
    <definedName name="StartDate" localSheetId="3">Optimizer!$C$5</definedName>
    <definedName name="Storage" localSheetId="3">Optimizer!$L$19</definedName>
    <definedName name="StoreFee" localSheetId="3">Optimizer!$K$7</definedName>
    <definedName name="Synthcost" localSheetId="3">Optimizer!$K$3</definedName>
    <definedName name="UseMIP" localSheetId="0">OptSettings!$F$1</definedName>
    <definedName name="VBALocation" localSheetId="3">Optimizer!$P$1</definedName>
    <definedName name="WithFee" localSheetId="3">Optimizer!$K$9</definedName>
    <definedName name="WithFeeMth" localSheetId="3">Optimizer!$L$9</definedName>
    <definedName name="WithR" localSheetId="3">Optimizer!$K$19</definedName>
    <definedName name="WithR1" localSheetId="3">Optimizer!$K$19</definedName>
    <definedName name="withRdata" localSheetId="3">Optimizer!$H$13</definedName>
    <definedName name="WSPt" localSheetId="3">Optimizer!$H$14</definedName>
  </definedNames>
  <calcPr calcId="0"/>
</workbook>
</file>

<file path=xl/calcChain.xml><?xml version="1.0" encoding="utf-8"?>
<calcChain xmlns="http://schemas.openxmlformats.org/spreadsheetml/2006/main">
  <c r="I3" i="128" l="1"/>
  <c r="J3" i="128"/>
  <c r="K3" i="128"/>
  <c r="L3" i="128"/>
  <c r="I4" i="128"/>
  <c r="J4" i="128"/>
  <c r="L4" i="128"/>
  <c r="I5" i="128"/>
  <c r="J5" i="128"/>
  <c r="K5" i="128"/>
  <c r="I6" i="128"/>
  <c r="J6" i="128"/>
  <c r="K6" i="128"/>
  <c r="L6" i="128"/>
  <c r="I7" i="128"/>
  <c r="J7" i="128"/>
  <c r="K7" i="128"/>
  <c r="L7" i="128"/>
  <c r="I8" i="128"/>
  <c r="J8" i="128"/>
  <c r="K8" i="128"/>
  <c r="L8" i="128"/>
  <c r="I9" i="128"/>
  <c r="J9" i="128"/>
  <c r="K9" i="128"/>
  <c r="L9" i="128"/>
  <c r="C17" i="128"/>
  <c r="D17" i="128"/>
  <c r="E17" i="128"/>
  <c r="F17" i="128"/>
  <c r="G17" i="128"/>
  <c r="H17" i="128"/>
  <c r="I17" i="128"/>
  <c r="J17" i="128"/>
  <c r="K17" i="128"/>
  <c r="M2" i="122"/>
  <c r="K3" i="122"/>
  <c r="M3" i="122"/>
  <c r="P3" i="122"/>
  <c r="C4" i="122"/>
  <c r="K6" i="122"/>
  <c r="L6" i="122"/>
  <c r="K7" i="122"/>
  <c r="K8" i="122"/>
  <c r="L8" i="122"/>
  <c r="K9" i="122"/>
  <c r="L9" i="122"/>
  <c r="X12" i="122"/>
  <c r="AI12" i="122"/>
  <c r="X13" i="122"/>
  <c r="AB13" i="122"/>
  <c r="AF13" i="122"/>
  <c r="AI13" i="122"/>
  <c r="AM13" i="122"/>
  <c r="AQ13" i="122"/>
  <c r="F19" i="122"/>
  <c r="G19" i="122"/>
  <c r="H19" i="122"/>
  <c r="I19" i="122"/>
  <c r="J19" i="122"/>
  <c r="K19" i="122"/>
  <c r="L19" i="122"/>
  <c r="M19" i="122"/>
  <c r="X19" i="122"/>
  <c r="Y19" i="122"/>
  <c r="AB19" i="122"/>
  <c r="AC19" i="122"/>
  <c r="AF19" i="122"/>
  <c r="AG19" i="122"/>
  <c r="AI19" i="122"/>
  <c r="AJ19" i="122"/>
  <c r="AM19" i="122"/>
  <c r="AN19" i="122"/>
  <c r="AQ19" i="122"/>
  <c r="AR19" i="122"/>
  <c r="H20" i="122"/>
  <c r="I20" i="122"/>
  <c r="J20" i="122"/>
  <c r="K20" i="122"/>
  <c r="L20" i="122"/>
  <c r="M20" i="122"/>
  <c r="X20" i="122"/>
  <c r="Y20" i="122"/>
  <c r="AB20" i="122"/>
  <c r="AC20" i="122"/>
  <c r="AF20" i="122"/>
  <c r="AG20" i="122"/>
  <c r="AI20" i="122"/>
  <c r="AJ20" i="122"/>
  <c r="AM20" i="122"/>
  <c r="AN20" i="122"/>
  <c r="AQ20" i="122"/>
  <c r="AR20" i="122"/>
  <c r="H21" i="122"/>
  <c r="I21" i="122"/>
  <c r="J21" i="122"/>
  <c r="K21" i="122"/>
  <c r="L21" i="122"/>
  <c r="M21" i="122"/>
  <c r="X21" i="122"/>
  <c r="Y21" i="122"/>
  <c r="AB21" i="122"/>
  <c r="AC21" i="122"/>
  <c r="AF21" i="122"/>
  <c r="AG21" i="122"/>
  <c r="AI21" i="122"/>
  <c r="AJ21" i="122"/>
  <c r="AM21" i="122"/>
  <c r="AN21" i="122"/>
  <c r="AQ21" i="122"/>
  <c r="AR21" i="122"/>
  <c r="H22" i="122"/>
  <c r="I22" i="122"/>
  <c r="J22" i="122"/>
  <c r="K22" i="122"/>
  <c r="L22" i="122"/>
  <c r="M22" i="122"/>
  <c r="X22" i="122"/>
  <c r="Y22" i="122"/>
  <c r="AB22" i="122"/>
  <c r="AC22" i="122"/>
  <c r="AF22" i="122"/>
  <c r="AG22" i="122"/>
  <c r="AI22" i="122"/>
  <c r="AJ22" i="122"/>
  <c r="AM22" i="122"/>
  <c r="AN22" i="122"/>
  <c r="AQ22" i="122"/>
  <c r="AR22" i="122"/>
  <c r="H23" i="122"/>
  <c r="I23" i="122"/>
  <c r="J23" i="122"/>
  <c r="K23" i="122"/>
  <c r="L23" i="122"/>
  <c r="M23" i="122"/>
  <c r="X23" i="122"/>
  <c r="Y23" i="122"/>
  <c r="AB23" i="122"/>
  <c r="AC23" i="122"/>
  <c r="AF23" i="122"/>
  <c r="AG23" i="122"/>
  <c r="AI23" i="122"/>
  <c r="AJ23" i="122"/>
  <c r="AM23" i="122"/>
  <c r="AN23" i="122"/>
  <c r="AQ23" i="122"/>
  <c r="AR23" i="122"/>
  <c r="H24" i="122"/>
  <c r="I24" i="122"/>
  <c r="J24" i="122"/>
  <c r="K24" i="122"/>
  <c r="L24" i="122"/>
  <c r="M24" i="122"/>
  <c r="X24" i="122"/>
  <c r="Y24" i="122"/>
  <c r="AB24" i="122"/>
  <c r="AC24" i="122"/>
  <c r="AF24" i="122"/>
  <c r="AG24" i="122"/>
  <c r="AI24" i="122"/>
  <c r="AJ24" i="122"/>
  <c r="AM24" i="122"/>
  <c r="AN24" i="122"/>
  <c r="AQ24" i="122"/>
  <c r="AR24" i="122"/>
  <c r="H25" i="122"/>
  <c r="I25" i="122"/>
  <c r="J25" i="122"/>
  <c r="K25" i="122"/>
  <c r="L25" i="122"/>
  <c r="M25" i="122"/>
  <c r="X25" i="122"/>
  <c r="Y25" i="122"/>
  <c r="AB25" i="122"/>
  <c r="AC25" i="122"/>
  <c r="AF25" i="122"/>
  <c r="AG25" i="122"/>
  <c r="AI25" i="122"/>
  <c r="AJ25" i="122"/>
  <c r="AM25" i="122"/>
  <c r="AN25" i="122"/>
  <c r="AQ25" i="122"/>
  <c r="AR25" i="122"/>
  <c r="H26" i="122"/>
  <c r="I26" i="122"/>
  <c r="J26" i="122"/>
  <c r="K26" i="122"/>
  <c r="L26" i="122"/>
  <c r="M26" i="122"/>
  <c r="X26" i="122"/>
  <c r="Y26" i="122"/>
  <c r="AB26" i="122"/>
  <c r="AC26" i="122"/>
  <c r="AF26" i="122"/>
  <c r="AG26" i="122"/>
  <c r="AI26" i="122"/>
  <c r="AJ26" i="122"/>
  <c r="AM26" i="122"/>
  <c r="AN26" i="122"/>
  <c r="AQ26" i="122"/>
  <c r="AR26" i="122"/>
  <c r="H27" i="122"/>
  <c r="I27" i="122"/>
  <c r="J27" i="122"/>
  <c r="K27" i="122"/>
  <c r="L27" i="122"/>
  <c r="M27" i="122"/>
  <c r="X27" i="122"/>
  <c r="Y27" i="122"/>
  <c r="AB27" i="122"/>
  <c r="AC27" i="122"/>
  <c r="AF27" i="122"/>
  <c r="AG27" i="122"/>
  <c r="AI27" i="122"/>
  <c r="AJ27" i="122"/>
  <c r="AM27" i="122"/>
  <c r="AN27" i="122"/>
  <c r="AQ27" i="122"/>
  <c r="AR27" i="122"/>
  <c r="H28" i="122"/>
  <c r="I28" i="122"/>
  <c r="J28" i="122"/>
  <c r="K28" i="122"/>
  <c r="L28" i="122"/>
  <c r="M28" i="122"/>
  <c r="X28" i="122"/>
  <c r="Y28" i="122"/>
  <c r="AB28" i="122"/>
  <c r="AC28" i="122"/>
  <c r="AF28" i="122"/>
  <c r="AG28" i="122"/>
  <c r="AI28" i="122"/>
  <c r="AJ28" i="122"/>
  <c r="AM28" i="122"/>
  <c r="AN28" i="122"/>
  <c r="AQ28" i="122"/>
  <c r="AR28" i="122"/>
  <c r="H29" i="122"/>
  <c r="I29" i="122"/>
  <c r="J29" i="122"/>
  <c r="K29" i="122"/>
  <c r="L29" i="122"/>
  <c r="M29" i="122"/>
  <c r="X29" i="122"/>
  <c r="Y29" i="122"/>
  <c r="AB29" i="122"/>
  <c r="AC29" i="122"/>
  <c r="AF29" i="122"/>
  <c r="AG29" i="122"/>
  <c r="AI29" i="122"/>
  <c r="AJ29" i="122"/>
  <c r="AM29" i="122"/>
  <c r="AN29" i="122"/>
  <c r="AQ29" i="122"/>
  <c r="AR29" i="122"/>
  <c r="H30" i="122"/>
  <c r="I30" i="122"/>
  <c r="J30" i="122"/>
  <c r="K30" i="122"/>
  <c r="L30" i="122"/>
  <c r="M30" i="122"/>
  <c r="X30" i="122"/>
  <c r="Y30" i="122"/>
  <c r="AB30" i="122"/>
  <c r="AC30" i="122"/>
  <c r="AF30" i="122"/>
  <c r="AG30" i="122"/>
  <c r="AI30" i="122"/>
  <c r="AJ30" i="122"/>
  <c r="AM30" i="122"/>
  <c r="AN30" i="122"/>
  <c r="AQ30" i="122"/>
  <c r="AR30" i="122"/>
  <c r="H31" i="122"/>
  <c r="I31" i="122"/>
  <c r="J31" i="122"/>
  <c r="K31" i="122"/>
  <c r="L31" i="122"/>
  <c r="M31" i="122"/>
  <c r="X31" i="122"/>
  <c r="Y31" i="122"/>
  <c r="AB31" i="122"/>
  <c r="AC31" i="122"/>
  <c r="AF31" i="122"/>
  <c r="AG31" i="122"/>
  <c r="AI31" i="122"/>
  <c r="AJ31" i="122"/>
  <c r="AM31" i="122"/>
  <c r="AN31" i="122"/>
  <c r="AQ31" i="122"/>
  <c r="AR31" i="122"/>
  <c r="H32" i="122"/>
  <c r="I32" i="122"/>
  <c r="J32" i="122"/>
  <c r="K32" i="122"/>
  <c r="L32" i="122"/>
  <c r="M32" i="122"/>
  <c r="X32" i="122"/>
  <c r="Y32" i="122"/>
  <c r="AB32" i="122"/>
  <c r="AC32" i="122"/>
  <c r="AF32" i="122"/>
  <c r="AG32" i="122"/>
  <c r="AI32" i="122"/>
  <c r="AJ32" i="122"/>
  <c r="AM32" i="122"/>
  <c r="AN32" i="122"/>
  <c r="AQ32" i="122"/>
  <c r="AR32" i="122"/>
  <c r="H33" i="122"/>
  <c r="I33" i="122"/>
  <c r="J33" i="122"/>
  <c r="K33" i="122"/>
  <c r="L33" i="122"/>
  <c r="M33" i="122"/>
  <c r="X33" i="122"/>
  <c r="Y33" i="122"/>
  <c r="AB33" i="122"/>
  <c r="AC33" i="122"/>
  <c r="AF33" i="122"/>
  <c r="AG33" i="122"/>
  <c r="AI33" i="122"/>
  <c r="AJ33" i="122"/>
  <c r="AM33" i="122"/>
  <c r="AN33" i="122"/>
  <c r="AQ33" i="122"/>
  <c r="AR33" i="122"/>
  <c r="H34" i="122"/>
  <c r="I34" i="122"/>
  <c r="J34" i="122"/>
  <c r="K34" i="122"/>
  <c r="L34" i="122"/>
  <c r="M34" i="122"/>
  <c r="X34" i="122"/>
  <c r="Y34" i="122"/>
  <c r="AB34" i="122"/>
  <c r="AC34" i="122"/>
  <c r="AF34" i="122"/>
  <c r="AG34" i="122"/>
  <c r="AI34" i="122"/>
  <c r="AJ34" i="122"/>
  <c r="AM34" i="122"/>
  <c r="AN34" i="122"/>
  <c r="AQ34" i="122"/>
  <c r="AR34" i="122"/>
  <c r="H35" i="122"/>
  <c r="I35" i="122"/>
  <c r="J35" i="122"/>
  <c r="K35" i="122"/>
  <c r="L35" i="122"/>
  <c r="M35" i="122"/>
  <c r="X35" i="122"/>
  <c r="Y35" i="122"/>
  <c r="AB35" i="122"/>
  <c r="AC35" i="122"/>
  <c r="AF35" i="122"/>
  <c r="AG35" i="122"/>
  <c r="AI35" i="122"/>
  <c r="AJ35" i="122"/>
  <c r="AM35" i="122"/>
  <c r="AN35" i="122"/>
  <c r="AQ35" i="122"/>
  <c r="AR35" i="122"/>
  <c r="H36" i="122"/>
  <c r="I36" i="122"/>
  <c r="J36" i="122"/>
  <c r="K36" i="122"/>
  <c r="L36" i="122"/>
  <c r="M36" i="122"/>
  <c r="X36" i="122"/>
  <c r="Y36" i="122"/>
  <c r="AB36" i="122"/>
  <c r="AC36" i="122"/>
  <c r="AF36" i="122"/>
  <c r="AG36" i="122"/>
  <c r="AI36" i="122"/>
  <c r="AJ36" i="122"/>
  <c r="AM36" i="122"/>
  <c r="AN36" i="122"/>
  <c r="AQ36" i="122"/>
  <c r="AR36" i="122"/>
  <c r="H37" i="122"/>
  <c r="I37" i="122"/>
  <c r="J37" i="122"/>
  <c r="K37" i="122"/>
  <c r="L37" i="122"/>
  <c r="M37" i="122"/>
  <c r="X37" i="122"/>
  <c r="Y37" i="122"/>
  <c r="AB37" i="122"/>
  <c r="AC37" i="122"/>
  <c r="AF37" i="122"/>
  <c r="AG37" i="122"/>
  <c r="AI37" i="122"/>
  <c r="AJ37" i="122"/>
  <c r="AM37" i="122"/>
  <c r="AN37" i="122"/>
  <c r="AQ37" i="122"/>
  <c r="AR37" i="122"/>
  <c r="H38" i="122"/>
  <c r="I38" i="122"/>
  <c r="J38" i="122"/>
  <c r="K38" i="122"/>
  <c r="L38" i="122"/>
  <c r="M38" i="122"/>
  <c r="X38" i="122"/>
  <c r="Y38" i="122"/>
  <c r="AB38" i="122"/>
  <c r="AC38" i="122"/>
  <c r="AF38" i="122"/>
  <c r="AG38" i="122"/>
  <c r="AI38" i="122"/>
  <c r="AJ38" i="122"/>
  <c r="AM38" i="122"/>
  <c r="AN38" i="122"/>
  <c r="AQ38" i="122"/>
  <c r="AR38" i="122"/>
  <c r="H39" i="122"/>
  <c r="I39" i="122"/>
  <c r="J39" i="122"/>
  <c r="K39" i="122"/>
  <c r="L39" i="122"/>
  <c r="M39" i="122"/>
  <c r="X39" i="122"/>
  <c r="Y39" i="122"/>
  <c r="AB39" i="122"/>
  <c r="AC39" i="122"/>
  <c r="AF39" i="122"/>
  <c r="AG39" i="122"/>
  <c r="AI39" i="122"/>
  <c r="AJ39" i="122"/>
  <c r="AM39" i="122"/>
  <c r="AN39" i="122"/>
  <c r="AQ39" i="122"/>
  <c r="AR39" i="122"/>
  <c r="H40" i="122"/>
  <c r="I40" i="122"/>
  <c r="J40" i="122"/>
  <c r="K40" i="122"/>
  <c r="L40" i="122"/>
  <c r="M40" i="122"/>
  <c r="X40" i="122"/>
  <c r="Y40" i="122"/>
  <c r="AB40" i="122"/>
  <c r="AC40" i="122"/>
  <c r="AF40" i="122"/>
  <c r="AG40" i="122"/>
  <c r="AI40" i="122"/>
  <c r="AJ40" i="122"/>
  <c r="AM40" i="122"/>
  <c r="AN40" i="122"/>
  <c r="AQ40" i="122"/>
  <c r="AR40" i="122"/>
  <c r="H41" i="122"/>
  <c r="I41" i="122"/>
  <c r="J41" i="122"/>
  <c r="K41" i="122"/>
  <c r="L41" i="122"/>
  <c r="M41" i="122"/>
  <c r="X41" i="122"/>
  <c r="Y41" i="122"/>
  <c r="AB41" i="122"/>
  <c r="AC41" i="122"/>
  <c r="AF41" i="122"/>
  <c r="AG41" i="122"/>
  <c r="AI41" i="122"/>
  <c r="AJ41" i="122"/>
  <c r="AM41" i="122"/>
  <c r="AN41" i="122"/>
  <c r="AQ41" i="122"/>
  <c r="AR41" i="122"/>
  <c r="H42" i="122"/>
  <c r="I42" i="122"/>
  <c r="J42" i="122"/>
  <c r="K42" i="122"/>
  <c r="L42" i="122"/>
  <c r="M42" i="122"/>
  <c r="X42" i="122"/>
  <c r="Y42" i="122"/>
  <c r="AB42" i="122"/>
  <c r="AC42" i="122"/>
  <c r="AF42" i="122"/>
  <c r="AG42" i="122"/>
  <c r="AI42" i="122"/>
  <c r="AJ42" i="122"/>
  <c r="AM42" i="122"/>
  <c r="AN42" i="122"/>
  <c r="AQ42" i="122"/>
  <c r="AR42" i="122"/>
  <c r="H43" i="122"/>
  <c r="I43" i="122"/>
  <c r="J43" i="122"/>
  <c r="K43" i="122"/>
  <c r="L43" i="122"/>
  <c r="M43" i="122"/>
  <c r="X43" i="122"/>
  <c r="Y43" i="122"/>
  <c r="AB43" i="122"/>
  <c r="AC43" i="122"/>
  <c r="AF43" i="122"/>
  <c r="AG43" i="122"/>
  <c r="AI43" i="122"/>
  <c r="AJ43" i="122"/>
  <c r="AM43" i="122"/>
  <c r="AN43" i="122"/>
  <c r="AQ43" i="122"/>
  <c r="AR43" i="122"/>
  <c r="H44" i="122"/>
  <c r="I44" i="122"/>
  <c r="J44" i="122"/>
  <c r="K44" i="122"/>
  <c r="L44" i="122"/>
  <c r="M44" i="122"/>
  <c r="X44" i="122"/>
  <c r="Y44" i="122"/>
  <c r="AB44" i="122"/>
  <c r="AC44" i="122"/>
  <c r="AF44" i="122"/>
  <c r="AG44" i="122"/>
  <c r="AI44" i="122"/>
  <c r="AJ44" i="122"/>
  <c r="AM44" i="122"/>
  <c r="AN44" i="122"/>
  <c r="AQ44" i="122"/>
  <c r="AR44" i="122"/>
  <c r="H45" i="122"/>
  <c r="I45" i="122"/>
  <c r="J45" i="122"/>
  <c r="K45" i="122"/>
  <c r="L45" i="122"/>
  <c r="M45" i="122"/>
  <c r="X45" i="122"/>
  <c r="Y45" i="122"/>
  <c r="AB45" i="122"/>
  <c r="AC45" i="122"/>
  <c r="AF45" i="122"/>
  <c r="AG45" i="122"/>
  <c r="AI45" i="122"/>
  <c r="AJ45" i="122"/>
  <c r="AM45" i="122"/>
  <c r="AN45" i="122"/>
  <c r="AQ45" i="122"/>
  <c r="AR45" i="122"/>
  <c r="D46" i="122"/>
  <c r="F46" i="122"/>
  <c r="G46" i="122"/>
  <c r="H46" i="122"/>
  <c r="I46" i="122"/>
  <c r="J46" i="122"/>
  <c r="K46" i="122"/>
  <c r="L46" i="122"/>
  <c r="M46" i="122"/>
  <c r="X46" i="122"/>
  <c r="Y46" i="122"/>
  <c r="AB46" i="122"/>
  <c r="AC46" i="122"/>
  <c r="AF46" i="122"/>
  <c r="AG46" i="122"/>
  <c r="AI46" i="122"/>
  <c r="AJ46" i="122"/>
  <c r="AM46" i="122"/>
  <c r="AN46" i="122"/>
  <c r="AQ46" i="122"/>
  <c r="AR46" i="122"/>
  <c r="D47" i="122"/>
  <c r="F47" i="122"/>
  <c r="G47" i="122"/>
  <c r="H47" i="122"/>
  <c r="I47" i="122"/>
  <c r="J47" i="122"/>
  <c r="K47" i="122"/>
  <c r="L47" i="122"/>
  <c r="M47" i="122"/>
  <c r="X47" i="122"/>
  <c r="Y47" i="122"/>
  <c r="AB47" i="122"/>
  <c r="AC47" i="122"/>
  <c r="AF47" i="122"/>
  <c r="AG47" i="122"/>
  <c r="AI47" i="122"/>
  <c r="AJ47" i="122"/>
  <c r="AM47" i="122"/>
  <c r="AN47" i="122"/>
  <c r="AQ47" i="122"/>
  <c r="AR47" i="122"/>
  <c r="D48" i="122"/>
  <c r="F48" i="122"/>
  <c r="G48" i="122"/>
  <c r="H48" i="122"/>
  <c r="I48" i="122"/>
  <c r="J48" i="122"/>
  <c r="K48" i="122"/>
  <c r="L48" i="122"/>
  <c r="M48" i="122"/>
  <c r="X48" i="122"/>
  <c r="Y48" i="122"/>
  <c r="AB48" i="122"/>
  <c r="AC48" i="122"/>
  <c r="AF48" i="122"/>
  <c r="AG48" i="122"/>
  <c r="AI48" i="122"/>
  <c r="AJ48" i="122"/>
  <c r="AM48" i="122"/>
  <c r="AN48" i="122"/>
  <c r="AQ48" i="122"/>
  <c r="AR48" i="122"/>
  <c r="D49" i="122"/>
  <c r="F49" i="122"/>
  <c r="G49" i="122"/>
  <c r="H49" i="122"/>
  <c r="I49" i="122"/>
  <c r="J49" i="122"/>
  <c r="K49" i="122"/>
  <c r="L49" i="122"/>
  <c r="M49" i="122"/>
  <c r="X49" i="122"/>
  <c r="Y49" i="122"/>
  <c r="AB49" i="122"/>
  <c r="AC49" i="122"/>
  <c r="AF49" i="122"/>
  <c r="AG49" i="122"/>
  <c r="AI49" i="122"/>
  <c r="AJ49" i="122"/>
  <c r="AM49" i="122"/>
  <c r="AN49" i="122"/>
  <c r="AQ49" i="122"/>
  <c r="AR49" i="122"/>
  <c r="D50" i="122"/>
  <c r="F50" i="122"/>
  <c r="G50" i="122"/>
  <c r="H50" i="122"/>
  <c r="I50" i="122"/>
  <c r="J50" i="122"/>
  <c r="K50" i="122"/>
  <c r="L50" i="122"/>
  <c r="M50" i="122"/>
  <c r="X50" i="122"/>
  <c r="Y50" i="122"/>
  <c r="AB50" i="122"/>
  <c r="AC50" i="122"/>
  <c r="AF50" i="122"/>
  <c r="AG50" i="122"/>
  <c r="AI50" i="122"/>
  <c r="AJ50" i="122"/>
  <c r="AM50" i="122"/>
  <c r="AN50" i="122"/>
  <c r="AQ50" i="122"/>
  <c r="AR50" i="122"/>
  <c r="D51" i="122"/>
  <c r="F51" i="122"/>
  <c r="G51" i="122"/>
  <c r="H51" i="122"/>
  <c r="I51" i="122"/>
  <c r="J51" i="122"/>
  <c r="K51" i="122"/>
  <c r="L51" i="122"/>
  <c r="M51" i="122"/>
  <c r="X51" i="122"/>
  <c r="Y51" i="122"/>
  <c r="AB51" i="122"/>
  <c r="AC51" i="122"/>
  <c r="AF51" i="122"/>
  <c r="AG51" i="122"/>
  <c r="AI51" i="122"/>
  <c r="AJ51" i="122"/>
  <c r="AM51" i="122"/>
  <c r="AN51" i="122"/>
  <c r="AQ51" i="122"/>
  <c r="AR51" i="122"/>
  <c r="D52" i="122"/>
  <c r="F52" i="122"/>
  <c r="G52" i="122"/>
  <c r="H52" i="122"/>
  <c r="I52" i="122"/>
  <c r="J52" i="122"/>
  <c r="K52" i="122"/>
  <c r="L52" i="122"/>
  <c r="M52" i="122"/>
  <c r="X52" i="122"/>
  <c r="Y52" i="122"/>
  <c r="AB52" i="122"/>
  <c r="AC52" i="122"/>
  <c r="AF52" i="122"/>
  <c r="AG52" i="122"/>
  <c r="AI52" i="122"/>
  <c r="AJ52" i="122"/>
  <c r="AM52" i="122"/>
  <c r="AN52" i="122"/>
  <c r="AQ52" i="122"/>
  <c r="AR52" i="122"/>
  <c r="D53" i="122"/>
  <c r="F53" i="122"/>
  <c r="G53" i="122"/>
  <c r="H53" i="122"/>
  <c r="I53" i="122"/>
  <c r="J53" i="122"/>
  <c r="K53" i="122"/>
  <c r="L53" i="122"/>
  <c r="M53" i="122"/>
  <c r="X53" i="122"/>
  <c r="Y53" i="122"/>
  <c r="AB53" i="122"/>
  <c r="AC53" i="122"/>
  <c r="AF53" i="122"/>
  <c r="AG53" i="122"/>
  <c r="AI53" i="122"/>
  <c r="AJ53" i="122"/>
  <c r="AM53" i="122"/>
  <c r="AN53" i="122"/>
  <c r="AQ53" i="122"/>
  <c r="AR53" i="122"/>
  <c r="D54" i="122"/>
  <c r="F54" i="122"/>
  <c r="G54" i="122"/>
  <c r="H54" i="122"/>
  <c r="I54" i="122"/>
  <c r="J54" i="122"/>
  <c r="K54" i="122"/>
  <c r="L54" i="122"/>
  <c r="M54" i="122"/>
  <c r="X54" i="122"/>
  <c r="Y54" i="122"/>
  <c r="AB54" i="122"/>
  <c r="AC54" i="122"/>
  <c r="AF54" i="122"/>
  <c r="AG54" i="122"/>
  <c r="AI54" i="122"/>
  <c r="AJ54" i="122"/>
  <c r="AM54" i="122"/>
  <c r="AN54" i="122"/>
  <c r="AQ54" i="122"/>
  <c r="AR54" i="122"/>
  <c r="D55" i="122"/>
  <c r="F55" i="122"/>
  <c r="G55" i="122"/>
  <c r="H55" i="122"/>
  <c r="I55" i="122"/>
  <c r="J55" i="122"/>
  <c r="K55" i="122"/>
  <c r="L55" i="122"/>
  <c r="M55" i="122"/>
  <c r="X55" i="122"/>
  <c r="Y55" i="122"/>
  <c r="AB55" i="122"/>
  <c r="AC55" i="122"/>
  <c r="AF55" i="122"/>
  <c r="AG55" i="122"/>
  <c r="AI55" i="122"/>
  <c r="AJ55" i="122"/>
  <c r="AM55" i="122"/>
  <c r="AN55" i="122"/>
  <c r="AQ55" i="122"/>
  <c r="AR55" i="122"/>
  <c r="D56" i="122"/>
  <c r="F56" i="122"/>
  <c r="G56" i="122"/>
  <c r="H56" i="122"/>
  <c r="I56" i="122"/>
  <c r="J56" i="122"/>
  <c r="K56" i="122"/>
  <c r="L56" i="122"/>
  <c r="M56" i="122"/>
  <c r="X56" i="122"/>
  <c r="Y56" i="122"/>
  <c r="AB56" i="122"/>
  <c r="AC56" i="122"/>
  <c r="AF56" i="122"/>
  <c r="AG56" i="122"/>
  <c r="AI56" i="122"/>
  <c r="AJ56" i="122"/>
  <c r="AM56" i="122"/>
  <c r="AN56" i="122"/>
  <c r="AQ56" i="122"/>
  <c r="AR56" i="122"/>
  <c r="L57" i="122"/>
</calcChain>
</file>

<file path=xl/comments1.xml><?xml version="1.0" encoding="utf-8"?>
<comments xmlns="http://schemas.openxmlformats.org/spreadsheetml/2006/main">
  <authors>
    <author>Tom Halliburton</author>
  </authors>
  <commentList>
    <comment ref="F1" authorId="0" shapeId="0">
      <text>
        <r>
          <rPr>
            <sz val="8"/>
            <color indexed="81"/>
            <rFont val="Tahoma"/>
          </rPr>
          <t>Cell name OptSettings!UseMIP used by optimization</t>
        </r>
      </text>
    </comment>
    <comment ref="F2" authorId="0" shapeId="0">
      <text>
        <r>
          <rPr>
            <sz val="8"/>
            <color indexed="81"/>
            <rFont val="Tahoma"/>
          </rPr>
          <t>Cell name OptSettings!MaxNodes used by optimization</t>
        </r>
      </text>
    </comment>
    <comment ref="F3" authorId="0" shapeId="0">
      <text>
        <r>
          <rPr>
            <sz val="8"/>
            <color indexed="81"/>
            <rFont val="Tahoma"/>
          </rPr>
          <t>Cell name OptSettings!MaxInts used by optimization</t>
        </r>
      </text>
    </comment>
    <comment ref="F4" authorId="0" shapeId="0">
      <text>
        <r>
          <rPr>
            <sz val="8"/>
            <color indexed="81"/>
            <rFont val="Tahoma"/>
          </rPr>
          <t>Cell name OptSettings!Scaling used by optimization</t>
        </r>
      </text>
    </comment>
    <comment ref="F5" authorId="0" shapeId="0">
      <text>
        <r>
          <rPr>
            <sz val="8"/>
            <color indexed="81"/>
            <rFont val="Tahoma"/>
          </rPr>
          <t>Cell name OptSettings!MIPSearch used by optimization</t>
        </r>
      </text>
    </comment>
    <comment ref="F6" authorId="0" shapeId="0">
      <text>
        <r>
          <rPr>
            <sz val="8"/>
            <color indexed="81"/>
            <rFont val="Tahoma"/>
          </rPr>
          <t>Cell name OptSettings!cuts used by optimization</t>
        </r>
      </text>
    </comment>
    <comment ref="F7" authorId="0" shapeId="0">
      <text>
        <r>
          <rPr>
            <sz val="8"/>
            <color indexed="81"/>
            <rFont val="Tahoma"/>
          </rPr>
          <t>Cell name OptSettings!MIPReport used by optimization</t>
        </r>
      </text>
    </comment>
    <comment ref="F8" authorId="0" shapeId="0">
      <text>
        <r>
          <rPr>
            <sz val="8"/>
            <color indexed="81"/>
            <rFont val="Tahoma"/>
          </rPr>
          <t>Cell name OptSettings!IntTime used by optimization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L5" authorId="0" shapeId="0">
      <text>
        <r>
          <rPr>
            <b/>
            <sz val="8"/>
            <color indexed="81"/>
            <rFont val="Tahoma"/>
          </rPr>
          <t>No fees charged or fuel used in months listed.  Integers, comma separated.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<sst xmlns="http://schemas.openxmlformats.org/spreadsheetml/2006/main" count="274" uniqueCount="179">
  <si>
    <t>Spread</t>
  </si>
  <si>
    <t>NYMEX</t>
  </si>
  <si>
    <t>Storage</t>
  </si>
  <si>
    <t>Injection</t>
  </si>
  <si>
    <t>PV</t>
  </si>
  <si>
    <t>Ratchet</t>
  </si>
  <si>
    <t>Telerate</t>
  </si>
  <si>
    <t>Location of code, help etc.</t>
  </si>
  <si>
    <t>Days before end of month for NYMEX close</t>
  </si>
  <si>
    <t>Start Date</t>
  </si>
  <si>
    <t>Injection Fuel (%)</t>
  </si>
  <si>
    <t>End Date</t>
  </si>
  <si>
    <t>Bid</t>
  </si>
  <si>
    <t>Offer</t>
  </si>
  <si>
    <t>Hedges</t>
  </si>
  <si>
    <t>Bid / offer spread</t>
  </si>
  <si>
    <t>($/cf)</t>
  </si>
  <si>
    <t>(cf/day)</t>
  </si>
  <si>
    <t>(cf)</t>
  </si>
  <si>
    <t>days</t>
  </si>
  <si>
    <t>Bid / offer</t>
  </si>
  <si>
    <t>Withdrawl</t>
  </si>
  <si>
    <t>Beginning</t>
  </si>
  <si>
    <t>Period</t>
  </si>
  <si>
    <t>Factor</t>
  </si>
  <si>
    <t>Offer total</t>
  </si>
  <si>
    <t>Bid total</t>
  </si>
  <si>
    <t>Maximum</t>
  </si>
  <si>
    <t>$/cf</t>
  </si>
  <si>
    <t>(c/cf)</t>
  </si>
  <si>
    <t>cf/day</t>
  </si>
  <si>
    <t>MIP?</t>
  </si>
  <si>
    <t>Max nodes</t>
  </si>
  <si>
    <t>Max ints</t>
  </si>
  <si>
    <t>scaling</t>
  </si>
  <si>
    <t>MIP search strategy</t>
  </si>
  <si>
    <t>Cuts strategy</t>
  </si>
  <si>
    <t>Node printouts</t>
  </si>
  <si>
    <t>MIP Time limit type</t>
  </si>
  <si>
    <t>Hide lines in spreadsheet where no trades possible.</t>
  </si>
  <si>
    <t>Current</t>
  </si>
  <si>
    <t xml:space="preserve">Cash Price for </t>
  </si>
  <si>
    <t>Optimal</t>
  </si>
  <si>
    <t>Change in</t>
  </si>
  <si>
    <t>Position</t>
  </si>
  <si>
    <t>2</t>
  </si>
  <si>
    <t>MaxCPU Time</t>
  </si>
  <si>
    <t>45</t>
  </si>
  <si>
    <t>Withdrawal</t>
  </si>
  <si>
    <t>Storage at ratchet</t>
  </si>
  <si>
    <t>Date</t>
  </si>
  <si>
    <t>Model injection / withdrawal ratchets.</t>
  </si>
  <si>
    <t>Cash</t>
  </si>
  <si>
    <t>BOM</t>
  </si>
  <si>
    <t>Maximum storage (cf)</t>
  </si>
  <si>
    <t>Run date, time</t>
  </si>
  <si>
    <t>Cash days</t>
  </si>
  <si>
    <t>BOM days</t>
  </si>
  <si>
    <t>Profit</t>
  </si>
  <si>
    <t>LP objective</t>
  </si>
  <si>
    <t>exceeds</t>
  </si>
  <si>
    <t>Start Storage</t>
  </si>
  <si>
    <t>Injection fee, $/cf</t>
  </si>
  <si>
    <t>Withdrawal fee, $/cf</t>
  </si>
  <si>
    <t>is less than</t>
  </si>
  <si>
    <t>Save results for days when profit:</t>
  </si>
  <si>
    <t>Storage Fees</t>
  </si>
  <si>
    <t>Storage fee, $/cf/day</t>
  </si>
  <si>
    <t xml:space="preserve">Socal  </t>
  </si>
  <si>
    <t>PG&amp;E*</t>
  </si>
  <si>
    <t>Clay Basin</t>
  </si>
  <si>
    <t>Jackson Prairie</t>
  </si>
  <si>
    <t>Wild Goose</t>
  </si>
  <si>
    <t>Napoleonville</t>
  </si>
  <si>
    <t>Storage 
Location</t>
  </si>
  <si>
    <t>Basis 
Location Code (PR,D)</t>
  </si>
  <si>
    <t>BOM 
Curve Code (PR,M)</t>
  </si>
  <si>
    <t>Cash 
Curve Code (SP,D)</t>
  </si>
  <si>
    <t>Injection
Fee ($)</t>
  </si>
  <si>
    <t>Withdrawal
Fee ($)</t>
  </si>
  <si>
    <t>Inventory
($/mcf/d)</t>
  </si>
  <si>
    <t>Fuel</t>
  </si>
  <si>
    <t>NGI-SOCAL</t>
  </si>
  <si>
    <t>GDP-CAL BORDER</t>
  </si>
  <si>
    <t>NGI-PGE/CG</t>
  </si>
  <si>
    <t>GDP-PG&amp;E/CITIGA</t>
  </si>
  <si>
    <t>IF-NWPL_ROCKY_M</t>
  </si>
  <si>
    <t>GDP-KERN/OPAL</t>
  </si>
  <si>
    <t>IF-NTHWST/CANBR</t>
  </si>
  <si>
    <t>IF-NWPL/CNBR-US</t>
  </si>
  <si>
    <t>GDP-NTHWST/CANB</t>
  </si>
  <si>
    <t>IF-HEHUB</t>
  </si>
  <si>
    <t>GDP-HEHUB</t>
  </si>
  <si>
    <t>IF-HPL/SHPCHAN</t>
  </si>
  <si>
    <t>GDP-HPL/SHPCH</t>
  </si>
  <si>
    <t>Curve 
File</t>
  </si>
  <si>
    <t>curvearrayPGE.xls</t>
  </si>
  <si>
    <t>Curve File 
(Apr99 - Mar00)</t>
  </si>
  <si>
    <t>curvearrayNWPL.xls</t>
  </si>
  <si>
    <t>curvearrayHEHUB.xls</t>
  </si>
  <si>
    <t>curvearrayHSC.xls</t>
  </si>
  <si>
    <t>Curves spreadsheet path</t>
  </si>
  <si>
    <t xml:space="preserve">Do not </t>
  </si>
  <si>
    <t>make changes</t>
  </si>
  <si>
    <t>curvearraySUMAS.xls</t>
  </si>
  <si>
    <t>curvearraySOCAL 98-99.xls</t>
  </si>
  <si>
    <t>curvearrayPGE 98-99.xls</t>
  </si>
  <si>
    <t>curvearrayNWPL 98-99.xls</t>
  </si>
  <si>
    <t>curvearraySUMAS 98-99.xls</t>
  </si>
  <si>
    <t>curvearrayHEHUB 98-99.xls</t>
  </si>
  <si>
    <t>curvearrayHSC 98-99.xls</t>
  </si>
  <si>
    <t>Curves</t>
  </si>
  <si>
    <t>1999 - 2000</t>
  </si>
  <si>
    <t>1998 - 1999</t>
  </si>
  <si>
    <t>Curve File 
(Apr98 - Mar99)</t>
  </si>
  <si>
    <t>Cumm Profit</t>
  </si>
  <si>
    <t>Bammell</t>
  </si>
  <si>
    <t>Bal Month</t>
  </si>
  <si>
    <t>Prompt mth</t>
  </si>
  <si>
    <t>Mths 4-6</t>
  </si>
  <si>
    <t>Mths 7-12</t>
  </si>
  <si>
    <t>Mths 2 &amp; 3</t>
  </si>
  <si>
    <t>Beyond</t>
  </si>
  <si>
    <t>NO Injection Fuel Mths</t>
  </si>
  <si>
    <t>NO Injection Fees Mths</t>
  </si>
  <si>
    <t>NO withdrawal Fees Mths</t>
  </si>
  <si>
    <t xml:space="preserve">No Fees Months  </t>
  </si>
  <si>
    <t xml:space="preserve">Current storage (cf) </t>
  </si>
  <si>
    <t xml:space="preserve">Maximum </t>
  </si>
  <si>
    <t>Cost to provide synthetic storage service:</t>
  </si>
  <si>
    <t xml:space="preserve">  Storage Facility:</t>
  </si>
  <si>
    <t>Synthetic cost</t>
  </si>
  <si>
    <t>Profit after deducting Fees (k$)</t>
  </si>
  <si>
    <t>Cost of synthetic storage - Fees (k$)</t>
  </si>
  <si>
    <t>Fees:</t>
  </si>
  <si>
    <t>Profit no fees</t>
  </si>
  <si>
    <t>Today is:</t>
  </si>
  <si>
    <t>Curves spreadsheet</t>
  </si>
  <si>
    <t>curvearraySOCAL 00-01 thru 1-22.xls</t>
  </si>
  <si>
    <t>Batch Run Data</t>
  </si>
  <si>
    <t>Description</t>
  </si>
  <si>
    <t>Cell Edited</t>
  </si>
  <si>
    <t>StartDate</t>
  </si>
  <si>
    <t>EndDate</t>
  </si>
  <si>
    <t>MDIQdata</t>
  </si>
  <si>
    <t>Max Injection</t>
  </si>
  <si>
    <t>Max Withdrawal</t>
  </si>
  <si>
    <t>MDWQdata</t>
  </si>
  <si>
    <t>Maximum storage</t>
  </si>
  <si>
    <t>MSQ</t>
  </si>
  <si>
    <t>Spreads</t>
  </si>
  <si>
    <t>Spread_Cash</t>
  </si>
  <si>
    <t>Spread_BOM</t>
  </si>
  <si>
    <t>Spread_1</t>
  </si>
  <si>
    <t>Spread_2</t>
  </si>
  <si>
    <t>Spread_7</t>
  </si>
  <si>
    <t>Spread_10</t>
  </si>
  <si>
    <t>Spread_13</t>
  </si>
  <si>
    <t>SiteSelection</t>
  </si>
  <si>
    <t>Facility</t>
  </si>
  <si>
    <t>Curve</t>
  </si>
  <si>
    <t>1=1999-2000</t>
  </si>
  <si>
    <t>1 to 7</t>
  </si>
  <si>
    <t>1 or 2</t>
  </si>
  <si>
    <t>Curve Year</t>
  </si>
  <si>
    <t>Run this? (y/n)</t>
  </si>
  <si>
    <t>Y</t>
  </si>
  <si>
    <t>2=1998-2000</t>
  </si>
  <si>
    <t>I/W Fees</t>
  </si>
  <si>
    <t>Curves file:</t>
  </si>
  <si>
    <t>Model File:</t>
  </si>
  <si>
    <t>VBA code:</t>
  </si>
  <si>
    <t>Dll File:</t>
  </si>
  <si>
    <t>N</t>
  </si>
  <si>
    <t>O:\Portland\Fundamentals\WestGas\Klap\Storage\Storage Model -1-24-01\ValOptimizerCode.xls</t>
  </si>
  <si>
    <t>O:\Portland\Fundamentals\WestGas\Klap\Storage\Storage Model\Curves\</t>
  </si>
  <si>
    <t>O:\Portland\Fundamentals\WestGas\Klap\Storage\Storage Model\Curves\curvearraySOCAL 00-01 thru 1-22.xls</t>
  </si>
  <si>
    <t>O:\Portland\Fundamentals\WestGas\Klap\Storage\Storage Model -1-24-01\ValStore.mod</t>
  </si>
  <si>
    <t>O:\Portland\Fundamentals\WestGas\Klap\Storage\Storage Model -1-24-01\ValFunct.dll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</si>
</sst>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77" formatCode="0.000"/>
    <numFmt numFmtId="190" formatCode="#,##0.0000"/>
    <numFmt numFmtId="197" formatCode="0.0"/>
    <numFmt numFmtId="208" formatCode="#,##0.0"/>
    <numFmt numFmtId="209" formatCode="0.0000"/>
    <numFmt numFmtId="210" formatCode="0.00000"/>
    <numFmt numFmtId="211" formatCode="0.000000"/>
    <numFmt numFmtId="212" formatCode="0.0000000"/>
    <numFmt numFmtId="240" formatCode="_-&quot;$&quot;* #,##0_-;\-&quot;$&quot;* #,##0_-;_-&quot;$&quot;* &quot;-&quot;_-;_-@_-"/>
    <numFmt numFmtId="241" formatCode="_-* #,##0_-;\-* #,##0_-;_-* &quot;-&quot;_-;_-@_-"/>
    <numFmt numFmtId="242" formatCode="_-&quot;$&quot;* #,##0.00_-;\-&quot;$&quot;* #,##0.00_-;_-&quot;$&quot;* &quot;-&quot;??_-;_-@_-"/>
    <numFmt numFmtId="243" formatCode="_-* #,##0.00_-;\-* #,##0.00_-;_-* &quot;-&quot;??_-;_-@_-"/>
    <numFmt numFmtId="249" formatCode="&quot;$&quot;#,##0"/>
  </numFmts>
  <fonts count="26" x14ac:knownFonts="1">
    <font>
      <sz val="12"/>
      <name val="Times New Roman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0"/>
      <color indexed="10"/>
      <name val="Arial"/>
      <family val="2"/>
    </font>
    <font>
      <sz val="8"/>
      <name val="Tahoma"/>
      <family val="2"/>
    </font>
    <font>
      <sz val="10"/>
      <color indexed="10"/>
      <name val="Arial"/>
    </font>
    <font>
      <sz val="12"/>
      <color indexed="10"/>
      <name val="Times New Roman"/>
    </font>
    <font>
      <sz val="10"/>
      <color indexed="10"/>
      <name val="Times New Roman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color indexed="10"/>
      <name val="Times New Roman"/>
    </font>
    <font>
      <b/>
      <sz val="10"/>
      <color indexed="10"/>
      <name val="Arial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2"/>
      <name val="Arial"/>
    </font>
    <font>
      <b/>
      <sz val="10"/>
      <color indexed="10"/>
      <name val="Times New Roman"/>
      <family val="1"/>
    </font>
    <font>
      <b/>
      <sz val="8"/>
      <color indexed="81"/>
      <name val="Tahoma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u/>
      <sz val="12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double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double">
        <color indexed="10"/>
      </right>
      <top/>
      <bottom style="thin">
        <color indexed="10"/>
      </bottom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276">
    <xf numFmtId="0" fontId="0" fillId="0" borderId="0" xfId="0"/>
    <xf numFmtId="0" fontId="2" fillId="0" borderId="0" xfId="3"/>
    <xf numFmtId="211" fontId="2" fillId="0" borderId="0" xfId="3" applyNumberFormat="1" applyAlignment="1">
      <alignment horizontal="center"/>
    </xf>
    <xf numFmtId="211" fontId="2" fillId="0" borderId="0" xfId="3" applyNumberFormat="1" applyAlignment="1">
      <alignment horizontal="right"/>
    </xf>
    <xf numFmtId="0" fontId="2" fillId="2" borderId="0" xfId="3" applyFill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3" applyAlignment="1">
      <alignment horizontal="center"/>
    </xf>
    <xf numFmtId="197" fontId="2" fillId="0" borderId="0" xfId="3" applyNumberFormat="1" applyAlignment="1">
      <alignment horizontal="center"/>
    </xf>
    <xf numFmtId="0" fontId="2" fillId="0" borderId="0" xfId="3" applyFont="1"/>
    <xf numFmtId="14" fontId="2" fillId="0" borderId="0" xfId="1" applyNumberFormat="1" applyFont="1" applyAlignment="1">
      <alignment horizontal="center"/>
    </xf>
    <xf numFmtId="18" fontId="2" fillId="0" borderId="0" xfId="1" applyNumberFormat="1" applyFont="1" applyAlignment="1">
      <alignment horizontal="center"/>
    </xf>
    <xf numFmtId="0" fontId="2" fillId="0" borderId="0" xfId="3" applyAlignment="1">
      <alignment horizontal="right"/>
    </xf>
    <xf numFmtId="165" fontId="2" fillId="0" borderId="0" xfId="1" applyNumberFormat="1" applyFont="1" applyBorder="1" applyAlignment="1">
      <alignment horizontal="center"/>
    </xf>
    <xf numFmtId="0" fontId="2" fillId="0" borderId="0" xfId="3" applyFill="1" applyAlignment="1">
      <alignment horizontal="center"/>
    </xf>
    <xf numFmtId="211" fontId="2" fillId="0" borderId="0" xfId="3" applyNumberFormat="1" applyFont="1" applyBorder="1" applyAlignment="1">
      <alignment horizontal="center"/>
    </xf>
    <xf numFmtId="211" fontId="2" fillId="0" borderId="1" xfId="3" applyNumberForma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97" fontId="2" fillId="0" borderId="0" xfId="3" applyNumberFormat="1" applyFont="1" applyAlignment="1">
      <alignment horizontal="right"/>
    </xf>
    <xf numFmtId="165" fontId="2" fillId="0" borderId="0" xfId="1" applyNumberFormat="1" applyFont="1" applyAlignment="1">
      <alignment horizontal="left"/>
    </xf>
    <xf numFmtId="0" fontId="7" fillId="0" borderId="0" xfId="0" applyFont="1"/>
    <xf numFmtId="165" fontId="3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center"/>
    </xf>
    <xf numFmtId="211" fontId="3" fillId="0" borderId="0" xfId="3" applyNumberFormat="1" applyFont="1" applyAlignment="1">
      <alignment horizontal="left"/>
    </xf>
    <xf numFmtId="0" fontId="2" fillId="0" borderId="2" xfId="3" applyBorder="1"/>
    <xf numFmtId="211" fontId="2" fillId="0" borderId="3" xfId="3" applyNumberFormat="1" applyFont="1" applyBorder="1" applyAlignment="1">
      <alignment horizontal="center"/>
    </xf>
    <xf numFmtId="197" fontId="2" fillId="0" borderId="3" xfId="3" applyNumberFormat="1" applyFont="1" applyBorder="1" applyAlignment="1">
      <alignment horizontal="center"/>
    </xf>
    <xf numFmtId="0" fontId="2" fillId="0" borderId="4" xfId="3" applyBorder="1" applyAlignment="1">
      <alignment horizontal="center"/>
    </xf>
    <xf numFmtId="197" fontId="2" fillId="0" borderId="0" xfId="3" applyNumberFormat="1" applyBorder="1" applyAlignment="1">
      <alignment horizontal="center"/>
    </xf>
    <xf numFmtId="197" fontId="2" fillId="0" borderId="0" xfId="3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0" fontId="2" fillId="0" borderId="5" xfId="3" applyBorder="1" applyAlignment="1">
      <alignment horizontal="center"/>
    </xf>
    <xf numFmtId="197" fontId="2" fillId="0" borderId="1" xfId="3" applyNumberFormat="1" applyBorder="1" applyAlignment="1">
      <alignment horizontal="center"/>
    </xf>
    <xf numFmtId="197" fontId="2" fillId="0" borderId="1" xfId="3" applyNumberFormat="1" applyFont="1" applyBorder="1" applyAlignment="1">
      <alignment horizontal="center"/>
    </xf>
    <xf numFmtId="15" fontId="2" fillId="0" borderId="0" xfId="3" applyNumberFormat="1"/>
    <xf numFmtId="209" fontId="2" fillId="0" borderId="0" xfId="3" applyNumberFormat="1" applyAlignment="1">
      <alignment horizontal="center"/>
    </xf>
    <xf numFmtId="165" fontId="2" fillId="0" borderId="0" xfId="1" applyNumberFormat="1" applyFont="1"/>
    <xf numFmtId="15" fontId="2" fillId="0" borderId="0" xfId="3" applyNumberFormat="1" applyFont="1"/>
    <xf numFmtId="165" fontId="2" fillId="0" borderId="0" xfId="1" applyNumberFormat="1" applyFont="1" applyFill="1" applyAlignment="1">
      <alignment horizontal="center"/>
    </xf>
    <xf numFmtId="165" fontId="2" fillId="0" borderId="0" xfId="3" applyNumberFormat="1"/>
    <xf numFmtId="212" fontId="2" fillId="0" borderId="0" xfId="3" applyNumberFormat="1" applyAlignment="1">
      <alignment horizontal="center"/>
    </xf>
    <xf numFmtId="0" fontId="0" fillId="0" borderId="0" xfId="0" applyAlignment="1">
      <alignment horizontal="right"/>
    </xf>
    <xf numFmtId="165" fontId="2" fillId="0" borderId="2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2" fillId="0" borderId="0" xfId="3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2" fontId="2" fillId="2" borderId="0" xfId="3" applyNumberFormat="1" applyFont="1" applyFill="1" applyProtection="1">
      <protection locked="0"/>
    </xf>
    <xf numFmtId="0" fontId="5" fillId="0" borderId="0" xfId="3" applyFont="1" applyAlignment="1">
      <alignment horizontal="center"/>
    </xf>
    <xf numFmtId="0" fontId="2" fillId="0" borderId="0" xfId="3" applyAlignment="1"/>
    <xf numFmtId="0" fontId="5" fillId="0" borderId="0" xfId="3" applyFont="1"/>
    <xf numFmtId="165" fontId="5" fillId="0" borderId="6" xfId="1" applyNumberFormat="1" applyFont="1" applyBorder="1" applyAlignment="1"/>
    <xf numFmtId="0" fontId="5" fillId="0" borderId="0" xfId="3" applyFont="1" applyAlignment="1"/>
    <xf numFmtId="165" fontId="2" fillId="0" borderId="3" xfId="1" applyNumberFormat="1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65" fontId="5" fillId="0" borderId="7" xfId="1" applyNumberFormat="1" applyFont="1" applyBorder="1" applyAlignment="1"/>
    <xf numFmtId="165" fontId="9" fillId="0" borderId="1" xfId="1" applyNumberFormat="1" applyFont="1" applyBorder="1" applyAlignment="1">
      <alignment horizontal="center"/>
    </xf>
    <xf numFmtId="165" fontId="5" fillId="0" borderId="8" xfId="1" applyNumberFormat="1" applyFont="1" applyBorder="1" applyAlignment="1"/>
    <xf numFmtId="209" fontId="5" fillId="0" borderId="0" xfId="3" applyNumberFormat="1" applyFont="1" applyAlignment="1">
      <alignment horizontal="center"/>
    </xf>
    <xf numFmtId="209" fontId="5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 applyAlignment="1" applyProtection="1">
      <protection locked="0"/>
    </xf>
    <xf numFmtId="165" fontId="5" fillId="0" borderId="0" xfId="1" applyNumberFormat="1" applyFont="1" applyAlignment="1"/>
    <xf numFmtId="165" fontId="5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/>
    <xf numFmtId="165" fontId="9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97" fontId="5" fillId="0" borderId="0" xfId="3" applyNumberFormat="1" applyFont="1" applyAlignment="1">
      <alignment horizontal="center"/>
    </xf>
    <xf numFmtId="209" fontId="5" fillId="0" borderId="0" xfId="0" applyNumberFormat="1" applyFont="1" applyAlignment="1">
      <alignment horizontal="center"/>
    </xf>
    <xf numFmtId="165" fontId="9" fillId="0" borderId="0" xfId="1" applyNumberFormat="1" applyFont="1" applyAlignment="1" applyProtection="1">
      <protection locked="0"/>
    </xf>
    <xf numFmtId="209" fontId="5" fillId="0" borderId="0" xfId="1" applyNumberFormat="1" applyFont="1" applyAlignment="1">
      <alignment horizontal="center"/>
    </xf>
    <xf numFmtId="209" fontId="5" fillId="0" borderId="0" xfId="1" quotePrefix="1" applyNumberFormat="1" applyFont="1" applyAlignment="1">
      <alignment horizontal="center"/>
    </xf>
    <xf numFmtId="211" fontId="5" fillId="0" borderId="0" xfId="3" applyNumberFormat="1" applyFont="1" applyAlignment="1">
      <alignment horizontal="center"/>
    </xf>
    <xf numFmtId="165" fontId="2" fillId="0" borderId="0" xfId="1" applyNumberFormat="1" applyFont="1" applyAlignment="1" applyProtection="1">
      <alignment horizontal="center"/>
      <protection locked="0"/>
    </xf>
    <xf numFmtId="0" fontId="5" fillId="0" borderId="0" xfId="3" applyFont="1" applyProtection="1">
      <protection locked="0"/>
    </xf>
    <xf numFmtId="209" fontId="2" fillId="0" borderId="0" xfId="1" applyNumberFormat="1" applyFont="1" applyAlignment="1">
      <alignment horizontal="center"/>
    </xf>
    <xf numFmtId="22" fontId="8" fillId="0" borderId="0" xfId="0" applyNumberFormat="1" applyFont="1"/>
    <xf numFmtId="0" fontId="8" fillId="0" borderId="0" xfId="0" applyFont="1" applyAlignment="1">
      <alignment horizontal="center"/>
    </xf>
    <xf numFmtId="177" fontId="2" fillId="0" borderId="0" xfId="3" applyNumberFormat="1"/>
    <xf numFmtId="211" fontId="2" fillId="0" borderId="0" xfId="3" applyNumberFormat="1" applyFill="1" applyAlignment="1">
      <alignment horizontal="right"/>
    </xf>
    <xf numFmtId="0" fontId="8" fillId="0" borderId="0" xfId="0" applyFont="1" applyFill="1" applyAlignment="1">
      <alignment horizontal="right"/>
    </xf>
    <xf numFmtId="14" fontId="8" fillId="0" borderId="0" xfId="0" applyNumberFormat="1" applyFont="1"/>
    <xf numFmtId="165" fontId="7" fillId="2" borderId="9" xfId="1" applyNumberFormat="1" applyFont="1" applyFill="1" applyBorder="1" applyAlignment="1">
      <alignment horizontal="center"/>
    </xf>
    <xf numFmtId="165" fontId="7" fillId="2" borderId="10" xfId="1" applyNumberFormat="1" applyFont="1" applyFill="1" applyBorder="1" applyAlignment="1"/>
    <xf numFmtId="165" fontId="7" fillId="2" borderId="2" xfId="1" applyNumberFormat="1" applyFont="1" applyFill="1" applyBorder="1" applyAlignment="1">
      <alignment horizontal="center"/>
    </xf>
    <xf numFmtId="165" fontId="7" fillId="2" borderId="11" xfId="1" applyNumberFormat="1" applyFont="1" applyFill="1" applyBorder="1" applyAlignment="1">
      <alignment horizontal="center"/>
    </xf>
    <xf numFmtId="165" fontId="2" fillId="3" borderId="12" xfId="1" applyNumberFormat="1" applyFont="1" applyFill="1" applyBorder="1" applyAlignment="1">
      <alignment horizontal="center"/>
    </xf>
    <xf numFmtId="165" fontId="2" fillId="3" borderId="13" xfId="1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right"/>
    </xf>
    <xf numFmtId="0" fontId="0" fillId="3" borderId="13" xfId="0" applyFill="1" applyBorder="1"/>
    <xf numFmtId="0" fontId="2" fillId="3" borderId="0" xfId="3" applyFont="1" applyFill="1" applyBorder="1" applyAlignment="1">
      <alignment horizontal="right"/>
    </xf>
    <xf numFmtId="165" fontId="2" fillId="3" borderId="14" xfId="1" applyNumberFormat="1" applyFont="1" applyFill="1" applyBorder="1" applyAlignment="1">
      <alignment horizontal="center"/>
    </xf>
    <xf numFmtId="165" fontId="2" fillId="3" borderId="15" xfId="1" applyNumberFormat="1" applyFont="1" applyFill="1" applyBorder="1" applyAlignment="1">
      <alignment horizontal="right"/>
    </xf>
    <xf numFmtId="165" fontId="2" fillId="3" borderId="16" xfId="1" applyNumberFormat="1" applyFont="1" applyFill="1" applyBorder="1" applyAlignment="1">
      <alignment horizontal="center"/>
    </xf>
    <xf numFmtId="0" fontId="7" fillId="3" borderId="17" xfId="0" applyFont="1" applyFill="1" applyBorder="1"/>
    <xf numFmtId="197" fontId="2" fillId="0" borderId="0" xfId="3" applyNumberFormat="1"/>
    <xf numFmtId="211" fontId="2" fillId="3" borderId="18" xfId="3" applyNumberFormat="1" applyFill="1" applyBorder="1" applyAlignment="1">
      <alignment horizontal="center"/>
    </xf>
    <xf numFmtId="211" fontId="2" fillId="3" borderId="5" xfId="3" applyNumberFormat="1" applyFill="1" applyBorder="1" applyAlignment="1">
      <alignment horizontal="center"/>
    </xf>
    <xf numFmtId="209" fontId="2" fillId="2" borderId="2" xfId="3" applyNumberFormat="1" applyFill="1" applyBorder="1" applyAlignment="1" applyProtection="1">
      <alignment horizontal="center"/>
      <protection locked="0"/>
    </xf>
    <xf numFmtId="165" fontId="8" fillId="2" borderId="19" xfId="1" applyNumberFormat="1" applyFont="1" applyFill="1" applyBorder="1"/>
    <xf numFmtId="165" fontId="2" fillId="3" borderId="20" xfId="1" applyNumberFormat="1" applyFont="1" applyFill="1" applyBorder="1" applyAlignment="1">
      <alignment horizontal="right"/>
    </xf>
    <xf numFmtId="0" fontId="2" fillId="3" borderId="15" xfId="3" applyFont="1" applyFill="1" applyBorder="1" applyAlignment="1">
      <alignment horizontal="right"/>
    </xf>
    <xf numFmtId="165" fontId="8" fillId="2" borderId="10" xfId="1" applyNumberFormat="1" applyFont="1" applyFill="1" applyBorder="1"/>
    <xf numFmtId="165" fontId="2" fillId="3" borderId="21" xfId="1" applyNumberFormat="1" applyFont="1" applyFill="1" applyBorder="1" applyAlignment="1">
      <alignment horizontal="center"/>
    </xf>
    <xf numFmtId="165" fontId="2" fillId="3" borderId="22" xfId="1" applyNumberFormat="1" applyFont="1" applyFill="1" applyBorder="1" applyAlignment="1">
      <alignment horizontal="center"/>
    </xf>
    <xf numFmtId="209" fontId="2" fillId="2" borderId="11" xfId="3" applyNumberFormat="1" applyFill="1" applyBorder="1" applyAlignment="1" applyProtection="1">
      <alignment horizontal="center"/>
      <protection locked="0"/>
    </xf>
    <xf numFmtId="209" fontId="2" fillId="2" borderId="9" xfId="1" applyNumberFormat="1" applyFont="1" applyFill="1" applyBorder="1" applyAlignment="1">
      <alignment horizontal="center"/>
    </xf>
    <xf numFmtId="209" fontId="2" fillId="2" borderId="10" xfId="1" applyNumberFormat="1" applyFont="1" applyFill="1" applyBorder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/>
    <xf numFmtId="165" fontId="9" fillId="0" borderId="0" xfId="1" applyNumberFormat="1" applyFont="1" applyAlignment="1">
      <alignment horizontal="center"/>
    </xf>
    <xf numFmtId="165" fontId="9" fillId="0" borderId="0" xfId="1" applyNumberFormat="1" applyFont="1"/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165" fontId="2" fillId="0" borderId="0" xfId="1" applyNumberFormat="1" applyFont="1" applyFill="1" applyAlignment="1">
      <alignment horizontal="right"/>
    </xf>
    <xf numFmtId="165" fontId="7" fillId="2" borderId="4" xfId="1" applyNumberFormat="1" applyFont="1" applyFill="1" applyBorder="1" applyAlignment="1">
      <alignment horizontal="center"/>
    </xf>
    <xf numFmtId="165" fontId="7" fillId="2" borderId="2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21" fontId="8" fillId="0" borderId="0" xfId="0" applyNumberFormat="1" applyFont="1"/>
    <xf numFmtId="3" fontId="8" fillId="0" borderId="0" xfId="0" applyNumberFormat="1" applyFont="1"/>
    <xf numFmtId="3" fontId="8" fillId="0" borderId="0" xfId="1" applyNumberFormat="1" applyFont="1"/>
    <xf numFmtId="14" fontId="2" fillId="2" borderId="19" xfId="3" applyNumberFormat="1" applyFont="1" applyFill="1" applyBorder="1" applyAlignment="1">
      <alignment horizontal="center"/>
    </xf>
    <xf numFmtId="4" fontId="8" fillId="0" borderId="0" xfId="0" applyNumberFormat="1" applyFont="1"/>
    <xf numFmtId="0" fontId="5" fillId="3" borderId="0" xfId="0" applyFont="1" applyFill="1" applyBorder="1" applyAlignment="1">
      <alignment horizontal="right"/>
    </xf>
    <xf numFmtId="0" fontId="5" fillId="3" borderId="12" xfId="0" applyFont="1" applyFill="1" applyBorder="1"/>
    <xf numFmtId="0" fontId="14" fillId="3" borderId="20" xfId="0" applyFont="1" applyFill="1" applyBorder="1"/>
    <xf numFmtId="0" fontId="15" fillId="3" borderId="19" xfId="0" applyFont="1" applyFill="1" applyBorder="1"/>
    <xf numFmtId="249" fontId="5" fillId="2" borderId="15" xfId="0" applyNumberFormat="1" applyFont="1" applyFill="1" applyBorder="1" applyAlignment="1">
      <alignment horizontal="center"/>
    </xf>
    <xf numFmtId="0" fontId="5" fillId="3" borderId="13" xfId="0" applyFont="1" applyFill="1" applyBorder="1"/>
    <xf numFmtId="249" fontId="5" fillId="2" borderId="0" xfId="0" applyNumberFormat="1" applyFont="1" applyFill="1" applyBorder="1" applyAlignment="1">
      <alignment horizontal="center"/>
    </xf>
    <xf numFmtId="0" fontId="15" fillId="3" borderId="23" xfId="0" applyFont="1" applyFill="1" applyBorder="1"/>
    <xf numFmtId="0" fontId="5" fillId="0" borderId="14" xfId="0" applyFont="1" applyBorder="1"/>
    <xf numFmtId="0" fontId="15" fillId="0" borderId="10" xfId="0" applyFont="1" applyBorder="1"/>
    <xf numFmtId="0" fontId="0" fillId="0" borderId="0" xfId="0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22" fontId="8" fillId="0" borderId="0" xfId="0" applyNumberFormat="1" applyFont="1" applyAlignment="1">
      <alignment horizontal="right"/>
    </xf>
    <xf numFmtId="208" fontId="8" fillId="0" borderId="0" xfId="0" applyNumberFormat="1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/>
    <xf numFmtId="0" fontId="8" fillId="0" borderId="0" xfId="4" applyFont="1" applyFill="1" applyBorder="1" applyAlignment="1">
      <alignment horizontal="left"/>
    </xf>
    <xf numFmtId="0" fontId="8" fillId="0" borderId="0" xfId="4" applyFont="1" applyBorder="1" applyAlignment="1">
      <alignment horizontal="left"/>
    </xf>
    <xf numFmtId="0" fontId="8" fillId="0" borderId="0" xfId="4" applyFont="1" applyFill="1" applyBorder="1"/>
    <xf numFmtId="43" fontId="8" fillId="0" borderId="0" xfId="1" applyFont="1"/>
    <xf numFmtId="0" fontId="8" fillId="0" borderId="12" xfId="0" applyFont="1" applyBorder="1"/>
    <xf numFmtId="0" fontId="19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/>
    </xf>
    <xf numFmtId="0" fontId="8" fillId="0" borderId="13" xfId="0" applyFont="1" applyBorder="1"/>
    <xf numFmtId="0" fontId="1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0" xfId="0" applyFont="1" applyBorder="1"/>
    <xf numFmtId="14" fontId="18" fillId="0" borderId="0" xfId="0" applyNumberFormat="1" applyFont="1"/>
    <xf numFmtId="3" fontId="18" fillId="0" borderId="0" xfId="0" applyNumberFormat="1" applyFont="1"/>
    <xf numFmtId="3" fontId="18" fillId="0" borderId="0" xfId="1" applyNumberFormat="1" applyFont="1"/>
    <xf numFmtId="0" fontId="16" fillId="2" borderId="13" xfId="0" applyFont="1" applyFill="1" applyBorder="1"/>
    <xf numFmtId="165" fontId="17" fillId="2" borderId="0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0" fontId="12" fillId="2" borderId="20" xfId="0" applyFont="1" applyFill="1" applyBorder="1"/>
    <xf numFmtId="0" fontId="1" fillId="2" borderId="20" xfId="0" applyFont="1" applyFill="1" applyBorder="1"/>
    <xf numFmtId="165" fontId="20" fillId="2" borderId="20" xfId="1" applyNumberFormat="1" applyFont="1" applyFill="1" applyBorder="1" applyAlignment="1">
      <alignment horizontal="center"/>
    </xf>
    <xf numFmtId="0" fontId="5" fillId="2" borderId="19" xfId="3" applyFont="1" applyFill="1" applyBorder="1"/>
    <xf numFmtId="165" fontId="20" fillId="2" borderId="0" xfId="1" applyNumberFormat="1" applyFont="1" applyFill="1" applyBorder="1" applyAlignment="1">
      <alignment horizontal="center"/>
    </xf>
    <xf numFmtId="0" fontId="5" fillId="2" borderId="23" xfId="3" applyFont="1" applyFill="1" applyBorder="1"/>
    <xf numFmtId="0" fontId="7" fillId="2" borderId="14" xfId="0" applyFont="1" applyFill="1" applyBorder="1"/>
    <xf numFmtId="0" fontId="13" fillId="2" borderId="15" xfId="0" applyFont="1" applyFill="1" applyBorder="1"/>
    <xf numFmtId="0" fontId="7" fillId="2" borderId="15" xfId="0" applyFont="1" applyFill="1" applyBorder="1"/>
    <xf numFmtId="165" fontId="2" fillId="2" borderId="15" xfId="1" applyNumberFormat="1" applyFont="1" applyFill="1" applyBorder="1" applyAlignment="1">
      <alignment horizontal="center"/>
    </xf>
    <xf numFmtId="0" fontId="5" fillId="2" borderId="10" xfId="3" applyFont="1" applyFill="1" applyBorder="1" applyAlignment="1"/>
    <xf numFmtId="0" fontId="21" fillId="0" borderId="0" xfId="0" applyFont="1" applyAlignment="1">
      <alignment horizontal="left"/>
    </xf>
    <xf numFmtId="0" fontId="2" fillId="4" borderId="24" xfId="3" applyFill="1" applyBorder="1" applyAlignment="1">
      <alignment horizontal="center"/>
    </xf>
    <xf numFmtId="165" fontId="2" fillId="2" borderId="13" xfId="1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5" fillId="2" borderId="10" xfId="3" applyFont="1" applyFill="1" applyBorder="1"/>
    <xf numFmtId="0" fontId="8" fillId="0" borderId="0" xfId="4" applyFont="1" applyFill="1" applyBorder="1" applyAlignment="1">
      <alignment horizontal="right"/>
    </xf>
    <xf numFmtId="166" fontId="8" fillId="0" borderId="0" xfId="2" applyNumberFormat="1" applyFont="1" applyAlignment="1">
      <alignment horizontal="right"/>
    </xf>
    <xf numFmtId="166" fontId="8" fillId="0" borderId="0" xfId="2" applyNumberFormat="1" applyFont="1"/>
    <xf numFmtId="166" fontId="8" fillId="0" borderId="0" xfId="0" applyNumberFormat="1" applyFont="1" applyAlignment="1">
      <alignment horizontal="right"/>
    </xf>
    <xf numFmtId="190" fontId="8" fillId="0" borderId="0" xfId="0" applyNumberFormat="1" applyFont="1" applyAlignment="1">
      <alignment horizontal="right"/>
    </xf>
    <xf numFmtId="14" fontId="2" fillId="2" borderId="10" xfId="3" applyNumberFormat="1" applyFont="1" applyFill="1" applyBorder="1" applyAlignment="1">
      <alignment horizontal="center"/>
    </xf>
    <xf numFmtId="1" fontId="2" fillId="3" borderId="13" xfId="3" applyNumberFormat="1" applyFont="1" applyFill="1" applyBorder="1" applyAlignment="1">
      <alignment horizontal="center"/>
    </xf>
    <xf numFmtId="197" fontId="2" fillId="2" borderId="23" xfId="3" applyNumberFormat="1" applyFill="1" applyBorder="1" applyAlignment="1">
      <alignment horizontal="center"/>
    </xf>
    <xf numFmtId="197" fontId="2" fillId="2" borderId="10" xfId="3" applyNumberFormat="1" applyFill="1" applyBorder="1" applyAlignment="1">
      <alignment horizontal="center"/>
    </xf>
    <xf numFmtId="165" fontId="2" fillId="3" borderId="25" xfId="1" applyNumberFormat="1" applyFont="1" applyFill="1" applyBorder="1" applyAlignment="1">
      <alignment horizontal="center"/>
    </xf>
    <xf numFmtId="197" fontId="2" fillId="3" borderId="12" xfId="3" applyNumberFormat="1" applyFont="1" applyFill="1" applyBorder="1" applyAlignment="1"/>
    <xf numFmtId="197" fontId="2" fillId="3" borderId="19" xfId="3" applyNumberFormat="1" applyFont="1" applyFill="1" applyBorder="1" applyAlignment="1"/>
    <xf numFmtId="197" fontId="2" fillId="2" borderId="23" xfId="1" applyNumberFormat="1" applyFont="1" applyFill="1" applyBorder="1" applyAlignment="1" applyProtection="1">
      <alignment horizontal="center"/>
      <protection locked="0"/>
    </xf>
    <xf numFmtId="197" fontId="2" fillId="2" borderId="23" xfId="3" applyNumberFormat="1" applyFill="1" applyBorder="1" applyAlignment="1" applyProtection="1">
      <alignment horizontal="center"/>
      <protection locked="0"/>
    </xf>
    <xf numFmtId="197" fontId="2" fillId="3" borderId="13" xfId="3" applyNumberFormat="1" applyFont="1" applyFill="1" applyBorder="1" applyAlignment="1">
      <alignment horizontal="center"/>
    </xf>
    <xf numFmtId="197" fontId="2" fillId="3" borderId="14" xfId="3" applyNumberFormat="1" applyFont="1" applyFill="1" applyBorder="1" applyAlignment="1">
      <alignment horizontal="center"/>
    </xf>
    <xf numFmtId="211" fontId="3" fillId="2" borderId="12" xfId="3" applyNumberFormat="1" applyFont="1" applyFill="1" applyBorder="1" applyAlignment="1">
      <alignment horizontal="center"/>
    </xf>
    <xf numFmtId="211" fontId="3" fillId="2" borderId="19" xfId="3" applyNumberFormat="1" applyFont="1" applyFill="1" applyBorder="1" applyAlignment="1">
      <alignment horizontal="center"/>
    </xf>
    <xf numFmtId="165" fontId="5" fillId="0" borderId="0" xfId="1" applyNumberFormat="1" applyFont="1" applyFill="1" applyProtection="1">
      <protection locked="0"/>
    </xf>
    <xf numFmtId="0" fontId="18" fillId="0" borderId="0" xfId="0" applyFont="1" applyAlignment="1">
      <alignment horizontal="left" wrapText="1"/>
    </xf>
    <xf numFmtId="0" fontId="8" fillId="0" borderId="0" xfId="0" applyFont="1" applyBorder="1" applyAlignment="1">
      <alignment horizontal="center"/>
    </xf>
    <xf numFmtId="0" fontId="18" fillId="0" borderId="20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2" fillId="0" borderId="19" xfId="3" applyFont="1" applyBorder="1" applyAlignment="1">
      <alignment horizontal="right"/>
    </xf>
    <xf numFmtId="0" fontId="2" fillId="3" borderId="0" xfId="3" applyFill="1" applyBorder="1" applyAlignment="1">
      <alignment horizontal="right"/>
    </xf>
    <xf numFmtId="0" fontId="0" fillId="5" borderId="12" xfId="0" applyFill="1" applyBorder="1"/>
    <xf numFmtId="0" fontId="2" fillId="5" borderId="20" xfId="3" applyFill="1" applyBorder="1" applyAlignment="1">
      <alignment horizontal="center"/>
    </xf>
    <xf numFmtId="211" fontId="2" fillId="5" borderId="20" xfId="3" applyNumberFormat="1" applyFill="1" applyBorder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211" fontId="2" fillId="3" borderId="0" xfId="3" applyNumberFormat="1" applyFill="1" applyAlignment="1">
      <alignment horizontal="center"/>
    </xf>
    <xf numFmtId="0" fontId="7" fillId="0" borderId="0" xfId="0" applyFont="1" applyFill="1" applyBorder="1"/>
    <xf numFmtId="0" fontId="13" fillId="0" borderId="0" xfId="0" applyFont="1" applyFill="1" applyBorder="1"/>
    <xf numFmtId="165" fontId="2" fillId="0" borderId="0" xfId="1" applyNumberFormat="1" applyFont="1" applyFill="1" applyBorder="1" applyAlignment="1">
      <alignment horizontal="center"/>
    </xf>
    <xf numFmtId="0" fontId="5" fillId="0" borderId="0" xfId="3" applyFont="1" applyFill="1" applyBorder="1" applyAlignment="1"/>
    <xf numFmtId="0" fontId="5" fillId="5" borderId="0" xfId="3" applyFont="1" applyFill="1" applyBorder="1" applyAlignment="1" applyProtection="1">
      <alignment horizontal="center"/>
      <protection locked="0"/>
    </xf>
    <xf numFmtId="0" fontId="5" fillId="5" borderId="23" xfId="3" applyFont="1" applyFill="1" applyBorder="1" applyAlignment="1">
      <alignment horizontal="center"/>
    </xf>
    <xf numFmtId="210" fontId="5" fillId="5" borderId="0" xfId="3" applyNumberFormat="1" applyFont="1" applyFill="1" applyBorder="1" applyAlignment="1">
      <alignment horizontal="center"/>
    </xf>
    <xf numFmtId="212" fontId="5" fillId="5" borderId="0" xfId="3" applyNumberFormat="1" applyFont="1" applyFill="1" applyBorder="1" applyAlignment="1">
      <alignment horizontal="center"/>
    </xf>
    <xf numFmtId="212" fontId="5" fillId="5" borderId="15" xfId="3" applyNumberFormat="1" applyFont="1" applyFill="1" applyBorder="1" applyAlignment="1">
      <alignment horizontal="center"/>
    </xf>
    <xf numFmtId="49" fontId="8" fillId="0" borderId="0" xfId="0" applyNumberFormat="1" applyFont="1"/>
    <xf numFmtId="0" fontId="3" fillId="0" borderId="0" xfId="3" applyFont="1" applyAlignment="1">
      <alignment horizontal="right"/>
    </xf>
    <xf numFmtId="164" fontId="9" fillId="0" borderId="0" xfId="1" applyNumberFormat="1" applyFont="1" applyAlignment="1">
      <alignment horizontal="right"/>
    </xf>
    <xf numFmtId="0" fontId="5" fillId="5" borderId="23" xfId="3" applyFont="1" applyFill="1" applyBorder="1" applyAlignment="1">
      <alignment horizontal="left"/>
    </xf>
    <xf numFmtId="0" fontId="5" fillId="5" borderId="10" xfId="3" applyFont="1" applyFill="1" applyBorder="1" applyAlignment="1">
      <alignment horizontal="left"/>
    </xf>
    <xf numFmtId="197" fontId="8" fillId="0" borderId="0" xfId="0" applyNumberFormat="1" applyFont="1" applyAlignment="1">
      <alignment horizontal="left"/>
    </xf>
    <xf numFmtId="197" fontId="2" fillId="0" borderId="0" xfId="3" applyNumberFormat="1" applyAlignment="1">
      <alignment horizontal="left"/>
    </xf>
    <xf numFmtId="0" fontId="6" fillId="0" borderId="0" xfId="3" applyFont="1" applyAlignment="1">
      <alignment horizontal="right"/>
    </xf>
    <xf numFmtId="14" fontId="6" fillId="0" borderId="0" xfId="3" applyNumberFormat="1" applyFont="1" applyAlignment="1">
      <alignment horizontal="center"/>
    </xf>
    <xf numFmtId="0" fontId="8" fillId="0" borderId="26" xfId="0" applyFont="1" applyBorder="1" applyAlignment="1">
      <alignment horizontal="center"/>
    </xf>
    <xf numFmtId="0" fontId="23" fillId="0" borderId="0" xfId="0" applyFont="1"/>
    <xf numFmtId="0" fontId="8" fillId="0" borderId="27" xfId="0" applyFont="1" applyBorder="1"/>
    <xf numFmtId="0" fontId="21" fillId="0" borderId="28" xfId="0" applyFont="1" applyBorder="1"/>
    <xf numFmtId="0" fontId="8" fillId="0" borderId="28" xfId="0" applyFont="1" applyBorder="1"/>
    <xf numFmtId="0" fontId="8" fillId="0" borderId="29" xfId="0" applyFont="1" applyBorder="1"/>
    <xf numFmtId="0" fontId="18" fillId="0" borderId="0" xfId="0" applyFont="1" applyBorder="1" applyAlignment="1">
      <alignment horizontal="right"/>
    </xf>
    <xf numFmtId="0" fontId="8" fillId="0" borderId="30" xfId="0" applyFont="1" applyBorder="1"/>
    <xf numFmtId="0" fontId="8" fillId="0" borderId="31" xfId="0" applyFont="1" applyBorder="1"/>
    <xf numFmtId="0" fontId="18" fillId="0" borderId="32" xfId="0" applyFont="1" applyBorder="1" applyAlignment="1">
      <alignment horizontal="right"/>
    </xf>
    <xf numFmtId="0" fontId="8" fillId="0" borderId="32" xfId="0" applyFont="1" applyBorder="1"/>
    <xf numFmtId="0" fontId="8" fillId="0" borderId="33" xfId="0" applyFont="1" applyBorder="1"/>
    <xf numFmtId="0" fontId="8" fillId="6" borderId="28" xfId="0" applyFont="1" applyFill="1" applyBorder="1"/>
    <xf numFmtId="0" fontId="8" fillId="6" borderId="0" xfId="0" applyFont="1" applyFill="1" applyBorder="1"/>
    <xf numFmtId="49" fontId="8" fillId="0" borderId="28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8" fillId="0" borderId="29" xfId="0" applyFont="1" applyBorder="1" applyAlignment="1">
      <alignment horizontal="left"/>
    </xf>
    <xf numFmtId="0" fontId="8" fillId="0" borderId="36" xfId="0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24" fillId="0" borderId="0" xfId="0" applyFont="1" applyAlignment="1">
      <alignment horizontal="center"/>
    </xf>
    <xf numFmtId="3" fontId="24" fillId="0" borderId="0" xfId="0" applyNumberFormat="1" applyFont="1" applyAlignment="1">
      <alignment horizontal="center"/>
    </xf>
    <xf numFmtId="3" fontId="24" fillId="0" borderId="0" xfId="1" applyNumberFormat="1" applyFont="1" applyAlignment="1">
      <alignment horizontal="center"/>
    </xf>
    <xf numFmtId="208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5" applyFont="1" applyAlignment="1">
      <alignment horizontal="center" wrapText="1"/>
    </xf>
    <xf numFmtId="0" fontId="18" fillId="0" borderId="0" xfId="0" applyFont="1" applyAlignment="1">
      <alignment horizontal="right"/>
    </xf>
    <xf numFmtId="208" fontId="18" fillId="0" borderId="0" xfId="0" applyNumberFormat="1" applyFont="1"/>
    <xf numFmtId="0" fontId="18" fillId="0" borderId="0" xfId="5" applyFont="1" applyAlignment="1">
      <alignment horizontal="right"/>
    </xf>
    <xf numFmtId="208" fontId="18" fillId="0" borderId="0" xfId="0" applyNumberFormat="1" applyFont="1" applyAlignment="1">
      <alignment horizontal="right"/>
    </xf>
    <xf numFmtId="14" fontId="19" fillId="0" borderId="0" xfId="0" applyNumberFormat="1" applyFont="1"/>
    <xf numFmtId="0" fontId="19" fillId="0" borderId="0" xfId="0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4" fontId="19" fillId="0" borderId="0" xfId="0" applyNumberFormat="1" applyFont="1"/>
    <xf numFmtId="4" fontId="19" fillId="0" borderId="0" xfId="0" applyNumberFormat="1" applyFont="1" applyAlignment="1">
      <alignment horizontal="right"/>
    </xf>
    <xf numFmtId="208" fontId="19" fillId="0" borderId="0" xfId="0" applyNumberFormat="1" applyFont="1"/>
    <xf numFmtId="166" fontId="19" fillId="0" borderId="0" xfId="2" applyNumberFormat="1" applyFont="1" applyAlignment="1">
      <alignment horizontal="right"/>
    </xf>
    <xf numFmtId="208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2" fontId="19" fillId="0" borderId="0" xfId="0" applyNumberFormat="1" applyFont="1" applyAlignment="1">
      <alignment horizontal="right"/>
    </xf>
    <xf numFmtId="22" fontId="19" fillId="0" borderId="0" xfId="0" applyNumberFormat="1" applyFont="1"/>
    <xf numFmtId="0" fontId="25" fillId="0" borderId="0" xfId="0" applyFont="1" applyAlignment="1">
      <alignment horizontal="left"/>
    </xf>
    <xf numFmtId="165" fontId="8" fillId="0" borderId="35" xfId="1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ase1" xfId="3"/>
    <cellStyle name="Normal_GASCURVESFETCH" xfId="4"/>
    <cellStyle name="Normal_StorageValue" xfId="5"/>
  </cellStyles>
  <dxfs count="2">
    <dxf>
      <fill>
        <patternFill>
          <bgColor indexed="4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Jackson Prairie Storage Value (1999-00)</a:t>
            </a:r>
          </a:p>
        </c:rich>
      </c:tx>
      <c:layout>
        <c:manualLayout>
          <c:xMode val="edge"/>
          <c:yMode val="edge"/>
          <c:x val="0.281972337384154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805124828948705E-2"/>
          <c:y val="0.21591629165304263"/>
          <c:w val="0.93724408498943623"/>
          <c:h val="0.659112890309288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Summary!$A$4:$A$249</c:f>
              <c:numCache>
                <c:formatCode>m/d/yyyy</c:formatCode>
                <c:ptCount val="246"/>
              </c:numCache>
            </c:numRef>
          </c:cat>
          <c:val>
            <c:numRef>
              <c:f>Summary!$E$4:$E$249</c:f>
              <c:numCache>
                <c:formatCode>#,##0</c:formatCode>
                <c:ptCount val="2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A-4663-90E7-41409295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735743"/>
        <c:axId val="1"/>
      </c:lineChart>
      <c:catAx>
        <c:axId val="2057735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735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Wild Goose Storage Value (1999-00)</a:t>
            </a:r>
          </a:p>
        </c:rich>
      </c:tx>
      <c:layout>
        <c:manualLayout>
          <c:xMode val="edge"/>
          <c:yMode val="edge"/>
          <c:x val="0.2454287993299788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83629710741838E-2"/>
          <c:y val="0.17742533223714291"/>
          <c:w val="0.8889162483195252"/>
          <c:h val="0.60754734978173175"/>
        </c:manualLayout>
      </c:layout>
      <c:lineChart>
        <c:grouping val="standard"/>
        <c:varyColors val="0"/>
        <c:ser>
          <c:idx val="1"/>
          <c:order val="0"/>
          <c:tx>
            <c:v>Cumulative Revenue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Summary!$A$4:$A$248</c:f>
              <c:numCache>
                <c:formatCode>m/d/yyyy</c:formatCode>
                <c:ptCount val="245"/>
              </c:numCache>
            </c:numRef>
          </c:cat>
          <c:val>
            <c:numRef>
              <c:f>Summary!$E$4:$E$248</c:f>
              <c:numCache>
                <c:formatCode>#,##0</c:formatCode>
                <c:ptCount val="2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2-4D6E-B071-91B56489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729983"/>
        <c:axId val="1"/>
      </c:lineChart>
      <c:lineChart>
        <c:grouping val="standard"/>
        <c:varyColors val="0"/>
        <c:ser>
          <c:idx val="0"/>
          <c:order val="1"/>
          <c:tx>
            <c:v>Change in Fwd Spread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Summary!$L$4:$L$249</c:f>
              <c:numCache>
                <c:formatCode>#,##0.0000</c:formatCode>
                <c:ptCount val="246"/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2-4D6E-B071-91B56489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577299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7299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-0.1"/>
        </c:scaling>
        <c:delete val="0"/>
        <c:axPos val="r"/>
        <c:numFmt formatCode="#,##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81630930439168"/>
          <c:y val="0.90325623684363665"/>
          <c:w val="0.398058649659567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Y$2" fmlaRange="Fees!$C$3:$C$9" sel="1" val="0"/>
</file>

<file path=xl/ctrlProps/ctrlProp2.xml><?xml version="1.0" encoding="utf-8"?>
<formControlPr xmlns="http://schemas.microsoft.com/office/spreadsheetml/2009/9/main" objectType="Drop" dropLines="2" dropStyle="combo" dx="22" fmlaLink="Optimizer!$Y$3" fmlaRange="Optimizer!$Z$3:$Z$4" sel="1" val="0"/>
</file>

<file path=xl/ctrlProps/ctrlProp3.xml><?xml version="1.0" encoding="utf-8"?>
<formControlPr xmlns="http://schemas.microsoft.com/office/spreadsheetml/2009/9/main" objectType="CheckBox" fmlaLink="OptSettings!$F$1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24</xdr:row>
      <xdr:rowOff>28575</xdr:rowOff>
    </xdr:from>
    <xdr:to>
      <xdr:col>20</xdr:col>
      <xdr:colOff>295275</xdr:colOff>
      <xdr:row>44</xdr:row>
      <xdr:rowOff>142875</xdr:rowOff>
    </xdr:to>
    <xdr:graphicFrame macro="">
      <xdr:nvGraphicFramePr>
        <xdr:cNvPr id="21510" name="Chart 6">
          <a:extLst>
            <a:ext uri="{FF2B5EF4-FFF2-40B4-BE49-F238E27FC236}">
              <a16:creationId xmlns:a16="http://schemas.microsoft.com/office/drawing/2014/main" id="{48D424FC-B280-95ED-F74D-DE9C87A04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59</xdr:row>
      <xdr:rowOff>66675</xdr:rowOff>
    </xdr:from>
    <xdr:to>
      <xdr:col>19</xdr:col>
      <xdr:colOff>466725</xdr:colOff>
      <xdr:row>81</xdr:row>
      <xdr:rowOff>47625</xdr:rowOff>
    </xdr:to>
    <xdr:graphicFrame macro="">
      <xdr:nvGraphicFramePr>
        <xdr:cNvPr id="21511" name="Chart 7">
          <a:extLst>
            <a:ext uri="{FF2B5EF4-FFF2-40B4-BE49-F238E27FC236}">
              <a16:creationId xmlns:a16="http://schemas.microsoft.com/office/drawing/2014/main" id="{01BBC179-9D69-2C4D-3106-A5EAEA9FD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10</xdr:row>
          <xdr:rowOff>161925</xdr:rowOff>
        </xdr:from>
        <xdr:to>
          <xdr:col>17</xdr:col>
          <xdr:colOff>104775</xdr:colOff>
          <xdr:row>12</xdr:row>
          <xdr:rowOff>19050</xdr:rowOff>
        </xdr:to>
        <xdr:sp macro="" textlink="">
          <xdr:nvSpPr>
            <xdr:cNvPr id="17418" name="Drop Down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204CE201-0906-4F2F-75D6-63267A178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7</xdr:row>
          <xdr:rowOff>47625</xdr:rowOff>
        </xdr:from>
        <xdr:to>
          <xdr:col>17</xdr:col>
          <xdr:colOff>523875</xdr:colOff>
          <xdr:row>8</xdr:row>
          <xdr:rowOff>161925</xdr:rowOff>
        </xdr:to>
        <xdr:sp macro="" textlink="">
          <xdr:nvSpPr>
            <xdr:cNvPr id="17428" name="Drop Down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6FDEB757-5D90-071A-EC29-0AEF1FBAF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123825</xdr:rowOff>
        </xdr:from>
        <xdr:to>
          <xdr:col>7</xdr:col>
          <xdr:colOff>266700</xdr:colOff>
          <xdr:row>9</xdr:row>
          <xdr:rowOff>142875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60B51B9D-6FCE-983B-A87E-8580C69EF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Model ratchets on injection / withdrawal.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G\Val\Storage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Rates"/>
      <sheetName val="Sheet3"/>
    </sheetNames>
    <sheetDataSet>
      <sheetData sheetId="0">
        <row r="2">
          <cell r="A2" t="str">
            <v>Storage 
Location</v>
          </cell>
          <cell r="B2" t="str">
            <v>Basis 
Location Code (PR,D)</v>
          </cell>
          <cell r="C2" t="str">
            <v>BOM 
Curve Code (PR,M)</v>
          </cell>
          <cell r="D2" t="str">
            <v>Cash 
Curve Code (SP,D)</v>
          </cell>
          <cell r="E2" t="str">
            <v>Injection
Fee ($)</v>
          </cell>
          <cell r="F2" t="str">
            <v>Withdrawal
Fee ($)</v>
          </cell>
          <cell r="G2" t="str">
            <v>Inventory
($/mcf/d)</v>
          </cell>
          <cell r="H2" t="str">
            <v>Inventory
($/mcf/mo)</v>
          </cell>
          <cell r="I2" t="str">
            <v>Fuel</v>
          </cell>
          <cell r="J2" t="str">
            <v>Transport</v>
          </cell>
          <cell r="K2" t="str">
            <v>Injection
Fee ($/mo)</v>
          </cell>
          <cell r="L2" t="str">
            <v>Withdrawal
Fee ($/mo)</v>
          </cell>
          <cell r="M2" t="str">
            <v>Firm Reservation 
Invemtory(/mo)</v>
          </cell>
          <cell r="N2" t="str">
            <v>Firm 
Reservation Inject</v>
          </cell>
          <cell r="O2" t="str">
            <v>Firm 
Reservation Withdrawal</v>
          </cell>
          <cell r="P2" t="str">
            <v>Firm Reservation 
Capacity (/mo)</v>
          </cell>
          <cell r="R2" t="str">
            <v>Injection 
Rights</v>
          </cell>
          <cell r="S2" t="str">
            <v>Withdraw
Rights</v>
          </cell>
        </row>
        <row r="3">
          <cell r="A3" t="str">
            <v xml:space="preserve">Socal  </v>
          </cell>
          <cell r="B3" t="str">
            <v>NGI-SOCAL</v>
          </cell>
          <cell r="C3" t="str">
            <v>NGI-SOCAL</v>
          </cell>
          <cell r="D3" t="str">
            <v>GDP-CAL BORDER</v>
          </cell>
          <cell r="E3">
            <v>1.2699999999999999E-2</v>
          </cell>
          <cell r="F3">
            <v>1.77E-2</v>
          </cell>
          <cell r="I3">
            <v>2.4400000000000002E-2</v>
          </cell>
        </row>
        <row r="4">
          <cell r="A4" t="str">
            <v>PG&amp;E*</v>
          </cell>
          <cell r="B4" t="str">
            <v>NGI-PGE/CG</v>
          </cell>
          <cell r="C4" t="str">
            <v>NGI-PGE/CG</v>
          </cell>
          <cell r="D4" t="str">
            <v>GDP-PG&amp;E/CITIGA</v>
          </cell>
          <cell r="E4">
            <v>1.4999999999999999E-2</v>
          </cell>
          <cell r="F4">
            <v>2.5000000000000001E-2</v>
          </cell>
          <cell r="G4">
            <v>2E-3</v>
          </cell>
          <cell r="H4">
            <v>0.06</v>
          </cell>
          <cell r="K4">
            <v>8.3526000000000007</v>
          </cell>
          <cell r="L4">
            <v>5.0461</v>
          </cell>
          <cell r="M4">
            <v>0.05</v>
          </cell>
          <cell r="N4">
            <v>5.8999999999999997E-2</v>
          </cell>
          <cell r="O4">
            <v>5.8999999999999997E-2</v>
          </cell>
        </row>
        <row r="5">
          <cell r="A5" t="str">
            <v>Clay Basin**</v>
          </cell>
          <cell r="B5" t="str">
            <v>IF-NWPL_ROCKY_M</v>
          </cell>
          <cell r="C5" t="str">
            <v>IF-NWPL_ROCKY_M</v>
          </cell>
          <cell r="D5" t="str">
            <v>GDP-KERN/OPAL</v>
          </cell>
          <cell r="E5">
            <v>1.2659999999999999E-2</v>
          </cell>
          <cell r="F5">
            <v>1.7809999999999999E-2</v>
          </cell>
          <cell r="I5">
            <v>1.4999999999999999E-2</v>
          </cell>
          <cell r="M5">
            <v>2.85338</v>
          </cell>
          <cell r="P5">
            <v>2.3800000000000002E-2</v>
          </cell>
        </row>
        <row r="6">
          <cell r="A6" t="str">
            <v>Jackson Prairie</v>
          </cell>
          <cell r="B6" t="str">
            <v>IF-NTHWST/CANBR</v>
          </cell>
          <cell r="C6" t="str">
            <v>IF-NWPL/CNBR-US</v>
          </cell>
          <cell r="D6" t="str">
            <v>GDP-NTHWST/CANB</v>
          </cell>
          <cell r="I6">
            <v>0.01</v>
          </cell>
          <cell r="N6">
            <v>1.685E-2</v>
          </cell>
          <cell r="O6">
            <v>1.685E-2</v>
          </cell>
          <cell r="P6">
            <v>1.83E-2</v>
          </cell>
          <cell r="Q6" t="str">
            <v>$.51/yr</v>
          </cell>
          <cell r="R6">
            <v>50000</v>
          </cell>
          <cell r="S6">
            <v>50000</v>
          </cell>
        </row>
        <row r="7">
          <cell r="A7" t="str">
            <v>Wild Goose</v>
          </cell>
          <cell r="B7" t="str">
            <v>NGI-PGE/CG</v>
          </cell>
          <cell r="C7" t="str">
            <v>NGI-PGE/CG</v>
          </cell>
          <cell r="D7" t="str">
            <v>GDP-PG&amp;E/CITIGA</v>
          </cell>
          <cell r="E7">
            <v>9.8699999999999996E-2</v>
          </cell>
          <cell r="F7">
            <v>6.5799999999999997E-2</v>
          </cell>
          <cell r="G7">
            <v>1E-3</v>
          </cell>
          <cell r="H7">
            <v>0.03</v>
          </cell>
          <cell r="K7">
            <v>3</v>
          </cell>
          <cell r="L7">
            <v>2</v>
          </cell>
        </row>
        <row r="8">
          <cell r="A8" t="str">
            <v>Napoleonville</v>
          </cell>
          <cell r="B8" t="str">
            <v>IF-HEHUB</v>
          </cell>
          <cell r="C8" t="str">
            <v>IF-HEHUB</v>
          </cell>
          <cell r="D8" t="str">
            <v>GDP-HEHUB</v>
          </cell>
          <cell r="E8">
            <v>0.05</v>
          </cell>
          <cell r="I8">
            <v>1.18E-2</v>
          </cell>
          <cell r="J8">
            <v>0.05</v>
          </cell>
        </row>
        <row r="9">
          <cell r="A9" t="str">
            <v>Bammell</v>
          </cell>
          <cell r="B9" t="str">
            <v>IF-HPL/SHPCHAN</v>
          </cell>
          <cell r="C9" t="str">
            <v>IF-HPL/SHPCHAN</v>
          </cell>
          <cell r="D9" t="str">
            <v>GDP-HPL/SHPCH</v>
          </cell>
          <cell r="E9">
            <v>0.02</v>
          </cell>
          <cell r="F9">
            <v>0.02</v>
          </cell>
          <cell r="G9">
            <v>0</v>
          </cell>
          <cell r="H9">
            <v>0</v>
          </cell>
          <cell r="I9">
            <v>0.01</v>
          </cell>
          <cell r="M9">
            <v>0.08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E1:AA11"/>
  <sheetViews>
    <sheetView topLeftCell="A37" zoomScale="75" workbookViewId="0">
      <selection activeCell="C18" sqref="C18"/>
    </sheetView>
  </sheetViews>
  <sheetFormatPr defaultRowHeight="15.75" x14ac:dyDescent="0.25"/>
  <cols>
    <col min="6" max="6" width="10.875" customWidth="1"/>
  </cols>
  <sheetData>
    <row r="1" spans="5:27" x14ac:dyDescent="0.25">
      <c r="E1" s="11" t="s">
        <v>31</v>
      </c>
      <c r="F1" s="4">
        <v>1</v>
      </c>
      <c r="I1" s="1"/>
      <c r="J1" s="8"/>
      <c r="K1" s="9"/>
      <c r="L1" s="10"/>
      <c r="AA1">
        <v>3</v>
      </c>
    </row>
    <row r="2" spans="5:27" x14ac:dyDescent="0.25">
      <c r="E2" s="11" t="s">
        <v>32</v>
      </c>
      <c r="F2" s="4">
        <v>8000</v>
      </c>
      <c r="I2" s="1"/>
      <c r="J2" s="11"/>
      <c r="L2" s="9"/>
    </row>
    <row r="3" spans="5:27" x14ac:dyDescent="0.25">
      <c r="E3" s="11" t="s">
        <v>33</v>
      </c>
      <c r="F3" s="4">
        <v>20</v>
      </c>
      <c r="I3" s="1"/>
      <c r="J3" s="11"/>
      <c r="L3" s="5"/>
    </row>
    <row r="4" spans="5:27" x14ac:dyDescent="0.25">
      <c r="E4" s="11" t="s">
        <v>34</v>
      </c>
      <c r="F4" s="4">
        <v>7</v>
      </c>
      <c r="I4" s="1"/>
      <c r="J4" s="11"/>
      <c r="L4" s="5"/>
    </row>
    <row r="5" spans="5:27" x14ac:dyDescent="0.25">
      <c r="E5" s="11" t="s">
        <v>35</v>
      </c>
      <c r="F5" s="4">
        <v>0</v>
      </c>
      <c r="I5" s="1"/>
      <c r="J5" s="11"/>
      <c r="L5" s="5"/>
    </row>
    <row r="6" spans="5:27" x14ac:dyDescent="0.25">
      <c r="E6" s="11" t="s">
        <v>36</v>
      </c>
      <c r="F6" s="4">
        <v>0</v>
      </c>
      <c r="I6" s="13"/>
      <c r="J6" s="11"/>
      <c r="L6" s="5"/>
    </row>
    <row r="7" spans="5:27" x14ac:dyDescent="0.25">
      <c r="E7" s="11" t="s">
        <v>37</v>
      </c>
      <c r="F7" s="4">
        <v>3</v>
      </c>
      <c r="I7" s="13"/>
      <c r="L7" s="5"/>
    </row>
    <row r="8" spans="5:27" x14ac:dyDescent="0.25">
      <c r="E8" s="11" t="s">
        <v>38</v>
      </c>
      <c r="F8" s="4">
        <v>-20</v>
      </c>
    </row>
    <row r="9" spans="5:27" x14ac:dyDescent="0.25">
      <c r="E9" s="40" t="s">
        <v>46</v>
      </c>
      <c r="F9" s="77" t="s">
        <v>47</v>
      </c>
    </row>
    <row r="10" spans="5:27" x14ac:dyDescent="0.25">
      <c r="E10" s="43" t="s">
        <v>39</v>
      </c>
      <c r="F10" s="8">
        <v>0</v>
      </c>
    </row>
    <row r="11" spans="5:27" x14ac:dyDescent="0.25">
      <c r="E11" s="40" t="s">
        <v>51</v>
      </c>
      <c r="F11" t="b">
        <v>0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49"/>
  <sheetViews>
    <sheetView topLeftCell="A181" zoomScale="75" workbookViewId="0">
      <selection activeCell="F22" sqref="F22"/>
    </sheetView>
  </sheetViews>
  <sheetFormatPr defaultRowHeight="12.75" x14ac:dyDescent="0.2"/>
  <cols>
    <col min="1" max="1" width="9" style="45"/>
    <col min="2" max="2" width="9.625" style="45" customWidth="1"/>
    <col min="3" max="3" width="9.375" style="45" customWidth="1"/>
    <col min="4" max="4" width="13" style="119" customWidth="1"/>
    <col min="5" max="5" width="12" style="119" customWidth="1"/>
    <col min="6" max="6" width="13.5" style="119" customWidth="1"/>
    <col min="7" max="7" width="12" style="45" customWidth="1"/>
    <col min="8" max="8" width="12.75" style="45" bestFit="1" customWidth="1"/>
    <col min="9" max="9" width="10.375" style="45" customWidth="1"/>
    <col min="10" max="11" width="11.375" style="138" customWidth="1"/>
    <col min="12" max="12" width="8.375" style="138" customWidth="1"/>
    <col min="13" max="13" width="25.625" style="45" customWidth="1"/>
    <col min="14" max="14" width="10.25" style="45" customWidth="1"/>
    <col min="15" max="15" width="11.25" style="45" customWidth="1"/>
    <col min="16" max="16" width="12.375" style="45" customWidth="1"/>
    <col min="17" max="16384" width="9" style="45"/>
  </cols>
  <sheetData>
    <row r="1" spans="1:18" x14ac:dyDescent="0.2">
      <c r="A1" s="118" t="s">
        <v>55</v>
      </c>
      <c r="C1" s="118"/>
      <c r="D1" s="76">
        <v>36950.751192129632</v>
      </c>
    </row>
    <row r="2" spans="1:18" ht="15.75" x14ac:dyDescent="0.25">
      <c r="A2" s="81" t="s">
        <v>50</v>
      </c>
      <c r="B2" s="252" t="s">
        <v>56</v>
      </c>
      <c r="C2" s="274" t="s">
        <v>57</v>
      </c>
      <c r="D2" s="253" t="s">
        <v>58</v>
      </c>
      <c r="E2" s="254" t="s">
        <v>115</v>
      </c>
      <c r="F2" s="254" t="s">
        <v>131</v>
      </c>
      <c r="G2" s="252" t="s">
        <v>59</v>
      </c>
      <c r="H2" s="252" t="s">
        <v>61</v>
      </c>
      <c r="I2" s="252" t="s">
        <v>66</v>
      </c>
      <c r="J2" s="255" t="s">
        <v>168</v>
      </c>
      <c r="K2" s="256"/>
      <c r="L2" s="255"/>
      <c r="M2" s="257"/>
      <c r="N2" s="257"/>
      <c r="O2" s="256"/>
    </row>
    <row r="3" spans="1:18" s="141" customFormat="1" x14ac:dyDescent="0.2">
      <c r="A3" s="155"/>
      <c r="D3" s="76"/>
      <c r="E3" s="157"/>
      <c r="F3" s="157"/>
      <c r="G3" s="156"/>
      <c r="I3" s="258"/>
      <c r="J3" s="259"/>
      <c r="K3" s="260"/>
      <c r="L3" s="261" t="s">
        <v>169</v>
      </c>
      <c r="M3" s="260" t="s">
        <v>176</v>
      </c>
      <c r="N3" s="260"/>
      <c r="O3" s="258"/>
      <c r="P3" s="258"/>
      <c r="Q3" s="258"/>
    </row>
    <row r="4" spans="1:18" s="263" customFormat="1" x14ac:dyDescent="0.2">
      <c r="A4" s="262"/>
      <c r="D4" s="264"/>
      <c r="E4" s="265"/>
      <c r="F4" s="265"/>
      <c r="G4" s="264"/>
      <c r="H4" s="266"/>
      <c r="I4" s="267"/>
      <c r="J4" s="268"/>
      <c r="K4" s="269"/>
      <c r="L4" s="270"/>
      <c r="M4" s="269">
        <v>36950.746238425927</v>
      </c>
      <c r="N4" s="269"/>
      <c r="O4" s="269"/>
      <c r="P4" s="271"/>
      <c r="Q4" s="272"/>
      <c r="R4" s="273"/>
    </row>
    <row r="5" spans="1:18" x14ac:dyDescent="0.2">
      <c r="A5" s="81"/>
      <c r="E5" s="120"/>
      <c r="F5" s="120"/>
      <c r="G5" s="119"/>
      <c r="H5" s="122"/>
      <c r="I5" s="136"/>
      <c r="K5" s="178"/>
      <c r="L5" s="181"/>
      <c r="M5" s="178"/>
      <c r="N5" s="178"/>
      <c r="O5" s="178"/>
      <c r="P5" s="180"/>
      <c r="Q5" s="44"/>
    </row>
    <row r="6" spans="1:18" x14ac:dyDescent="0.2">
      <c r="A6" s="81"/>
      <c r="F6" s="120"/>
      <c r="G6" s="119"/>
      <c r="H6" s="122"/>
      <c r="I6" s="136"/>
      <c r="K6" s="178"/>
      <c r="L6" s="181" t="s">
        <v>170</v>
      </c>
      <c r="M6" s="178" t="s">
        <v>177</v>
      </c>
      <c r="N6" s="178"/>
      <c r="O6" s="178"/>
      <c r="P6" s="180"/>
      <c r="Q6" s="44"/>
    </row>
    <row r="7" spans="1:18" x14ac:dyDescent="0.2">
      <c r="A7" s="81"/>
      <c r="F7" s="120"/>
      <c r="G7" s="119"/>
      <c r="H7" s="122"/>
      <c r="I7" s="136"/>
      <c r="K7" s="178"/>
      <c r="L7" s="181"/>
      <c r="M7" s="178">
        <v>36909.678541666668</v>
      </c>
      <c r="N7" s="178"/>
      <c r="O7" s="178"/>
      <c r="P7" s="180"/>
      <c r="Q7" s="137"/>
      <c r="R7" s="76"/>
    </row>
    <row r="8" spans="1:18" x14ac:dyDescent="0.2">
      <c r="A8" s="81"/>
      <c r="F8" s="120"/>
      <c r="G8" s="119"/>
      <c r="H8" s="122"/>
      <c r="I8" s="122"/>
      <c r="K8" s="178"/>
      <c r="L8" s="181"/>
      <c r="M8" s="178"/>
      <c r="N8" s="178"/>
      <c r="O8" s="179"/>
      <c r="P8" s="180"/>
    </row>
    <row r="9" spans="1:18" x14ac:dyDescent="0.2">
      <c r="A9" s="81"/>
      <c r="F9" s="120"/>
      <c r="G9" s="119"/>
      <c r="H9" s="122"/>
      <c r="I9" s="122"/>
      <c r="K9" s="178"/>
      <c r="L9" s="181" t="s">
        <v>171</v>
      </c>
      <c r="M9" s="178" t="s">
        <v>174</v>
      </c>
      <c r="N9" s="178"/>
      <c r="O9" s="179"/>
      <c r="P9" s="180"/>
    </row>
    <row r="10" spans="1:18" x14ac:dyDescent="0.2">
      <c r="A10" s="81"/>
      <c r="F10" s="120"/>
      <c r="G10" s="119"/>
      <c r="H10" s="122"/>
      <c r="I10" s="122"/>
      <c r="K10" s="178"/>
      <c r="L10" s="181"/>
      <c r="M10" s="178">
        <v>36950.736458333333</v>
      </c>
      <c r="N10" s="178"/>
      <c r="O10" s="179"/>
      <c r="P10" s="180"/>
      <c r="Q10" s="76"/>
      <c r="R10" s="76"/>
    </row>
    <row r="11" spans="1:18" x14ac:dyDescent="0.2">
      <c r="A11" s="81"/>
      <c r="F11" s="120"/>
      <c r="G11" s="119"/>
      <c r="H11" s="122"/>
      <c r="I11" s="122"/>
      <c r="K11" s="178"/>
      <c r="L11" s="181"/>
      <c r="M11" s="178"/>
      <c r="N11" s="178"/>
      <c r="O11" s="179"/>
      <c r="P11" s="180"/>
    </row>
    <row r="12" spans="1:18" x14ac:dyDescent="0.2">
      <c r="A12" s="81"/>
      <c r="F12" s="120"/>
      <c r="G12" s="119"/>
      <c r="H12" s="122"/>
      <c r="I12" s="122"/>
      <c r="K12" s="178"/>
      <c r="L12" s="181" t="s">
        <v>172</v>
      </c>
      <c r="M12" s="178" t="s">
        <v>178</v>
      </c>
      <c r="N12" s="178"/>
      <c r="O12" s="179"/>
      <c r="P12" s="180"/>
    </row>
    <row r="13" spans="1:18" x14ac:dyDescent="0.2">
      <c r="A13" s="81"/>
      <c r="F13" s="120"/>
      <c r="G13" s="119"/>
      <c r="H13" s="122"/>
      <c r="I13" s="122"/>
      <c r="K13" s="178"/>
      <c r="L13" s="181"/>
      <c r="M13" s="178">
        <v>36909.693101851852</v>
      </c>
      <c r="N13" s="178"/>
      <c r="O13" s="179"/>
      <c r="P13" s="180"/>
      <c r="Q13" s="76"/>
      <c r="R13" s="76"/>
    </row>
    <row r="14" spans="1:18" x14ac:dyDescent="0.2">
      <c r="A14" s="81"/>
      <c r="F14" s="120"/>
      <c r="G14" s="119"/>
      <c r="H14" s="122"/>
      <c r="I14" s="122"/>
      <c r="K14" s="178"/>
      <c r="L14" s="181"/>
      <c r="M14" s="178"/>
      <c r="N14" s="178"/>
      <c r="O14" s="179"/>
      <c r="P14" s="180"/>
    </row>
    <row r="15" spans="1:18" x14ac:dyDescent="0.2">
      <c r="A15" s="81"/>
      <c r="F15" s="120"/>
      <c r="G15" s="119"/>
      <c r="H15" s="122"/>
      <c r="I15" s="122"/>
      <c r="K15" s="178"/>
      <c r="L15" s="181"/>
      <c r="M15" s="178"/>
      <c r="N15" s="178"/>
      <c r="O15" s="179"/>
      <c r="P15" s="180"/>
    </row>
    <row r="16" spans="1:18" x14ac:dyDescent="0.2">
      <c r="A16" s="81"/>
      <c r="F16" s="120"/>
      <c r="G16" s="119"/>
      <c r="H16" s="122"/>
      <c r="I16" s="122"/>
      <c r="K16" s="178"/>
      <c r="L16" s="181"/>
      <c r="M16" s="178"/>
      <c r="N16" s="178"/>
      <c r="O16" s="179"/>
      <c r="P16" s="180"/>
    </row>
    <row r="17" spans="1:16" x14ac:dyDescent="0.2">
      <c r="A17" s="81"/>
      <c r="F17" s="120"/>
      <c r="G17" s="119"/>
      <c r="H17" s="122"/>
      <c r="I17" s="122"/>
      <c r="K17" s="178"/>
      <c r="L17" s="181"/>
      <c r="M17" s="178"/>
      <c r="N17" s="178"/>
      <c r="O17" s="179"/>
      <c r="P17" s="180"/>
    </row>
    <row r="18" spans="1:16" x14ac:dyDescent="0.2">
      <c r="A18" s="81"/>
      <c r="F18" s="120"/>
      <c r="G18" s="119"/>
      <c r="H18" s="122"/>
      <c r="I18" s="122"/>
      <c r="K18" s="178"/>
      <c r="L18" s="181"/>
      <c r="M18" s="178"/>
      <c r="N18" s="178"/>
      <c r="O18" s="179"/>
      <c r="P18" s="180"/>
    </row>
    <row r="19" spans="1:16" x14ac:dyDescent="0.2">
      <c r="A19" s="81"/>
      <c r="F19" s="120"/>
      <c r="G19" s="119"/>
      <c r="H19" s="122"/>
      <c r="I19" s="122"/>
      <c r="K19" s="178"/>
      <c r="L19" s="181"/>
      <c r="M19" s="178"/>
      <c r="N19" s="178"/>
      <c r="O19" s="179"/>
      <c r="P19" s="180"/>
    </row>
    <row r="20" spans="1:16" x14ac:dyDescent="0.2">
      <c r="A20" s="81"/>
      <c r="F20" s="120"/>
      <c r="G20" s="119"/>
      <c r="H20" s="122"/>
      <c r="I20" s="122"/>
      <c r="K20" s="178"/>
      <c r="L20" s="181"/>
      <c r="M20" s="178"/>
      <c r="N20" s="178"/>
      <c r="O20" s="179"/>
      <c r="P20" s="180"/>
    </row>
    <row r="21" spans="1:16" x14ac:dyDescent="0.2">
      <c r="A21" s="81"/>
      <c r="F21" s="120"/>
      <c r="G21" s="119"/>
      <c r="H21" s="122"/>
      <c r="I21" s="122"/>
      <c r="K21" s="178"/>
      <c r="L21" s="181"/>
      <c r="M21" s="178"/>
      <c r="N21" s="178"/>
      <c r="O21" s="179"/>
      <c r="P21" s="180"/>
    </row>
    <row r="22" spans="1:16" x14ac:dyDescent="0.2">
      <c r="A22" s="81"/>
      <c r="F22" s="120"/>
      <c r="G22" s="119"/>
      <c r="H22" s="122"/>
      <c r="I22" s="122"/>
      <c r="K22" s="178"/>
      <c r="L22" s="181"/>
      <c r="M22" s="178"/>
      <c r="N22" s="178"/>
      <c r="O22" s="179"/>
      <c r="P22" s="180"/>
    </row>
    <row r="23" spans="1:16" x14ac:dyDescent="0.2">
      <c r="A23" s="81"/>
      <c r="F23" s="120"/>
      <c r="G23" s="119"/>
      <c r="H23" s="122"/>
      <c r="I23" s="122"/>
      <c r="K23" s="178"/>
      <c r="L23" s="181"/>
      <c r="M23" s="178"/>
      <c r="N23" s="178"/>
      <c r="O23" s="179"/>
      <c r="P23" s="180"/>
    </row>
    <row r="24" spans="1:16" x14ac:dyDescent="0.2">
      <c r="A24" s="81"/>
      <c r="F24" s="120"/>
      <c r="G24" s="119"/>
      <c r="H24" s="122"/>
      <c r="I24" s="122"/>
      <c r="K24" s="178"/>
      <c r="L24" s="181"/>
      <c r="M24" s="178"/>
      <c r="N24" s="178"/>
      <c r="O24" s="179"/>
      <c r="P24" s="180"/>
    </row>
    <row r="25" spans="1:16" x14ac:dyDescent="0.2">
      <c r="A25" s="81"/>
      <c r="F25" s="120"/>
      <c r="G25" s="119"/>
      <c r="H25" s="122"/>
      <c r="I25" s="122"/>
      <c r="K25" s="178"/>
      <c r="L25" s="181"/>
      <c r="M25" s="178"/>
      <c r="N25" s="178"/>
      <c r="O25" s="179"/>
      <c r="P25" s="180"/>
    </row>
    <row r="26" spans="1:16" x14ac:dyDescent="0.2">
      <c r="A26" s="81"/>
      <c r="F26" s="120"/>
      <c r="G26" s="119"/>
      <c r="H26" s="122"/>
      <c r="I26" s="122"/>
      <c r="K26" s="178"/>
      <c r="L26" s="181"/>
      <c r="M26" s="178"/>
      <c r="N26" s="178"/>
      <c r="O26" s="179"/>
      <c r="P26" s="180"/>
    </row>
    <row r="27" spans="1:16" x14ac:dyDescent="0.2">
      <c r="A27" s="81"/>
      <c r="E27" s="120"/>
      <c r="F27" s="120"/>
      <c r="G27" s="119"/>
      <c r="H27" s="122"/>
      <c r="I27" s="122"/>
      <c r="K27" s="178"/>
      <c r="L27" s="181"/>
      <c r="M27" s="178"/>
      <c r="N27" s="178"/>
      <c r="O27" s="179"/>
      <c r="P27" s="180"/>
    </row>
    <row r="28" spans="1:16" x14ac:dyDescent="0.2">
      <c r="A28" s="81"/>
      <c r="F28" s="120"/>
      <c r="G28" s="119"/>
      <c r="H28" s="122"/>
      <c r="I28" s="122"/>
      <c r="K28" s="178"/>
      <c r="L28" s="181"/>
      <c r="M28" s="178"/>
      <c r="N28" s="178"/>
      <c r="O28" s="179"/>
      <c r="P28" s="180"/>
    </row>
    <row r="29" spans="1:16" x14ac:dyDescent="0.2">
      <c r="A29" s="81"/>
      <c r="F29" s="120"/>
      <c r="G29" s="119"/>
      <c r="H29" s="122"/>
      <c r="I29" s="122"/>
      <c r="K29" s="178"/>
      <c r="L29" s="181"/>
      <c r="M29" s="178"/>
      <c r="N29" s="178"/>
      <c r="O29" s="179"/>
      <c r="P29" s="180"/>
    </row>
    <row r="30" spans="1:16" x14ac:dyDescent="0.2">
      <c r="A30" s="81"/>
      <c r="F30" s="120"/>
      <c r="G30" s="119"/>
      <c r="H30" s="122"/>
      <c r="I30" s="122"/>
      <c r="K30" s="178"/>
      <c r="L30" s="181"/>
      <c r="M30" s="178"/>
      <c r="N30" s="178"/>
      <c r="O30" s="179"/>
      <c r="P30" s="180"/>
    </row>
    <row r="31" spans="1:16" x14ac:dyDescent="0.2">
      <c r="A31" s="81"/>
      <c r="F31" s="120"/>
      <c r="G31" s="119"/>
      <c r="H31" s="122"/>
      <c r="I31" s="122"/>
      <c r="K31" s="178"/>
      <c r="L31" s="181"/>
      <c r="M31" s="178"/>
      <c r="N31" s="178"/>
      <c r="O31" s="179"/>
      <c r="P31" s="180"/>
    </row>
    <row r="32" spans="1:16" x14ac:dyDescent="0.2">
      <c r="A32" s="81"/>
      <c r="F32" s="120"/>
      <c r="G32" s="119"/>
      <c r="H32" s="122"/>
      <c r="I32" s="122"/>
      <c r="K32" s="178"/>
      <c r="L32" s="181"/>
      <c r="M32" s="178"/>
      <c r="N32" s="178"/>
      <c r="O32" s="179"/>
      <c r="P32" s="180"/>
    </row>
    <row r="33" spans="1:16" x14ac:dyDescent="0.2">
      <c r="A33" s="81"/>
      <c r="F33" s="120"/>
      <c r="G33" s="119"/>
      <c r="H33" s="122"/>
      <c r="K33" s="178"/>
      <c r="L33" s="181"/>
      <c r="M33" s="178"/>
      <c r="N33" s="178"/>
      <c r="O33" s="179"/>
      <c r="P33" s="180"/>
    </row>
    <row r="34" spans="1:16" x14ac:dyDescent="0.2">
      <c r="A34" s="81"/>
      <c r="F34" s="120"/>
      <c r="G34" s="119"/>
      <c r="H34" s="122"/>
      <c r="K34" s="178"/>
      <c r="L34" s="181"/>
      <c r="M34" s="178"/>
      <c r="N34" s="178"/>
      <c r="O34" s="179"/>
      <c r="P34" s="180"/>
    </row>
    <row r="35" spans="1:16" x14ac:dyDescent="0.2">
      <c r="A35" s="81"/>
      <c r="F35" s="120"/>
      <c r="G35" s="119"/>
      <c r="H35" s="122"/>
      <c r="I35" s="122"/>
      <c r="K35" s="178"/>
      <c r="L35" s="181"/>
      <c r="M35" s="178"/>
      <c r="N35" s="178"/>
      <c r="O35" s="179"/>
      <c r="P35" s="180"/>
    </row>
    <row r="36" spans="1:16" x14ac:dyDescent="0.2">
      <c r="A36" s="81"/>
      <c r="F36" s="120"/>
      <c r="G36" s="119"/>
      <c r="H36" s="122"/>
      <c r="I36" s="122"/>
      <c r="K36" s="178"/>
      <c r="L36" s="181"/>
      <c r="M36" s="178"/>
      <c r="N36" s="178"/>
      <c r="O36" s="179"/>
      <c r="P36" s="180"/>
    </row>
    <row r="37" spans="1:16" x14ac:dyDescent="0.2">
      <c r="A37" s="81"/>
      <c r="F37" s="120"/>
      <c r="G37" s="119"/>
      <c r="H37" s="122"/>
      <c r="I37" s="122"/>
      <c r="K37" s="178"/>
      <c r="L37" s="181"/>
      <c r="M37" s="178"/>
      <c r="N37" s="178"/>
      <c r="O37" s="179"/>
      <c r="P37" s="180"/>
    </row>
    <row r="38" spans="1:16" x14ac:dyDescent="0.2">
      <c r="A38" s="81"/>
      <c r="F38" s="120"/>
      <c r="G38" s="119"/>
      <c r="H38" s="122"/>
      <c r="K38" s="178"/>
      <c r="L38" s="181"/>
      <c r="M38" s="178"/>
      <c r="N38" s="178"/>
      <c r="O38" s="179"/>
      <c r="P38" s="180"/>
    </row>
    <row r="39" spans="1:16" x14ac:dyDescent="0.2">
      <c r="A39" s="81"/>
      <c r="F39" s="120"/>
      <c r="G39" s="119"/>
      <c r="H39" s="122"/>
      <c r="I39" s="122"/>
      <c r="K39" s="178"/>
      <c r="L39" s="181"/>
      <c r="M39" s="178"/>
      <c r="N39" s="178"/>
      <c r="O39" s="179"/>
      <c r="P39" s="180"/>
    </row>
    <row r="40" spans="1:16" x14ac:dyDescent="0.2">
      <c r="A40" s="81"/>
      <c r="F40" s="120"/>
      <c r="G40" s="119"/>
      <c r="H40" s="122"/>
      <c r="I40" s="122"/>
      <c r="K40" s="178"/>
      <c r="L40" s="181"/>
      <c r="M40" s="178"/>
      <c r="N40" s="178"/>
      <c r="O40" s="179"/>
      <c r="P40" s="180"/>
    </row>
    <row r="41" spans="1:16" x14ac:dyDescent="0.2">
      <c r="A41" s="81"/>
      <c r="F41" s="120"/>
      <c r="G41" s="119"/>
      <c r="H41" s="122"/>
      <c r="I41" s="122"/>
      <c r="K41" s="178"/>
      <c r="L41" s="181"/>
      <c r="M41" s="178"/>
      <c r="N41" s="178"/>
      <c r="O41" s="179"/>
      <c r="P41" s="180"/>
    </row>
    <row r="42" spans="1:16" x14ac:dyDescent="0.2">
      <c r="A42" s="81"/>
      <c r="F42" s="120"/>
      <c r="G42" s="119"/>
      <c r="H42" s="122"/>
      <c r="I42" s="122"/>
      <c r="K42" s="178"/>
      <c r="L42" s="181"/>
      <c r="M42" s="178"/>
      <c r="N42" s="178"/>
      <c r="O42" s="179"/>
      <c r="P42" s="180"/>
    </row>
    <row r="43" spans="1:16" x14ac:dyDescent="0.2">
      <c r="A43" s="81"/>
      <c r="F43" s="120"/>
      <c r="G43" s="119"/>
      <c r="H43" s="122"/>
      <c r="I43" s="122"/>
      <c r="K43" s="178"/>
      <c r="L43" s="181"/>
      <c r="M43" s="178"/>
      <c r="N43" s="178"/>
      <c r="O43" s="179"/>
      <c r="P43" s="180"/>
    </row>
    <row r="44" spans="1:16" x14ac:dyDescent="0.2">
      <c r="A44" s="81"/>
      <c r="F44" s="120"/>
      <c r="G44" s="119"/>
      <c r="H44" s="122"/>
      <c r="I44" s="122"/>
      <c r="K44" s="178"/>
      <c r="L44" s="181"/>
      <c r="M44" s="178"/>
      <c r="N44" s="178"/>
      <c r="O44" s="179"/>
      <c r="P44" s="180"/>
    </row>
    <row r="45" spans="1:16" x14ac:dyDescent="0.2">
      <c r="A45" s="81"/>
      <c r="F45" s="120"/>
      <c r="G45" s="119"/>
      <c r="H45" s="122"/>
      <c r="I45" s="122"/>
      <c r="K45" s="178"/>
      <c r="L45" s="181"/>
      <c r="M45" s="178"/>
      <c r="N45" s="178"/>
      <c r="O45" s="179"/>
      <c r="P45" s="180"/>
    </row>
    <row r="46" spans="1:16" x14ac:dyDescent="0.2">
      <c r="A46" s="81"/>
      <c r="F46" s="120"/>
      <c r="G46" s="119"/>
      <c r="H46" s="122"/>
      <c r="I46" s="122"/>
      <c r="K46" s="178"/>
      <c r="L46" s="181"/>
      <c r="M46" s="178"/>
      <c r="N46" s="178"/>
      <c r="O46" s="179"/>
      <c r="P46" s="180"/>
    </row>
    <row r="47" spans="1:16" x14ac:dyDescent="0.2">
      <c r="A47" s="81"/>
      <c r="F47" s="120"/>
      <c r="G47" s="119"/>
      <c r="H47" s="122"/>
      <c r="I47" s="122"/>
      <c r="K47" s="178"/>
      <c r="L47" s="181"/>
      <c r="M47" s="178"/>
      <c r="N47" s="178"/>
      <c r="O47" s="179"/>
      <c r="P47" s="180"/>
    </row>
    <row r="48" spans="1:16" x14ac:dyDescent="0.2">
      <c r="A48" s="81"/>
      <c r="F48" s="120"/>
      <c r="G48" s="119"/>
      <c r="H48" s="122"/>
      <c r="I48" s="122"/>
      <c r="K48" s="178"/>
      <c r="L48" s="181"/>
      <c r="M48" s="178"/>
      <c r="N48" s="178"/>
      <c r="O48" s="179"/>
      <c r="P48" s="180"/>
    </row>
    <row r="49" spans="1:16" x14ac:dyDescent="0.2">
      <c r="A49" s="81"/>
      <c r="F49" s="120"/>
      <c r="G49" s="119"/>
      <c r="H49" s="122"/>
      <c r="I49" s="122"/>
      <c r="K49" s="178"/>
      <c r="L49" s="181"/>
      <c r="M49" s="178"/>
      <c r="N49" s="178"/>
      <c r="O49" s="179"/>
      <c r="P49" s="180"/>
    </row>
    <row r="50" spans="1:16" x14ac:dyDescent="0.2">
      <c r="A50" s="81"/>
      <c r="F50" s="120"/>
      <c r="G50" s="119"/>
      <c r="H50" s="122"/>
      <c r="I50" s="122"/>
      <c r="K50" s="178"/>
      <c r="L50" s="181"/>
      <c r="M50" s="178"/>
      <c r="N50" s="178"/>
      <c r="O50" s="179"/>
      <c r="P50" s="180"/>
    </row>
    <row r="51" spans="1:16" x14ac:dyDescent="0.2">
      <c r="A51" s="81"/>
      <c r="F51" s="120"/>
      <c r="G51" s="119"/>
      <c r="H51" s="122"/>
      <c r="I51" s="122"/>
      <c r="K51" s="178"/>
      <c r="L51" s="181"/>
      <c r="M51" s="178"/>
      <c r="N51" s="178"/>
      <c r="O51" s="179"/>
      <c r="P51" s="180"/>
    </row>
    <row r="52" spans="1:16" x14ac:dyDescent="0.2">
      <c r="A52" s="81"/>
      <c r="F52" s="120"/>
      <c r="G52" s="119"/>
      <c r="H52" s="122"/>
      <c r="I52" s="122"/>
      <c r="K52" s="178"/>
      <c r="L52" s="181"/>
      <c r="M52" s="178"/>
      <c r="N52" s="178"/>
      <c r="O52" s="179"/>
      <c r="P52" s="180"/>
    </row>
    <row r="53" spans="1:16" x14ac:dyDescent="0.2">
      <c r="A53" s="81"/>
      <c r="F53" s="120"/>
      <c r="G53" s="119"/>
      <c r="H53" s="122"/>
      <c r="I53" s="122"/>
      <c r="K53" s="178"/>
      <c r="L53" s="181"/>
      <c r="M53" s="178"/>
      <c r="N53" s="178"/>
      <c r="O53" s="179"/>
      <c r="P53" s="180"/>
    </row>
    <row r="54" spans="1:16" x14ac:dyDescent="0.2">
      <c r="A54" s="81"/>
      <c r="F54" s="120"/>
      <c r="G54" s="119"/>
      <c r="H54" s="122"/>
      <c r="I54" s="122"/>
      <c r="K54" s="178"/>
      <c r="L54" s="181"/>
      <c r="M54" s="178"/>
      <c r="N54" s="178"/>
      <c r="O54" s="179"/>
      <c r="P54" s="180"/>
    </row>
    <row r="55" spans="1:16" x14ac:dyDescent="0.2">
      <c r="A55" s="81"/>
      <c r="F55" s="120"/>
      <c r="G55" s="119"/>
      <c r="H55" s="122"/>
      <c r="I55" s="122"/>
      <c r="K55" s="178"/>
      <c r="L55" s="181"/>
      <c r="M55" s="178"/>
      <c r="N55" s="178"/>
      <c r="O55" s="179"/>
      <c r="P55" s="180"/>
    </row>
    <row r="56" spans="1:16" x14ac:dyDescent="0.2">
      <c r="A56" s="81"/>
      <c r="F56" s="120"/>
      <c r="G56" s="119"/>
      <c r="H56" s="122"/>
      <c r="I56" s="122"/>
      <c r="K56" s="178"/>
      <c r="L56" s="181"/>
      <c r="M56" s="178"/>
      <c r="N56" s="178"/>
      <c r="O56" s="179"/>
      <c r="P56" s="180"/>
    </row>
    <row r="57" spans="1:16" x14ac:dyDescent="0.2">
      <c r="A57" s="81"/>
      <c r="F57" s="120"/>
      <c r="G57" s="119"/>
      <c r="H57" s="122"/>
      <c r="I57" s="122"/>
      <c r="K57" s="178"/>
      <c r="L57" s="181"/>
      <c r="M57" s="178"/>
      <c r="N57" s="178"/>
      <c r="O57" s="179"/>
      <c r="P57" s="180"/>
    </row>
    <row r="58" spans="1:16" x14ac:dyDescent="0.2">
      <c r="A58" s="81"/>
      <c r="F58" s="120"/>
      <c r="G58" s="119"/>
      <c r="H58" s="122"/>
      <c r="I58" s="122"/>
      <c r="K58" s="178"/>
      <c r="L58" s="181"/>
      <c r="M58" s="178"/>
      <c r="N58" s="178"/>
      <c r="O58" s="179"/>
      <c r="P58" s="180"/>
    </row>
    <row r="59" spans="1:16" x14ac:dyDescent="0.2">
      <c r="A59" s="81"/>
      <c r="F59" s="120"/>
      <c r="G59" s="119"/>
      <c r="H59" s="122"/>
      <c r="I59" s="122"/>
      <c r="K59" s="178"/>
      <c r="L59" s="181"/>
      <c r="M59" s="178"/>
      <c r="N59" s="178"/>
      <c r="O59" s="179"/>
      <c r="P59" s="180"/>
    </row>
    <row r="60" spans="1:16" x14ac:dyDescent="0.2">
      <c r="A60" s="81"/>
      <c r="F60" s="120"/>
      <c r="G60" s="119"/>
      <c r="H60" s="122"/>
      <c r="I60" s="122"/>
      <c r="K60" s="178"/>
      <c r="L60" s="181"/>
      <c r="M60" s="178"/>
      <c r="N60" s="178"/>
      <c r="O60" s="179"/>
      <c r="P60" s="180"/>
    </row>
    <row r="61" spans="1:16" x14ac:dyDescent="0.2">
      <c r="A61" s="81"/>
      <c r="F61" s="120"/>
      <c r="G61" s="119"/>
      <c r="H61" s="122"/>
      <c r="I61" s="122"/>
      <c r="K61" s="178"/>
      <c r="L61" s="181"/>
      <c r="M61" s="178"/>
      <c r="N61" s="178"/>
      <c r="O61" s="179"/>
      <c r="P61" s="180"/>
    </row>
    <row r="62" spans="1:16" x14ac:dyDescent="0.2">
      <c r="A62" s="81"/>
      <c r="F62" s="120"/>
      <c r="G62" s="119"/>
      <c r="H62" s="122"/>
      <c r="I62" s="122"/>
      <c r="K62" s="178"/>
      <c r="L62" s="181"/>
      <c r="M62" s="178"/>
      <c r="N62" s="178"/>
      <c r="O62" s="179"/>
      <c r="P62" s="180"/>
    </row>
    <row r="63" spans="1:16" x14ac:dyDescent="0.2">
      <c r="A63" s="81"/>
      <c r="F63" s="120"/>
      <c r="G63" s="119"/>
      <c r="H63" s="122"/>
      <c r="I63" s="122"/>
      <c r="K63" s="178"/>
      <c r="L63" s="181"/>
      <c r="M63" s="178"/>
      <c r="N63" s="178"/>
      <c r="O63" s="179"/>
      <c r="P63" s="180"/>
    </row>
    <row r="64" spans="1:16" x14ac:dyDescent="0.2">
      <c r="A64" s="81"/>
      <c r="F64" s="120"/>
      <c r="G64" s="119"/>
      <c r="H64" s="122"/>
      <c r="I64" s="122"/>
      <c r="K64" s="178"/>
      <c r="L64" s="181"/>
      <c r="M64" s="178"/>
      <c r="N64" s="178"/>
      <c r="O64" s="179"/>
      <c r="P64" s="180"/>
    </row>
    <row r="65" spans="1:16" x14ac:dyDescent="0.2">
      <c r="A65" s="81"/>
      <c r="F65" s="120"/>
      <c r="G65" s="119"/>
      <c r="H65" s="122"/>
      <c r="I65" s="122"/>
      <c r="K65" s="178"/>
      <c r="L65" s="181"/>
      <c r="M65" s="178"/>
      <c r="N65" s="178"/>
      <c r="O65" s="179"/>
      <c r="P65" s="180"/>
    </row>
    <row r="66" spans="1:16" x14ac:dyDescent="0.2">
      <c r="A66" s="81"/>
      <c r="F66" s="120"/>
      <c r="G66" s="119"/>
      <c r="H66" s="122"/>
      <c r="I66" s="122"/>
      <c r="K66" s="178"/>
      <c r="L66" s="181"/>
      <c r="M66" s="178"/>
      <c r="N66" s="178"/>
      <c r="O66" s="179"/>
      <c r="P66" s="180"/>
    </row>
    <row r="67" spans="1:16" x14ac:dyDescent="0.2">
      <c r="A67" s="81"/>
      <c r="E67" s="120"/>
      <c r="F67" s="120"/>
      <c r="G67" s="119"/>
      <c r="H67" s="122"/>
      <c r="I67" s="122"/>
      <c r="K67" s="178"/>
      <c r="L67" s="181"/>
      <c r="M67" s="178"/>
      <c r="N67" s="178"/>
      <c r="O67" s="179"/>
      <c r="P67" s="180"/>
    </row>
    <row r="68" spans="1:16" x14ac:dyDescent="0.2">
      <c r="A68" s="81"/>
      <c r="F68" s="120"/>
      <c r="G68" s="119"/>
      <c r="H68" s="122"/>
      <c r="I68" s="122"/>
      <c r="K68" s="178"/>
      <c r="L68" s="181"/>
      <c r="M68" s="178"/>
      <c r="N68" s="178"/>
      <c r="O68" s="179"/>
      <c r="P68" s="180"/>
    </row>
    <row r="69" spans="1:16" x14ac:dyDescent="0.2">
      <c r="A69" s="81"/>
      <c r="F69" s="120"/>
      <c r="G69" s="119"/>
      <c r="H69" s="122"/>
      <c r="I69" s="122"/>
      <c r="K69" s="178"/>
      <c r="L69" s="181"/>
      <c r="M69" s="178"/>
      <c r="N69" s="178"/>
      <c r="O69" s="179"/>
      <c r="P69" s="180"/>
    </row>
    <row r="70" spans="1:16" x14ac:dyDescent="0.2">
      <c r="A70" s="81"/>
      <c r="F70" s="120"/>
      <c r="G70" s="119"/>
      <c r="H70" s="122"/>
      <c r="I70" s="122"/>
      <c r="K70" s="178"/>
      <c r="L70" s="181"/>
      <c r="M70" s="178"/>
      <c r="N70" s="178"/>
      <c r="O70" s="179"/>
      <c r="P70" s="180"/>
    </row>
    <row r="71" spans="1:16" x14ac:dyDescent="0.2">
      <c r="A71" s="81"/>
      <c r="F71" s="120"/>
      <c r="G71" s="119"/>
      <c r="H71" s="122"/>
      <c r="I71" s="122"/>
      <c r="K71" s="178"/>
      <c r="L71" s="181"/>
      <c r="M71" s="178"/>
      <c r="N71" s="178"/>
      <c r="O71" s="179"/>
      <c r="P71" s="180"/>
    </row>
    <row r="72" spans="1:16" x14ac:dyDescent="0.2">
      <c r="A72" s="81"/>
      <c r="F72" s="120"/>
      <c r="G72" s="119"/>
      <c r="H72" s="122"/>
      <c r="I72" s="122"/>
      <c r="K72" s="178"/>
      <c r="L72" s="181"/>
      <c r="M72" s="178"/>
      <c r="N72" s="178"/>
      <c r="O72" s="179"/>
      <c r="P72" s="180"/>
    </row>
    <row r="73" spans="1:16" x14ac:dyDescent="0.2">
      <c r="A73" s="81"/>
      <c r="F73" s="120"/>
      <c r="G73" s="119"/>
      <c r="H73" s="122"/>
      <c r="I73" s="122"/>
      <c r="K73" s="178"/>
      <c r="L73" s="181"/>
      <c r="M73" s="178"/>
      <c r="N73" s="178"/>
      <c r="O73" s="179"/>
      <c r="P73" s="180"/>
    </row>
    <row r="74" spans="1:16" x14ac:dyDescent="0.2">
      <c r="A74" s="81"/>
      <c r="F74" s="120"/>
      <c r="G74" s="119"/>
      <c r="H74" s="122"/>
      <c r="I74" s="122"/>
      <c r="K74" s="178"/>
      <c r="L74" s="181"/>
      <c r="M74" s="178"/>
      <c r="N74" s="178"/>
      <c r="O74" s="179"/>
      <c r="P74" s="180"/>
    </row>
    <row r="75" spans="1:16" x14ac:dyDescent="0.2">
      <c r="A75" s="81"/>
      <c r="F75" s="120"/>
      <c r="G75" s="119"/>
      <c r="H75" s="122"/>
      <c r="I75" s="122"/>
      <c r="K75" s="178"/>
      <c r="L75" s="181"/>
      <c r="M75" s="178"/>
      <c r="N75" s="178"/>
      <c r="O75" s="179"/>
      <c r="P75" s="180"/>
    </row>
    <row r="76" spans="1:16" x14ac:dyDescent="0.2">
      <c r="A76" s="81"/>
      <c r="F76" s="120"/>
      <c r="G76" s="119"/>
      <c r="H76" s="122"/>
      <c r="I76" s="122"/>
      <c r="K76" s="178"/>
      <c r="L76" s="181"/>
      <c r="M76" s="178"/>
      <c r="N76" s="178"/>
      <c r="O76" s="179"/>
      <c r="P76" s="180"/>
    </row>
    <row r="77" spans="1:16" x14ac:dyDescent="0.2">
      <c r="A77" s="81"/>
      <c r="F77" s="120"/>
      <c r="G77" s="119"/>
      <c r="H77" s="122"/>
      <c r="I77" s="122"/>
      <c r="K77" s="178"/>
      <c r="L77" s="181"/>
      <c r="M77" s="178"/>
      <c r="N77" s="178"/>
      <c r="O77" s="179"/>
      <c r="P77" s="180"/>
    </row>
    <row r="78" spans="1:16" x14ac:dyDescent="0.2">
      <c r="A78" s="81"/>
      <c r="F78" s="120"/>
      <c r="G78" s="119"/>
      <c r="H78" s="122"/>
      <c r="I78" s="122"/>
      <c r="K78" s="178"/>
      <c r="L78" s="181"/>
      <c r="M78" s="178"/>
      <c r="N78" s="178"/>
      <c r="O78" s="179"/>
      <c r="P78" s="180"/>
    </row>
    <row r="79" spans="1:16" x14ac:dyDescent="0.2">
      <c r="A79" s="81"/>
      <c r="F79" s="120"/>
      <c r="G79" s="119"/>
      <c r="H79" s="122"/>
      <c r="I79" s="122"/>
      <c r="K79" s="178"/>
      <c r="L79" s="181"/>
      <c r="M79" s="178"/>
      <c r="N79" s="178"/>
      <c r="O79" s="179"/>
      <c r="P79" s="180"/>
    </row>
    <row r="80" spans="1:16" x14ac:dyDescent="0.2">
      <c r="A80" s="81"/>
      <c r="F80" s="120"/>
      <c r="G80" s="119"/>
      <c r="H80" s="122"/>
      <c r="I80" s="122"/>
      <c r="K80" s="178"/>
      <c r="L80" s="181"/>
      <c r="M80" s="178"/>
      <c r="N80" s="178"/>
      <c r="O80" s="179"/>
      <c r="P80" s="180"/>
    </row>
    <row r="81" spans="1:16" x14ac:dyDescent="0.2">
      <c r="A81" s="81"/>
      <c r="F81" s="120"/>
      <c r="G81" s="119"/>
      <c r="H81" s="122"/>
      <c r="I81" s="122"/>
      <c r="K81" s="178"/>
      <c r="L81" s="181"/>
      <c r="M81" s="178"/>
      <c r="N81" s="178"/>
      <c r="O81" s="179"/>
      <c r="P81" s="180"/>
    </row>
    <row r="82" spans="1:16" x14ac:dyDescent="0.2">
      <c r="A82" s="81"/>
      <c r="F82" s="120"/>
      <c r="G82" s="119"/>
      <c r="H82" s="122"/>
      <c r="I82" s="122"/>
      <c r="K82" s="178"/>
      <c r="L82" s="181"/>
      <c r="M82" s="178"/>
      <c r="N82" s="178"/>
      <c r="O82" s="179"/>
      <c r="P82" s="180"/>
    </row>
    <row r="83" spans="1:16" x14ac:dyDescent="0.2">
      <c r="A83" s="81"/>
      <c r="F83" s="120"/>
      <c r="G83" s="119"/>
      <c r="H83" s="122"/>
      <c r="I83" s="122"/>
      <c r="K83" s="178"/>
      <c r="L83" s="181"/>
      <c r="M83" s="178"/>
      <c r="N83" s="178"/>
      <c r="O83" s="179"/>
      <c r="P83" s="180"/>
    </row>
    <row r="84" spans="1:16" x14ac:dyDescent="0.2">
      <c r="A84" s="81"/>
      <c r="F84" s="120"/>
      <c r="G84" s="119"/>
      <c r="H84" s="122"/>
      <c r="I84" s="122"/>
      <c r="K84" s="178"/>
      <c r="L84" s="181"/>
      <c r="M84" s="178"/>
      <c r="N84" s="178"/>
      <c r="O84" s="179"/>
      <c r="P84" s="180"/>
    </row>
    <row r="85" spans="1:16" x14ac:dyDescent="0.2">
      <c r="A85" s="81"/>
      <c r="F85" s="120"/>
      <c r="G85" s="119"/>
      <c r="H85" s="122"/>
      <c r="I85" s="122"/>
      <c r="K85" s="178"/>
      <c r="L85" s="181"/>
      <c r="M85" s="178"/>
      <c r="N85" s="178"/>
      <c r="O85" s="179"/>
      <c r="P85" s="180"/>
    </row>
    <row r="86" spans="1:16" x14ac:dyDescent="0.2">
      <c r="A86" s="81"/>
      <c r="F86" s="120"/>
      <c r="G86" s="119"/>
      <c r="H86" s="122"/>
      <c r="I86" s="122"/>
      <c r="K86" s="178"/>
      <c r="L86" s="181"/>
      <c r="M86" s="178"/>
      <c r="N86" s="178"/>
      <c r="O86" s="179"/>
      <c r="P86" s="180"/>
    </row>
    <row r="87" spans="1:16" x14ac:dyDescent="0.2">
      <c r="A87" s="81"/>
      <c r="F87" s="120"/>
      <c r="G87" s="119"/>
      <c r="H87" s="122"/>
      <c r="I87" s="122"/>
      <c r="K87" s="178"/>
      <c r="L87" s="181"/>
      <c r="M87" s="178"/>
      <c r="N87" s="178"/>
      <c r="O87" s="179"/>
      <c r="P87" s="180"/>
    </row>
    <row r="88" spans="1:16" x14ac:dyDescent="0.2">
      <c r="A88" s="81"/>
      <c r="F88" s="120"/>
      <c r="G88" s="119"/>
      <c r="H88" s="122"/>
      <c r="I88" s="122"/>
      <c r="K88" s="178"/>
      <c r="L88" s="181"/>
      <c r="M88" s="178"/>
      <c r="N88" s="178"/>
      <c r="O88" s="179"/>
      <c r="P88" s="180"/>
    </row>
    <row r="89" spans="1:16" x14ac:dyDescent="0.2">
      <c r="A89" s="81"/>
      <c r="F89" s="120"/>
      <c r="G89" s="119"/>
      <c r="H89" s="122"/>
      <c r="I89" s="122"/>
      <c r="K89" s="178"/>
      <c r="L89" s="181"/>
      <c r="M89" s="178"/>
      <c r="N89" s="178"/>
      <c r="O89" s="179"/>
      <c r="P89" s="180"/>
    </row>
    <row r="90" spans="1:16" x14ac:dyDescent="0.2">
      <c r="A90" s="81"/>
      <c r="F90" s="120"/>
      <c r="G90" s="119"/>
      <c r="H90" s="122"/>
      <c r="I90" s="122"/>
      <c r="K90" s="178"/>
      <c r="L90" s="181"/>
      <c r="M90" s="178"/>
      <c r="N90" s="178"/>
      <c r="O90" s="179"/>
      <c r="P90" s="180"/>
    </row>
    <row r="91" spans="1:16" x14ac:dyDescent="0.2">
      <c r="A91" s="81"/>
      <c r="F91" s="120"/>
      <c r="G91" s="119"/>
      <c r="H91" s="122"/>
      <c r="I91" s="122"/>
      <c r="K91" s="178"/>
      <c r="L91" s="181"/>
      <c r="M91" s="178"/>
      <c r="N91" s="178"/>
      <c r="O91" s="179"/>
      <c r="P91" s="180"/>
    </row>
    <row r="92" spans="1:16" x14ac:dyDescent="0.2">
      <c r="A92" s="81"/>
      <c r="F92" s="120"/>
      <c r="G92" s="119"/>
      <c r="H92" s="122"/>
      <c r="I92" s="122"/>
      <c r="K92" s="178"/>
      <c r="L92" s="181"/>
      <c r="M92" s="178"/>
      <c r="N92" s="178"/>
      <c r="O92" s="179"/>
      <c r="P92" s="180"/>
    </row>
    <row r="93" spans="1:16" x14ac:dyDescent="0.2">
      <c r="A93" s="81"/>
      <c r="F93" s="120"/>
      <c r="G93" s="119"/>
      <c r="H93" s="122"/>
      <c r="I93" s="122"/>
      <c r="K93" s="178"/>
      <c r="L93" s="181"/>
      <c r="M93" s="178"/>
      <c r="N93" s="178"/>
      <c r="O93" s="179"/>
      <c r="P93" s="180"/>
    </row>
    <row r="94" spans="1:16" x14ac:dyDescent="0.2">
      <c r="A94" s="81"/>
      <c r="F94" s="120"/>
      <c r="G94" s="119"/>
      <c r="H94" s="122"/>
      <c r="I94" s="122"/>
      <c r="K94" s="178"/>
      <c r="L94" s="181"/>
      <c r="M94" s="178"/>
      <c r="N94" s="178"/>
      <c r="O94" s="179"/>
      <c r="P94" s="180"/>
    </row>
    <row r="95" spans="1:16" x14ac:dyDescent="0.2">
      <c r="A95" s="81"/>
      <c r="F95" s="120"/>
      <c r="G95" s="119"/>
      <c r="H95" s="122"/>
      <c r="I95" s="122"/>
      <c r="K95" s="178"/>
      <c r="L95" s="181"/>
      <c r="M95" s="178"/>
      <c r="N95" s="178"/>
      <c r="O95" s="179"/>
      <c r="P95" s="180"/>
    </row>
    <row r="96" spans="1:16" x14ac:dyDescent="0.2">
      <c r="A96" s="81"/>
      <c r="F96" s="120"/>
      <c r="G96" s="119"/>
      <c r="H96" s="122"/>
      <c r="I96" s="122"/>
      <c r="K96" s="178"/>
      <c r="L96" s="181"/>
      <c r="M96" s="178"/>
      <c r="N96" s="178"/>
      <c r="O96" s="179"/>
      <c r="P96" s="180"/>
    </row>
    <row r="97" spans="1:16" x14ac:dyDescent="0.2">
      <c r="A97" s="81"/>
      <c r="F97" s="120"/>
      <c r="G97" s="119"/>
      <c r="H97" s="122"/>
      <c r="I97" s="122"/>
      <c r="K97" s="178"/>
      <c r="L97" s="181"/>
      <c r="M97" s="178"/>
      <c r="N97" s="178"/>
      <c r="O97" s="179"/>
      <c r="P97" s="180"/>
    </row>
    <row r="98" spans="1:16" x14ac:dyDescent="0.2">
      <c r="A98" s="81"/>
      <c r="F98" s="120"/>
      <c r="G98" s="119"/>
      <c r="H98" s="122"/>
      <c r="I98" s="122"/>
      <c r="K98" s="178"/>
      <c r="L98" s="181"/>
      <c r="M98" s="178"/>
      <c r="N98" s="178"/>
      <c r="O98" s="179"/>
      <c r="P98" s="180"/>
    </row>
    <row r="99" spans="1:16" x14ac:dyDescent="0.2">
      <c r="A99" s="81"/>
      <c r="F99" s="120"/>
      <c r="G99" s="119"/>
      <c r="H99" s="122"/>
      <c r="I99" s="122"/>
      <c r="K99" s="178"/>
      <c r="L99" s="181"/>
      <c r="M99" s="178"/>
      <c r="N99" s="178"/>
      <c r="O99" s="179"/>
      <c r="P99" s="180"/>
    </row>
    <row r="100" spans="1:16" x14ac:dyDescent="0.2">
      <c r="A100" s="81"/>
      <c r="F100" s="120"/>
      <c r="G100" s="119"/>
      <c r="H100" s="122"/>
      <c r="I100" s="122"/>
      <c r="K100" s="178"/>
      <c r="L100" s="181"/>
      <c r="M100" s="178"/>
      <c r="N100" s="178"/>
      <c r="O100" s="179"/>
      <c r="P100" s="180"/>
    </row>
    <row r="101" spans="1:16" x14ac:dyDescent="0.2">
      <c r="A101" s="81"/>
      <c r="F101" s="120"/>
      <c r="G101" s="119"/>
      <c r="H101" s="122"/>
      <c r="I101" s="122"/>
      <c r="K101" s="178"/>
      <c r="L101" s="181"/>
      <c r="M101" s="178"/>
      <c r="N101" s="178"/>
      <c r="O101" s="179"/>
      <c r="P101" s="180"/>
    </row>
    <row r="102" spans="1:16" x14ac:dyDescent="0.2">
      <c r="A102" s="81"/>
      <c r="F102" s="120"/>
      <c r="G102" s="119"/>
      <c r="H102" s="122"/>
      <c r="I102" s="122"/>
      <c r="K102" s="178"/>
      <c r="L102" s="181"/>
      <c r="M102" s="178"/>
      <c r="N102" s="178"/>
      <c r="O102" s="179"/>
      <c r="P102" s="180"/>
    </row>
    <row r="103" spans="1:16" x14ac:dyDescent="0.2">
      <c r="A103" s="81"/>
      <c r="F103" s="120"/>
      <c r="G103" s="119"/>
      <c r="H103" s="122"/>
      <c r="I103" s="122"/>
      <c r="K103" s="178"/>
      <c r="L103" s="181"/>
      <c r="M103" s="178"/>
      <c r="N103" s="178"/>
      <c r="O103" s="179"/>
      <c r="P103" s="180"/>
    </row>
    <row r="104" spans="1:16" x14ac:dyDescent="0.2">
      <c r="A104" s="81"/>
      <c r="F104" s="120"/>
      <c r="G104" s="119"/>
      <c r="H104" s="122"/>
      <c r="I104" s="122"/>
      <c r="K104" s="178"/>
      <c r="L104" s="181"/>
      <c r="M104" s="178"/>
      <c r="N104" s="178"/>
      <c r="O104" s="179"/>
      <c r="P104" s="180"/>
    </row>
    <row r="105" spans="1:16" x14ac:dyDescent="0.2">
      <c r="A105" s="81"/>
      <c r="F105" s="120"/>
      <c r="G105" s="119"/>
      <c r="H105" s="122"/>
      <c r="I105" s="122"/>
      <c r="K105" s="178"/>
      <c r="L105" s="181"/>
      <c r="M105" s="178"/>
      <c r="N105" s="178"/>
      <c r="O105" s="179"/>
      <c r="P105" s="180"/>
    </row>
    <row r="106" spans="1:16" x14ac:dyDescent="0.2">
      <c r="A106" s="81"/>
      <c r="F106" s="120"/>
      <c r="G106" s="119"/>
      <c r="H106" s="122"/>
      <c r="I106" s="122"/>
      <c r="K106" s="178"/>
      <c r="L106" s="181"/>
      <c r="M106" s="178"/>
      <c r="N106" s="178"/>
      <c r="O106" s="179"/>
      <c r="P106" s="180"/>
    </row>
    <row r="107" spans="1:16" x14ac:dyDescent="0.2">
      <c r="A107" s="81"/>
      <c r="F107" s="120"/>
      <c r="G107" s="119"/>
      <c r="H107" s="122"/>
      <c r="I107" s="122"/>
      <c r="K107" s="178"/>
      <c r="L107" s="181"/>
      <c r="M107" s="178"/>
      <c r="N107" s="178"/>
      <c r="O107" s="179"/>
      <c r="P107" s="180"/>
    </row>
    <row r="108" spans="1:16" x14ac:dyDescent="0.2">
      <c r="A108" s="81"/>
      <c r="F108" s="120"/>
      <c r="G108" s="119"/>
      <c r="H108" s="122"/>
      <c r="I108" s="122"/>
      <c r="K108" s="178"/>
      <c r="L108" s="181"/>
      <c r="M108" s="178"/>
      <c r="N108" s="178"/>
      <c r="O108" s="179"/>
      <c r="P108" s="180"/>
    </row>
    <row r="109" spans="1:16" x14ac:dyDescent="0.2">
      <c r="A109" s="81"/>
      <c r="F109" s="120"/>
      <c r="G109" s="119"/>
      <c r="H109" s="122"/>
      <c r="I109" s="122"/>
      <c r="K109" s="178"/>
      <c r="L109" s="181"/>
      <c r="M109" s="178"/>
      <c r="N109" s="178"/>
      <c r="O109" s="179"/>
      <c r="P109" s="180"/>
    </row>
    <row r="110" spans="1:16" x14ac:dyDescent="0.2">
      <c r="A110" s="81"/>
      <c r="F110" s="120"/>
      <c r="G110" s="119"/>
      <c r="H110" s="122"/>
      <c r="I110" s="122"/>
      <c r="K110" s="178"/>
      <c r="L110" s="181"/>
      <c r="M110" s="178"/>
      <c r="N110" s="178"/>
      <c r="O110" s="179"/>
      <c r="P110" s="180"/>
    </row>
    <row r="111" spans="1:16" x14ac:dyDescent="0.2">
      <c r="A111" s="81"/>
      <c r="F111" s="120"/>
      <c r="G111" s="119"/>
      <c r="H111" s="122"/>
      <c r="I111" s="122"/>
      <c r="K111" s="178"/>
      <c r="L111" s="181"/>
      <c r="M111" s="178"/>
      <c r="N111" s="178"/>
      <c r="O111" s="179"/>
      <c r="P111" s="180"/>
    </row>
    <row r="112" spans="1:16" x14ac:dyDescent="0.2">
      <c r="A112" s="81"/>
      <c r="F112" s="120"/>
      <c r="G112" s="119"/>
      <c r="H112" s="122"/>
      <c r="I112" s="122"/>
      <c r="K112" s="178"/>
      <c r="L112" s="181"/>
      <c r="M112" s="178"/>
      <c r="N112" s="178"/>
      <c r="O112" s="179"/>
      <c r="P112" s="180"/>
    </row>
    <row r="113" spans="1:16" x14ac:dyDescent="0.2">
      <c r="A113" s="81"/>
      <c r="F113" s="120"/>
      <c r="G113" s="119"/>
      <c r="H113" s="122"/>
      <c r="I113" s="122"/>
      <c r="K113" s="178"/>
      <c r="L113" s="181"/>
      <c r="M113" s="178"/>
      <c r="N113" s="178"/>
      <c r="O113" s="179"/>
      <c r="P113" s="180"/>
    </row>
    <row r="114" spans="1:16" x14ac:dyDescent="0.2">
      <c r="A114" s="81"/>
      <c r="F114" s="120"/>
      <c r="G114" s="119"/>
      <c r="H114" s="122"/>
      <c r="K114" s="178"/>
      <c r="L114" s="181"/>
      <c r="M114" s="178"/>
      <c r="N114" s="178"/>
      <c r="O114" s="179"/>
      <c r="P114" s="180"/>
    </row>
    <row r="115" spans="1:16" x14ac:dyDescent="0.2">
      <c r="A115" s="81"/>
      <c r="F115" s="120"/>
      <c r="G115" s="119"/>
      <c r="H115" s="122"/>
      <c r="I115" s="122"/>
      <c r="K115" s="178"/>
      <c r="L115" s="181"/>
      <c r="M115" s="178"/>
      <c r="N115" s="178"/>
      <c r="O115" s="179"/>
      <c r="P115" s="180"/>
    </row>
    <row r="116" spans="1:16" x14ac:dyDescent="0.2">
      <c r="A116" s="81"/>
      <c r="F116" s="120"/>
      <c r="G116" s="119"/>
      <c r="H116" s="122"/>
      <c r="I116" s="122"/>
      <c r="K116" s="178"/>
      <c r="L116" s="181"/>
      <c r="M116" s="178"/>
      <c r="N116" s="178"/>
      <c r="O116" s="179"/>
      <c r="P116" s="180"/>
    </row>
    <row r="117" spans="1:16" x14ac:dyDescent="0.2">
      <c r="A117" s="81"/>
      <c r="F117" s="120"/>
      <c r="G117" s="119"/>
      <c r="H117" s="122"/>
      <c r="K117" s="178"/>
      <c r="L117" s="181"/>
      <c r="M117" s="178"/>
      <c r="N117" s="178"/>
      <c r="O117" s="179"/>
      <c r="P117" s="180"/>
    </row>
    <row r="118" spans="1:16" x14ac:dyDescent="0.2">
      <c r="A118" s="81"/>
      <c r="F118" s="120"/>
      <c r="G118" s="119"/>
      <c r="H118" s="122"/>
      <c r="I118" s="122"/>
      <c r="K118" s="178"/>
      <c r="L118" s="181"/>
      <c r="M118" s="178"/>
      <c r="N118" s="178"/>
      <c r="O118" s="179"/>
      <c r="P118" s="180"/>
    </row>
    <row r="119" spans="1:16" x14ac:dyDescent="0.2">
      <c r="A119" s="81"/>
      <c r="F119" s="120"/>
      <c r="G119" s="119"/>
      <c r="H119" s="122"/>
      <c r="I119" s="122"/>
      <c r="K119" s="178"/>
      <c r="L119" s="181"/>
      <c r="M119" s="178"/>
      <c r="N119" s="178"/>
      <c r="O119" s="179"/>
      <c r="P119" s="180"/>
    </row>
    <row r="120" spans="1:16" x14ac:dyDescent="0.2">
      <c r="A120" s="81"/>
      <c r="F120" s="120"/>
      <c r="G120" s="119"/>
      <c r="H120" s="122"/>
      <c r="I120" s="122"/>
      <c r="K120" s="178"/>
      <c r="L120" s="181"/>
      <c r="M120" s="178"/>
      <c r="N120" s="178"/>
      <c r="O120" s="179"/>
      <c r="P120" s="180"/>
    </row>
    <row r="121" spans="1:16" x14ac:dyDescent="0.2">
      <c r="A121" s="81"/>
      <c r="F121" s="120"/>
      <c r="G121" s="119"/>
      <c r="H121" s="122"/>
      <c r="I121" s="122"/>
      <c r="K121" s="178"/>
      <c r="L121" s="181"/>
      <c r="M121" s="178"/>
      <c r="N121" s="178"/>
      <c r="O121" s="179"/>
      <c r="P121" s="180"/>
    </row>
    <row r="122" spans="1:16" x14ac:dyDescent="0.2">
      <c r="A122" s="81"/>
      <c r="F122" s="120"/>
      <c r="G122" s="119"/>
      <c r="H122" s="122"/>
      <c r="I122" s="122"/>
      <c r="K122" s="178"/>
      <c r="L122" s="181"/>
      <c r="M122" s="178"/>
      <c r="N122" s="178"/>
      <c r="O122" s="179"/>
      <c r="P122" s="180"/>
    </row>
    <row r="123" spans="1:16" x14ac:dyDescent="0.2">
      <c r="A123" s="81"/>
      <c r="F123" s="120"/>
      <c r="G123" s="119"/>
      <c r="H123" s="122"/>
      <c r="I123" s="122"/>
      <c r="K123" s="178"/>
      <c r="L123" s="181"/>
      <c r="M123" s="178"/>
      <c r="N123" s="178"/>
      <c r="O123" s="179"/>
      <c r="P123" s="180"/>
    </row>
    <row r="124" spans="1:16" x14ac:dyDescent="0.2">
      <c r="A124" s="81"/>
      <c r="F124" s="120"/>
      <c r="G124" s="119"/>
      <c r="H124" s="122"/>
      <c r="I124" s="122"/>
      <c r="K124" s="178"/>
      <c r="L124" s="181"/>
      <c r="M124" s="178"/>
      <c r="N124" s="178"/>
      <c r="O124" s="179"/>
      <c r="P124" s="180"/>
    </row>
    <row r="125" spans="1:16" x14ac:dyDescent="0.2">
      <c r="A125" s="81"/>
      <c r="F125" s="120"/>
      <c r="G125" s="119"/>
      <c r="H125" s="122"/>
      <c r="I125" s="122"/>
      <c r="K125" s="178"/>
      <c r="L125" s="181"/>
      <c r="M125" s="178"/>
      <c r="N125" s="178"/>
      <c r="O125" s="179"/>
      <c r="P125" s="180"/>
    </row>
    <row r="126" spans="1:16" x14ac:dyDescent="0.2">
      <c r="A126" s="81"/>
      <c r="F126" s="120"/>
      <c r="G126" s="119"/>
      <c r="H126" s="122"/>
      <c r="I126" s="122"/>
      <c r="K126" s="178"/>
      <c r="L126" s="181"/>
      <c r="M126" s="178"/>
      <c r="N126" s="178"/>
      <c r="O126" s="179"/>
      <c r="P126" s="180"/>
    </row>
    <row r="127" spans="1:16" x14ac:dyDescent="0.2">
      <c r="A127" s="81"/>
      <c r="F127" s="120"/>
      <c r="G127" s="119"/>
      <c r="H127" s="122"/>
      <c r="I127" s="122"/>
      <c r="K127" s="178"/>
      <c r="L127" s="181"/>
      <c r="M127" s="178"/>
      <c r="N127" s="178"/>
      <c r="O127" s="179"/>
      <c r="P127" s="180"/>
    </row>
    <row r="128" spans="1:16" x14ac:dyDescent="0.2">
      <c r="A128" s="81"/>
      <c r="F128" s="120"/>
      <c r="G128" s="119"/>
      <c r="H128" s="122"/>
      <c r="I128" s="122"/>
      <c r="K128" s="178"/>
      <c r="L128" s="181"/>
      <c r="M128" s="178"/>
      <c r="N128" s="178"/>
      <c r="O128" s="179"/>
      <c r="P128" s="180"/>
    </row>
    <row r="129" spans="1:16" x14ac:dyDescent="0.2">
      <c r="A129" s="81"/>
      <c r="F129" s="120"/>
      <c r="G129" s="119"/>
      <c r="H129" s="122"/>
      <c r="I129" s="122"/>
      <c r="K129" s="178"/>
      <c r="L129" s="181"/>
      <c r="M129" s="178"/>
      <c r="N129" s="178"/>
      <c r="O129" s="179"/>
      <c r="P129" s="180"/>
    </row>
    <row r="130" spans="1:16" x14ac:dyDescent="0.2">
      <c r="A130" s="81"/>
      <c r="F130" s="120"/>
      <c r="G130" s="119"/>
      <c r="H130" s="122"/>
      <c r="I130" s="122"/>
      <c r="K130" s="178"/>
      <c r="L130" s="181"/>
      <c r="M130" s="178"/>
      <c r="N130" s="178"/>
      <c r="O130" s="179"/>
      <c r="P130" s="180"/>
    </row>
    <row r="131" spans="1:16" x14ac:dyDescent="0.2">
      <c r="A131" s="81"/>
      <c r="F131" s="120"/>
      <c r="G131" s="119"/>
      <c r="H131" s="122"/>
      <c r="I131" s="122"/>
      <c r="K131" s="178"/>
      <c r="L131" s="181"/>
      <c r="M131" s="178"/>
      <c r="N131" s="178"/>
      <c r="O131" s="179"/>
      <c r="P131" s="180"/>
    </row>
    <row r="132" spans="1:16" x14ac:dyDescent="0.2">
      <c r="A132" s="81"/>
      <c r="F132" s="120"/>
      <c r="G132" s="119"/>
      <c r="H132" s="122"/>
      <c r="I132" s="122"/>
      <c r="K132" s="178"/>
      <c r="L132" s="181"/>
      <c r="M132" s="178"/>
      <c r="N132" s="178"/>
      <c r="O132" s="179"/>
      <c r="P132" s="180"/>
    </row>
    <row r="133" spans="1:16" x14ac:dyDescent="0.2">
      <c r="A133" s="81"/>
      <c r="F133" s="120"/>
      <c r="G133" s="119"/>
      <c r="H133" s="122"/>
      <c r="I133" s="122"/>
      <c r="K133" s="178"/>
      <c r="L133" s="181"/>
      <c r="M133" s="178"/>
      <c r="N133" s="178"/>
      <c r="O133" s="179"/>
      <c r="P133" s="180"/>
    </row>
    <row r="134" spans="1:16" x14ac:dyDescent="0.2">
      <c r="A134" s="81"/>
      <c r="F134" s="120"/>
      <c r="G134" s="119"/>
      <c r="H134" s="122"/>
      <c r="I134" s="122"/>
      <c r="K134" s="178"/>
      <c r="L134" s="181"/>
      <c r="M134" s="178"/>
      <c r="N134" s="178"/>
      <c r="O134" s="179"/>
      <c r="P134" s="180"/>
    </row>
    <row r="135" spans="1:16" x14ac:dyDescent="0.2">
      <c r="A135" s="81"/>
      <c r="F135" s="120"/>
      <c r="G135" s="119"/>
      <c r="H135" s="122"/>
      <c r="I135" s="122"/>
      <c r="K135" s="178"/>
      <c r="L135" s="181"/>
      <c r="M135" s="178"/>
      <c r="N135" s="178"/>
      <c r="O135" s="179"/>
      <c r="P135" s="180"/>
    </row>
    <row r="136" spans="1:16" x14ac:dyDescent="0.2">
      <c r="A136" s="81"/>
      <c r="F136" s="120"/>
      <c r="G136" s="119"/>
      <c r="H136" s="122"/>
      <c r="I136" s="122"/>
      <c r="K136" s="178"/>
      <c r="L136" s="181"/>
      <c r="M136" s="178"/>
      <c r="N136" s="178"/>
      <c r="O136" s="179"/>
      <c r="P136" s="180"/>
    </row>
    <row r="137" spans="1:16" x14ac:dyDescent="0.2">
      <c r="A137" s="81"/>
      <c r="F137" s="120"/>
      <c r="G137" s="119"/>
      <c r="H137" s="122"/>
      <c r="I137" s="122"/>
      <c r="K137" s="178"/>
      <c r="L137" s="181"/>
      <c r="M137" s="178"/>
      <c r="N137" s="178"/>
      <c r="O137" s="179"/>
      <c r="P137" s="180"/>
    </row>
    <row r="138" spans="1:16" x14ac:dyDescent="0.2">
      <c r="A138" s="81"/>
      <c r="F138" s="120"/>
      <c r="G138" s="119"/>
      <c r="H138" s="122"/>
      <c r="I138" s="122"/>
      <c r="K138" s="178"/>
      <c r="L138" s="181"/>
      <c r="M138" s="178"/>
      <c r="N138" s="178"/>
      <c r="O138" s="179"/>
      <c r="P138" s="180"/>
    </row>
    <row r="139" spans="1:16" x14ac:dyDescent="0.2">
      <c r="A139" s="81"/>
      <c r="F139" s="120"/>
      <c r="G139" s="119"/>
      <c r="H139" s="122"/>
      <c r="I139" s="122"/>
      <c r="K139" s="178"/>
      <c r="L139" s="181"/>
      <c r="M139" s="178"/>
      <c r="N139" s="178"/>
      <c r="O139" s="179"/>
      <c r="P139" s="180"/>
    </row>
    <row r="140" spans="1:16" x14ac:dyDescent="0.2">
      <c r="A140" s="81"/>
      <c r="F140" s="120"/>
      <c r="G140" s="119"/>
      <c r="H140" s="122"/>
      <c r="I140" s="122"/>
      <c r="K140" s="178"/>
      <c r="L140" s="181"/>
      <c r="M140" s="178"/>
      <c r="N140" s="178"/>
      <c r="O140" s="179"/>
      <c r="P140" s="180"/>
    </row>
    <row r="141" spans="1:16" x14ac:dyDescent="0.2">
      <c r="A141" s="81"/>
      <c r="F141" s="120"/>
      <c r="G141" s="119"/>
      <c r="H141" s="122"/>
      <c r="I141" s="122"/>
      <c r="K141" s="178"/>
      <c r="L141" s="181"/>
      <c r="M141" s="178"/>
      <c r="N141" s="178"/>
      <c r="O141" s="179"/>
      <c r="P141" s="180"/>
    </row>
    <row r="142" spans="1:16" x14ac:dyDescent="0.2">
      <c r="A142" s="81"/>
      <c r="F142" s="120"/>
      <c r="G142" s="119"/>
      <c r="H142" s="122"/>
      <c r="I142" s="122"/>
      <c r="K142" s="178"/>
      <c r="L142" s="181"/>
      <c r="M142" s="178"/>
      <c r="N142" s="178"/>
      <c r="O142" s="179"/>
      <c r="P142" s="180"/>
    </row>
    <row r="143" spans="1:16" x14ac:dyDescent="0.2">
      <c r="A143" s="81"/>
      <c r="F143" s="120"/>
      <c r="G143" s="119"/>
      <c r="H143" s="122"/>
      <c r="I143" s="122"/>
      <c r="K143" s="178"/>
      <c r="L143" s="181"/>
      <c r="M143" s="178"/>
      <c r="N143" s="178"/>
      <c r="O143" s="179"/>
      <c r="P143" s="180"/>
    </row>
    <row r="144" spans="1:16" x14ac:dyDescent="0.2">
      <c r="A144" s="81"/>
      <c r="F144" s="120"/>
      <c r="G144" s="119"/>
      <c r="H144" s="122"/>
      <c r="I144" s="122"/>
      <c r="K144" s="178"/>
      <c r="L144" s="181"/>
      <c r="M144" s="178"/>
      <c r="N144" s="178"/>
      <c r="O144" s="179"/>
      <c r="P144" s="180"/>
    </row>
    <row r="145" spans="1:16" x14ac:dyDescent="0.2">
      <c r="A145" s="81"/>
      <c r="F145" s="120"/>
      <c r="G145" s="119"/>
      <c r="H145" s="122"/>
      <c r="I145" s="122"/>
      <c r="K145" s="178"/>
      <c r="L145" s="181"/>
      <c r="M145" s="178"/>
      <c r="N145" s="178"/>
      <c r="O145" s="179"/>
      <c r="P145" s="180"/>
    </row>
    <row r="146" spans="1:16" x14ac:dyDescent="0.2">
      <c r="A146" s="81"/>
      <c r="F146" s="120"/>
      <c r="G146" s="119"/>
      <c r="H146" s="122"/>
      <c r="I146" s="122"/>
      <c r="K146" s="178"/>
      <c r="L146" s="181"/>
      <c r="M146" s="178"/>
      <c r="N146" s="178"/>
      <c r="O146" s="179"/>
      <c r="P146" s="180"/>
    </row>
    <row r="147" spans="1:16" x14ac:dyDescent="0.2">
      <c r="A147" s="81"/>
      <c r="F147" s="120"/>
      <c r="G147" s="119"/>
      <c r="H147" s="122"/>
      <c r="I147" s="122"/>
      <c r="K147" s="178"/>
      <c r="L147" s="181"/>
      <c r="M147" s="178"/>
      <c r="N147" s="178"/>
      <c r="O147" s="179"/>
      <c r="P147" s="180"/>
    </row>
    <row r="148" spans="1:16" x14ac:dyDescent="0.2">
      <c r="A148" s="81"/>
      <c r="F148" s="120"/>
      <c r="G148" s="119"/>
      <c r="H148" s="122"/>
      <c r="I148" s="122"/>
      <c r="K148" s="178"/>
      <c r="L148" s="181"/>
      <c r="M148" s="178"/>
      <c r="N148" s="178"/>
      <c r="O148" s="179"/>
      <c r="P148" s="180"/>
    </row>
    <row r="149" spans="1:16" x14ac:dyDescent="0.2">
      <c r="A149" s="81"/>
      <c r="F149" s="120"/>
      <c r="G149" s="119"/>
      <c r="H149" s="122"/>
      <c r="I149" s="122"/>
      <c r="K149" s="178"/>
      <c r="L149" s="181"/>
      <c r="M149" s="178"/>
      <c r="N149" s="178"/>
      <c r="O149" s="179"/>
      <c r="P149" s="180"/>
    </row>
    <row r="150" spans="1:16" x14ac:dyDescent="0.2">
      <c r="A150" s="81"/>
      <c r="F150" s="120"/>
      <c r="G150" s="119"/>
      <c r="H150" s="122"/>
      <c r="I150" s="122"/>
      <c r="K150" s="178"/>
      <c r="L150" s="181"/>
      <c r="M150" s="178"/>
      <c r="N150" s="178"/>
      <c r="O150" s="179"/>
      <c r="P150" s="180"/>
    </row>
    <row r="151" spans="1:16" x14ac:dyDescent="0.2">
      <c r="A151" s="81"/>
      <c r="F151" s="120"/>
      <c r="G151" s="119"/>
      <c r="H151" s="122"/>
      <c r="I151" s="122"/>
      <c r="K151" s="178"/>
      <c r="L151" s="181"/>
      <c r="M151" s="178"/>
      <c r="N151" s="178"/>
      <c r="O151" s="179"/>
      <c r="P151" s="180"/>
    </row>
    <row r="152" spans="1:16" x14ac:dyDescent="0.2">
      <c r="A152" s="81"/>
      <c r="F152" s="120"/>
      <c r="G152" s="119"/>
      <c r="H152" s="122"/>
      <c r="I152" s="122"/>
      <c r="K152" s="178"/>
      <c r="L152" s="181"/>
      <c r="M152" s="178"/>
      <c r="N152" s="178"/>
      <c r="O152" s="179"/>
      <c r="P152" s="180"/>
    </row>
    <row r="153" spans="1:16" x14ac:dyDescent="0.2">
      <c r="A153" s="81"/>
      <c r="F153" s="120"/>
      <c r="G153" s="119"/>
      <c r="H153" s="122"/>
      <c r="I153" s="122"/>
      <c r="K153" s="178"/>
      <c r="L153" s="181"/>
      <c r="M153" s="178"/>
      <c r="N153" s="178"/>
      <c r="O153" s="179"/>
      <c r="P153" s="180"/>
    </row>
    <row r="154" spans="1:16" x14ac:dyDescent="0.2">
      <c r="A154" s="81"/>
      <c r="F154" s="120"/>
      <c r="G154" s="119"/>
      <c r="H154" s="122"/>
      <c r="I154" s="122"/>
      <c r="K154" s="178"/>
      <c r="L154" s="181"/>
      <c r="M154" s="178"/>
      <c r="N154" s="178"/>
      <c r="O154" s="179"/>
      <c r="P154" s="180"/>
    </row>
    <row r="155" spans="1:16" x14ac:dyDescent="0.2">
      <c r="A155" s="81"/>
      <c r="F155" s="120"/>
      <c r="G155" s="119"/>
      <c r="H155" s="122"/>
      <c r="I155" s="122"/>
      <c r="K155" s="178"/>
      <c r="L155" s="181"/>
      <c r="M155" s="178"/>
      <c r="N155" s="178"/>
      <c r="O155" s="179"/>
      <c r="P155" s="180"/>
    </row>
    <row r="156" spans="1:16" x14ac:dyDescent="0.2">
      <c r="A156" s="81"/>
      <c r="F156" s="120"/>
      <c r="G156" s="119"/>
      <c r="H156" s="122"/>
      <c r="I156" s="122"/>
      <c r="K156" s="178"/>
      <c r="L156" s="181"/>
      <c r="M156" s="178"/>
      <c r="N156" s="178"/>
      <c r="O156" s="179"/>
      <c r="P156" s="180"/>
    </row>
    <row r="157" spans="1:16" x14ac:dyDescent="0.2">
      <c r="A157" s="81"/>
      <c r="F157" s="120"/>
      <c r="G157" s="119"/>
      <c r="H157" s="122"/>
      <c r="I157" s="122"/>
      <c r="K157" s="178"/>
      <c r="L157" s="181"/>
      <c r="M157" s="178"/>
      <c r="N157" s="178"/>
      <c r="O157" s="179"/>
      <c r="P157" s="180"/>
    </row>
    <row r="158" spans="1:16" x14ac:dyDescent="0.2">
      <c r="A158" s="81"/>
      <c r="F158" s="120"/>
      <c r="G158" s="119"/>
      <c r="H158" s="122"/>
      <c r="I158" s="122"/>
      <c r="K158" s="178"/>
      <c r="L158" s="181"/>
      <c r="M158" s="178"/>
      <c r="N158" s="178"/>
      <c r="O158" s="179"/>
      <c r="P158" s="180"/>
    </row>
    <row r="159" spans="1:16" x14ac:dyDescent="0.2">
      <c r="A159" s="81"/>
      <c r="F159" s="120"/>
      <c r="G159" s="119"/>
      <c r="H159" s="122"/>
      <c r="I159" s="122"/>
      <c r="K159" s="178"/>
      <c r="L159" s="181"/>
      <c r="M159" s="178"/>
      <c r="N159" s="178"/>
      <c r="O159" s="179"/>
      <c r="P159" s="180"/>
    </row>
    <row r="160" spans="1:16" x14ac:dyDescent="0.2">
      <c r="A160" s="81"/>
      <c r="F160" s="120"/>
      <c r="G160" s="119"/>
      <c r="H160" s="122"/>
      <c r="I160" s="122"/>
      <c r="K160" s="178"/>
      <c r="L160" s="181"/>
      <c r="M160" s="178"/>
      <c r="N160" s="178"/>
      <c r="O160" s="179"/>
      <c r="P160" s="180"/>
    </row>
    <row r="161" spans="1:16" x14ac:dyDescent="0.2">
      <c r="A161" s="81"/>
      <c r="F161" s="120"/>
      <c r="G161" s="119"/>
      <c r="H161" s="122"/>
      <c r="I161" s="122"/>
      <c r="K161" s="178"/>
      <c r="L161" s="181"/>
      <c r="M161" s="178"/>
      <c r="N161" s="178"/>
      <c r="O161" s="179"/>
      <c r="P161" s="180"/>
    </row>
    <row r="162" spans="1:16" x14ac:dyDescent="0.2">
      <c r="A162" s="81"/>
      <c r="F162" s="120"/>
      <c r="G162" s="119"/>
      <c r="H162" s="122"/>
      <c r="I162" s="122"/>
      <c r="K162" s="178"/>
      <c r="L162" s="181"/>
      <c r="M162" s="178"/>
      <c r="N162" s="178"/>
      <c r="O162" s="179"/>
      <c r="P162" s="180"/>
    </row>
    <row r="163" spans="1:16" x14ac:dyDescent="0.2">
      <c r="A163" s="81"/>
      <c r="F163" s="120"/>
      <c r="G163" s="119"/>
      <c r="H163" s="122"/>
      <c r="I163" s="122"/>
      <c r="K163" s="178"/>
      <c r="L163" s="181"/>
      <c r="M163" s="178"/>
      <c r="N163" s="178"/>
      <c r="O163" s="179"/>
      <c r="P163" s="180"/>
    </row>
    <row r="164" spans="1:16" x14ac:dyDescent="0.2">
      <c r="A164" s="81"/>
      <c r="F164" s="120"/>
      <c r="G164" s="119"/>
      <c r="H164" s="122"/>
      <c r="I164" s="122"/>
      <c r="K164" s="178"/>
      <c r="L164" s="181"/>
      <c r="M164" s="178"/>
      <c r="N164" s="178"/>
      <c r="O164" s="179"/>
      <c r="P164" s="180"/>
    </row>
    <row r="165" spans="1:16" x14ac:dyDescent="0.2">
      <c r="A165" s="81"/>
      <c r="F165" s="120"/>
      <c r="G165" s="119"/>
      <c r="H165" s="122"/>
      <c r="I165" s="122"/>
      <c r="K165" s="178"/>
      <c r="L165" s="181"/>
      <c r="M165" s="178"/>
      <c r="N165" s="178"/>
      <c r="O165" s="179"/>
      <c r="P165" s="180"/>
    </row>
    <row r="166" spans="1:16" x14ac:dyDescent="0.2">
      <c r="A166" s="81"/>
      <c r="F166" s="120"/>
      <c r="G166" s="119"/>
      <c r="H166" s="122"/>
      <c r="I166" s="122"/>
      <c r="K166" s="178"/>
      <c r="L166" s="181"/>
      <c r="M166" s="178"/>
      <c r="N166" s="178"/>
      <c r="O166" s="179"/>
      <c r="P166" s="180"/>
    </row>
    <row r="167" spans="1:16" x14ac:dyDescent="0.2">
      <c r="A167" s="81"/>
      <c r="F167" s="120"/>
      <c r="G167" s="119"/>
      <c r="H167" s="122"/>
      <c r="I167" s="122"/>
      <c r="K167" s="178"/>
      <c r="L167" s="181"/>
      <c r="M167" s="178"/>
      <c r="N167" s="178"/>
      <c r="O167" s="179"/>
      <c r="P167" s="180"/>
    </row>
    <row r="168" spans="1:16" x14ac:dyDescent="0.2">
      <c r="A168" s="81"/>
      <c r="F168" s="120"/>
      <c r="G168" s="119"/>
      <c r="H168" s="122"/>
      <c r="I168" s="122"/>
      <c r="K168" s="178"/>
      <c r="L168" s="181"/>
      <c r="M168" s="178"/>
      <c r="N168" s="178"/>
      <c r="O168" s="179"/>
      <c r="P168" s="180"/>
    </row>
    <row r="169" spans="1:16" x14ac:dyDescent="0.2">
      <c r="A169" s="81"/>
      <c r="F169" s="120"/>
      <c r="G169" s="119"/>
      <c r="H169" s="122"/>
      <c r="I169" s="122"/>
      <c r="K169" s="178"/>
      <c r="L169" s="181"/>
      <c r="M169" s="178"/>
      <c r="N169" s="178"/>
      <c r="O169" s="179"/>
      <c r="P169" s="180"/>
    </row>
    <row r="170" spans="1:16" x14ac:dyDescent="0.2">
      <c r="A170" s="81"/>
      <c r="F170" s="120"/>
      <c r="G170" s="119"/>
      <c r="H170" s="122"/>
      <c r="I170" s="122"/>
      <c r="K170" s="178"/>
      <c r="L170" s="181"/>
      <c r="M170" s="178"/>
      <c r="N170" s="178"/>
      <c r="O170" s="179"/>
      <c r="P170" s="180"/>
    </row>
    <row r="171" spans="1:16" x14ac:dyDescent="0.2">
      <c r="A171" s="81"/>
      <c r="F171" s="120"/>
      <c r="G171" s="119"/>
      <c r="H171" s="122"/>
      <c r="I171" s="122"/>
      <c r="K171" s="178"/>
      <c r="L171" s="181"/>
      <c r="M171" s="178"/>
      <c r="N171" s="178"/>
      <c r="O171" s="179"/>
      <c r="P171" s="180"/>
    </row>
    <row r="172" spans="1:16" x14ac:dyDescent="0.2">
      <c r="A172" s="81"/>
      <c r="F172" s="120"/>
      <c r="G172" s="119"/>
      <c r="H172" s="122"/>
      <c r="I172" s="122"/>
      <c r="K172" s="178"/>
      <c r="L172" s="181"/>
      <c r="M172" s="178"/>
      <c r="N172" s="178"/>
      <c r="O172" s="179"/>
      <c r="P172" s="180"/>
    </row>
    <row r="173" spans="1:16" x14ac:dyDescent="0.2">
      <c r="A173" s="81"/>
      <c r="F173" s="120"/>
      <c r="G173" s="119"/>
      <c r="H173" s="122"/>
      <c r="I173" s="122"/>
      <c r="K173" s="178"/>
      <c r="L173" s="181"/>
      <c r="M173" s="178"/>
      <c r="N173" s="178"/>
      <c r="O173" s="179"/>
      <c r="P173" s="180"/>
    </row>
    <row r="174" spans="1:16" x14ac:dyDescent="0.2">
      <c r="A174" s="81"/>
      <c r="F174" s="120"/>
      <c r="G174" s="119"/>
      <c r="H174" s="122"/>
      <c r="I174" s="122"/>
      <c r="K174" s="178"/>
      <c r="L174" s="181"/>
      <c r="M174" s="178"/>
      <c r="N174" s="178"/>
      <c r="O174" s="179"/>
      <c r="P174" s="180"/>
    </row>
    <row r="175" spans="1:16" x14ac:dyDescent="0.2">
      <c r="A175" s="81"/>
      <c r="F175" s="120"/>
      <c r="G175" s="119"/>
      <c r="H175" s="122"/>
      <c r="I175" s="122"/>
      <c r="K175" s="178"/>
      <c r="L175" s="181"/>
      <c r="M175" s="178"/>
      <c r="N175" s="178"/>
      <c r="O175" s="179"/>
      <c r="P175" s="180"/>
    </row>
    <row r="176" spans="1:16" x14ac:dyDescent="0.2">
      <c r="A176" s="81"/>
      <c r="F176" s="120"/>
      <c r="G176" s="119"/>
      <c r="H176" s="122"/>
      <c r="I176" s="122"/>
      <c r="K176" s="178"/>
      <c r="L176" s="181"/>
      <c r="M176" s="178"/>
      <c r="N176" s="178"/>
      <c r="O176" s="179"/>
      <c r="P176" s="180"/>
    </row>
    <row r="177" spans="1:16" x14ac:dyDescent="0.2">
      <c r="A177" s="81"/>
      <c r="F177" s="120"/>
      <c r="G177" s="119"/>
      <c r="H177" s="122"/>
      <c r="I177" s="122"/>
      <c r="K177" s="178"/>
      <c r="L177" s="181"/>
      <c r="M177" s="178"/>
      <c r="N177" s="178"/>
      <c r="O177" s="179"/>
      <c r="P177" s="180"/>
    </row>
    <row r="178" spans="1:16" x14ac:dyDescent="0.2">
      <c r="A178" s="81"/>
      <c r="F178" s="120"/>
      <c r="G178" s="119"/>
      <c r="H178" s="122"/>
      <c r="I178" s="122"/>
      <c r="K178" s="178"/>
      <c r="L178" s="181"/>
      <c r="M178" s="178"/>
      <c r="N178" s="178"/>
      <c r="O178" s="179"/>
      <c r="P178" s="180"/>
    </row>
    <row r="179" spans="1:16" x14ac:dyDescent="0.2">
      <c r="A179" s="81"/>
      <c r="F179" s="120"/>
      <c r="G179" s="119"/>
      <c r="H179" s="122"/>
      <c r="I179" s="122"/>
      <c r="K179" s="178"/>
      <c r="L179" s="181"/>
      <c r="M179" s="178"/>
      <c r="N179" s="178"/>
      <c r="O179" s="179"/>
      <c r="P179" s="180"/>
    </row>
    <row r="180" spans="1:16" x14ac:dyDescent="0.2">
      <c r="A180" s="81"/>
      <c r="F180" s="120"/>
      <c r="G180" s="119"/>
      <c r="H180" s="122"/>
      <c r="I180" s="122"/>
      <c r="K180" s="178"/>
      <c r="L180" s="181"/>
      <c r="M180" s="178"/>
      <c r="N180" s="178"/>
      <c r="O180" s="179"/>
      <c r="P180" s="180"/>
    </row>
    <row r="181" spans="1:16" x14ac:dyDescent="0.2">
      <c r="A181" s="81"/>
      <c r="F181" s="120"/>
      <c r="G181" s="119"/>
      <c r="H181" s="122"/>
      <c r="I181" s="122"/>
      <c r="K181" s="178"/>
      <c r="L181" s="181"/>
      <c r="M181" s="178"/>
      <c r="N181" s="178"/>
      <c r="O181" s="179"/>
      <c r="P181" s="180"/>
    </row>
    <row r="182" spans="1:16" x14ac:dyDescent="0.2">
      <c r="A182" s="81"/>
      <c r="F182" s="120"/>
      <c r="G182" s="119"/>
      <c r="H182" s="122"/>
      <c r="I182" s="122"/>
      <c r="K182" s="178"/>
      <c r="L182" s="181"/>
      <c r="M182" s="178"/>
      <c r="N182" s="178"/>
      <c r="O182" s="179"/>
      <c r="P182" s="180"/>
    </row>
    <row r="183" spans="1:16" x14ac:dyDescent="0.2">
      <c r="A183" s="81"/>
      <c r="F183" s="120"/>
      <c r="G183" s="119"/>
      <c r="H183" s="122"/>
      <c r="I183" s="122"/>
      <c r="K183" s="178"/>
      <c r="L183" s="181"/>
      <c r="M183" s="178"/>
      <c r="N183" s="178"/>
      <c r="O183" s="179"/>
      <c r="P183" s="180"/>
    </row>
    <row r="184" spans="1:16" x14ac:dyDescent="0.2">
      <c r="A184" s="81"/>
      <c r="F184" s="120"/>
      <c r="G184" s="119"/>
      <c r="H184" s="122"/>
      <c r="I184" s="122"/>
      <c r="K184" s="178"/>
      <c r="L184" s="181"/>
      <c r="M184" s="178"/>
      <c r="N184" s="178"/>
      <c r="O184" s="179"/>
      <c r="P184" s="180"/>
    </row>
    <row r="185" spans="1:16" x14ac:dyDescent="0.2">
      <c r="A185" s="81"/>
      <c r="F185" s="120"/>
      <c r="G185" s="119"/>
      <c r="H185" s="122"/>
      <c r="I185" s="122"/>
      <c r="K185" s="178"/>
      <c r="L185" s="181"/>
      <c r="M185" s="178"/>
      <c r="N185" s="178"/>
      <c r="O185" s="179"/>
      <c r="P185" s="180"/>
    </row>
    <row r="186" spans="1:16" x14ac:dyDescent="0.2">
      <c r="A186" s="81"/>
      <c r="F186" s="120"/>
      <c r="G186" s="119"/>
      <c r="H186" s="122"/>
      <c r="I186" s="122"/>
      <c r="K186" s="178"/>
      <c r="L186" s="181"/>
      <c r="M186" s="178"/>
      <c r="N186" s="178"/>
      <c r="O186" s="179"/>
      <c r="P186" s="180"/>
    </row>
    <row r="187" spans="1:16" x14ac:dyDescent="0.2">
      <c r="A187" s="81"/>
      <c r="F187" s="120"/>
      <c r="G187" s="119"/>
      <c r="H187" s="122"/>
      <c r="I187" s="122"/>
      <c r="K187" s="178"/>
      <c r="L187" s="181"/>
      <c r="M187" s="178"/>
      <c r="N187" s="178"/>
      <c r="O187" s="179"/>
      <c r="P187" s="180"/>
    </row>
    <row r="188" spans="1:16" x14ac:dyDescent="0.2">
      <c r="A188" s="81"/>
      <c r="F188" s="120"/>
      <c r="G188" s="119"/>
      <c r="H188" s="122"/>
      <c r="I188" s="122"/>
      <c r="K188" s="178"/>
      <c r="L188" s="181"/>
      <c r="M188" s="178"/>
      <c r="N188" s="178"/>
      <c r="O188" s="179"/>
      <c r="P188" s="180"/>
    </row>
    <row r="189" spans="1:16" x14ac:dyDescent="0.2">
      <c r="A189" s="81"/>
      <c r="F189" s="120"/>
      <c r="G189" s="119"/>
      <c r="H189" s="122"/>
      <c r="I189" s="122"/>
      <c r="K189" s="178"/>
      <c r="L189" s="181"/>
      <c r="M189" s="178"/>
      <c r="N189" s="178"/>
      <c r="O189" s="179"/>
      <c r="P189" s="180"/>
    </row>
    <row r="190" spans="1:16" x14ac:dyDescent="0.2">
      <c r="A190" s="81"/>
      <c r="F190" s="120"/>
      <c r="G190" s="119"/>
      <c r="H190" s="122"/>
      <c r="I190" s="122"/>
      <c r="K190" s="178"/>
      <c r="L190" s="181"/>
      <c r="M190" s="178"/>
      <c r="N190" s="178"/>
      <c r="O190" s="179"/>
      <c r="P190" s="180"/>
    </row>
    <row r="191" spans="1:16" x14ac:dyDescent="0.2">
      <c r="A191" s="81"/>
      <c r="F191" s="120"/>
      <c r="G191" s="119"/>
      <c r="H191" s="122"/>
      <c r="I191" s="122"/>
      <c r="K191" s="178"/>
      <c r="L191" s="181"/>
      <c r="M191" s="178"/>
      <c r="N191" s="178"/>
      <c r="O191" s="179"/>
      <c r="P191" s="180"/>
    </row>
    <row r="192" spans="1:16" x14ac:dyDescent="0.2">
      <c r="A192" s="81"/>
      <c r="F192" s="120"/>
      <c r="G192" s="122"/>
      <c r="H192" s="122"/>
      <c r="I192" s="122"/>
      <c r="K192" s="178"/>
      <c r="L192" s="181"/>
      <c r="M192" s="178"/>
      <c r="N192" s="178"/>
      <c r="O192" s="179"/>
      <c r="P192" s="180"/>
    </row>
    <row r="193" spans="1:16" x14ac:dyDescent="0.2">
      <c r="A193" s="81"/>
      <c r="F193" s="120"/>
      <c r="G193" s="122"/>
      <c r="H193" s="122"/>
      <c r="I193" s="122"/>
      <c r="K193" s="178"/>
      <c r="L193" s="181"/>
      <c r="M193" s="178"/>
      <c r="N193" s="178"/>
      <c r="O193" s="179"/>
      <c r="P193" s="180"/>
    </row>
    <row r="194" spans="1:16" x14ac:dyDescent="0.2">
      <c r="A194" s="81"/>
      <c r="F194" s="120"/>
      <c r="G194" s="122"/>
      <c r="H194" s="122"/>
      <c r="I194" s="122"/>
      <c r="K194" s="178"/>
      <c r="L194" s="181"/>
      <c r="M194" s="178"/>
      <c r="N194" s="178"/>
      <c r="O194" s="179"/>
      <c r="P194" s="180"/>
    </row>
    <row r="195" spans="1:16" x14ac:dyDescent="0.2">
      <c r="A195" s="81"/>
      <c r="F195" s="120"/>
      <c r="G195" s="122"/>
      <c r="H195" s="122"/>
      <c r="I195" s="122"/>
      <c r="K195" s="178"/>
      <c r="L195" s="181"/>
      <c r="M195" s="178"/>
      <c r="N195" s="178"/>
      <c r="O195" s="179"/>
      <c r="P195" s="180"/>
    </row>
    <row r="196" spans="1:16" x14ac:dyDescent="0.2">
      <c r="A196" s="81"/>
      <c r="F196" s="120"/>
      <c r="G196" s="122"/>
      <c r="H196" s="122"/>
      <c r="I196" s="122"/>
      <c r="K196" s="178"/>
      <c r="L196" s="181"/>
      <c r="M196" s="178"/>
      <c r="N196" s="178"/>
      <c r="O196" s="179"/>
      <c r="P196" s="180"/>
    </row>
    <row r="197" spans="1:16" x14ac:dyDescent="0.2">
      <c r="A197" s="81"/>
      <c r="F197" s="120"/>
      <c r="G197" s="122"/>
      <c r="H197" s="122"/>
      <c r="I197" s="122"/>
      <c r="K197" s="178"/>
      <c r="L197" s="181"/>
      <c r="M197" s="178"/>
      <c r="N197" s="178"/>
      <c r="O197" s="179"/>
      <c r="P197" s="180"/>
    </row>
    <row r="198" spans="1:16" x14ac:dyDescent="0.2">
      <c r="A198" s="81"/>
      <c r="F198" s="120"/>
      <c r="G198" s="122"/>
      <c r="H198" s="122"/>
      <c r="I198" s="122"/>
      <c r="K198" s="178"/>
      <c r="L198" s="181"/>
      <c r="M198" s="178"/>
      <c r="N198" s="178"/>
      <c r="O198" s="179"/>
      <c r="P198" s="180"/>
    </row>
    <row r="199" spans="1:16" x14ac:dyDescent="0.2">
      <c r="A199" s="81"/>
      <c r="F199" s="120"/>
      <c r="G199" s="122"/>
      <c r="H199" s="122"/>
      <c r="I199" s="122"/>
      <c r="K199" s="178"/>
      <c r="L199" s="181"/>
      <c r="M199" s="178"/>
      <c r="N199" s="178"/>
      <c r="O199" s="179"/>
      <c r="P199" s="180"/>
    </row>
    <row r="200" spans="1:16" x14ac:dyDescent="0.2">
      <c r="A200" s="81"/>
      <c r="F200" s="120"/>
      <c r="G200" s="122"/>
      <c r="H200" s="122"/>
      <c r="I200" s="122"/>
      <c r="K200" s="178"/>
      <c r="L200" s="181"/>
      <c r="M200" s="178"/>
      <c r="N200" s="178"/>
      <c r="O200" s="179"/>
      <c r="P200" s="180"/>
    </row>
    <row r="201" spans="1:16" x14ac:dyDescent="0.2">
      <c r="A201" s="81"/>
      <c r="F201" s="120"/>
      <c r="G201" s="122"/>
      <c r="H201" s="122"/>
      <c r="I201" s="122"/>
      <c r="K201" s="178"/>
      <c r="L201" s="181"/>
      <c r="M201" s="178"/>
      <c r="N201" s="178"/>
      <c r="O201" s="179"/>
      <c r="P201" s="180"/>
    </row>
    <row r="202" spans="1:16" x14ac:dyDescent="0.2">
      <c r="A202" s="81"/>
      <c r="F202" s="120"/>
      <c r="G202" s="122"/>
      <c r="H202" s="122"/>
      <c r="I202" s="122"/>
      <c r="K202" s="178"/>
      <c r="L202" s="181"/>
      <c r="M202" s="178"/>
      <c r="N202" s="178"/>
      <c r="O202" s="179"/>
      <c r="P202" s="180"/>
    </row>
    <row r="203" spans="1:16" x14ac:dyDescent="0.2">
      <c r="A203" s="81"/>
      <c r="F203" s="120"/>
      <c r="G203" s="122"/>
      <c r="H203" s="122"/>
      <c r="I203" s="122"/>
      <c r="K203" s="178"/>
      <c r="L203" s="181"/>
      <c r="M203" s="178"/>
      <c r="N203" s="178"/>
      <c r="O203" s="179"/>
      <c r="P203" s="180"/>
    </row>
    <row r="204" spans="1:16" x14ac:dyDescent="0.2">
      <c r="A204" s="81"/>
      <c r="F204" s="120"/>
      <c r="G204" s="122"/>
      <c r="H204" s="122"/>
      <c r="I204" s="122"/>
      <c r="K204" s="178"/>
      <c r="L204" s="181"/>
      <c r="M204" s="178"/>
      <c r="N204" s="178"/>
      <c r="O204" s="179"/>
      <c r="P204" s="180"/>
    </row>
    <row r="205" spans="1:16" x14ac:dyDescent="0.2">
      <c r="A205" s="81"/>
      <c r="F205" s="120"/>
      <c r="G205" s="122"/>
      <c r="H205" s="122"/>
      <c r="I205" s="122"/>
      <c r="K205" s="178"/>
      <c r="L205" s="181"/>
      <c r="M205" s="178"/>
      <c r="N205" s="178"/>
      <c r="O205" s="179"/>
      <c r="P205" s="180"/>
    </row>
    <row r="206" spans="1:16" x14ac:dyDescent="0.2">
      <c r="A206" s="81"/>
      <c r="F206" s="120"/>
      <c r="G206" s="122"/>
      <c r="H206" s="122"/>
      <c r="I206" s="122"/>
      <c r="K206" s="178"/>
      <c r="L206" s="181"/>
      <c r="M206" s="178"/>
      <c r="N206" s="178"/>
      <c r="O206" s="179"/>
      <c r="P206" s="180"/>
    </row>
    <row r="207" spans="1:16" x14ac:dyDescent="0.2">
      <c r="A207" s="81"/>
      <c r="F207" s="120"/>
      <c r="G207" s="122"/>
      <c r="H207" s="122"/>
      <c r="I207" s="122"/>
      <c r="K207" s="178"/>
      <c r="L207" s="181"/>
      <c r="M207" s="178"/>
      <c r="N207" s="178"/>
      <c r="O207" s="179"/>
      <c r="P207" s="180"/>
    </row>
    <row r="208" spans="1:16" x14ac:dyDescent="0.2">
      <c r="A208" s="81"/>
      <c r="F208" s="120"/>
      <c r="G208" s="122"/>
      <c r="H208" s="122"/>
      <c r="I208" s="122"/>
      <c r="K208" s="178"/>
      <c r="L208" s="181"/>
      <c r="M208" s="178"/>
      <c r="N208" s="178"/>
      <c r="O208" s="179"/>
      <c r="P208" s="180"/>
    </row>
    <row r="209" spans="1:16" x14ac:dyDescent="0.2">
      <c r="A209" s="81"/>
      <c r="F209" s="120"/>
      <c r="G209" s="122"/>
      <c r="H209" s="122"/>
      <c r="I209" s="122"/>
      <c r="K209" s="178"/>
      <c r="L209" s="181"/>
      <c r="M209" s="178"/>
      <c r="N209" s="178"/>
      <c r="O209" s="179"/>
      <c r="P209" s="180"/>
    </row>
    <row r="210" spans="1:16" x14ac:dyDescent="0.2">
      <c r="A210" s="81"/>
      <c r="F210" s="120"/>
      <c r="G210" s="122"/>
      <c r="H210" s="122"/>
      <c r="I210" s="122"/>
      <c r="K210" s="178"/>
      <c r="L210" s="181"/>
      <c r="M210" s="178"/>
      <c r="N210" s="178"/>
      <c r="O210" s="179"/>
      <c r="P210" s="180"/>
    </row>
    <row r="211" spans="1:16" x14ac:dyDescent="0.2">
      <c r="A211" s="81"/>
      <c r="F211" s="120"/>
      <c r="G211" s="122"/>
      <c r="H211" s="122"/>
      <c r="I211" s="122"/>
      <c r="K211" s="178"/>
      <c r="L211" s="181"/>
      <c r="M211" s="178"/>
      <c r="N211" s="178"/>
      <c r="O211" s="179"/>
      <c r="P211" s="180"/>
    </row>
    <row r="212" spans="1:16" x14ac:dyDescent="0.2">
      <c r="A212" s="81"/>
      <c r="F212" s="120"/>
      <c r="G212" s="119"/>
      <c r="H212" s="122"/>
      <c r="I212" s="122"/>
      <c r="K212" s="178"/>
      <c r="L212" s="181"/>
      <c r="M212" s="178"/>
      <c r="N212" s="178"/>
      <c r="O212" s="179"/>
      <c r="P212" s="180"/>
    </row>
    <row r="213" spans="1:16" x14ac:dyDescent="0.2">
      <c r="A213" s="81"/>
      <c r="F213" s="120"/>
      <c r="G213" s="119"/>
      <c r="H213" s="122"/>
      <c r="I213" s="122"/>
      <c r="K213" s="178"/>
      <c r="L213" s="181"/>
      <c r="M213" s="178"/>
      <c r="N213" s="178"/>
      <c r="O213" s="179"/>
      <c r="P213" s="180"/>
    </row>
    <row r="214" spans="1:16" x14ac:dyDescent="0.2">
      <c r="A214" s="81"/>
      <c r="F214" s="120"/>
      <c r="G214" s="119"/>
      <c r="H214" s="122"/>
      <c r="I214" s="122"/>
      <c r="K214" s="178"/>
      <c r="L214" s="181"/>
      <c r="M214" s="178"/>
      <c r="N214" s="178"/>
      <c r="O214" s="179"/>
      <c r="P214" s="180"/>
    </row>
    <row r="215" spans="1:16" x14ac:dyDescent="0.2">
      <c r="A215" s="81"/>
      <c r="F215" s="120"/>
      <c r="G215" s="119"/>
      <c r="H215" s="122"/>
      <c r="K215" s="178"/>
      <c r="L215" s="181"/>
      <c r="M215" s="178"/>
      <c r="N215" s="178"/>
      <c r="O215" s="179"/>
      <c r="P215" s="180"/>
    </row>
    <row r="216" spans="1:16" x14ac:dyDescent="0.2">
      <c r="A216" s="81"/>
      <c r="F216" s="120"/>
      <c r="G216" s="119"/>
      <c r="H216" s="122"/>
      <c r="K216" s="178"/>
      <c r="L216" s="181"/>
      <c r="M216" s="178"/>
      <c r="N216" s="178"/>
      <c r="O216" s="179"/>
      <c r="P216" s="180"/>
    </row>
    <row r="217" spans="1:16" x14ac:dyDescent="0.2">
      <c r="A217" s="81"/>
      <c r="F217" s="120"/>
      <c r="G217" s="119"/>
      <c r="H217" s="122"/>
      <c r="I217" s="122"/>
      <c r="K217" s="178"/>
      <c r="L217" s="181"/>
      <c r="M217" s="178"/>
      <c r="N217" s="178"/>
      <c r="O217" s="179"/>
      <c r="P217" s="180"/>
    </row>
    <row r="218" spans="1:16" x14ac:dyDescent="0.2">
      <c r="A218" s="81"/>
      <c r="F218" s="120"/>
      <c r="G218" s="119"/>
      <c r="H218" s="122"/>
      <c r="K218" s="178"/>
      <c r="L218" s="181"/>
      <c r="M218" s="178"/>
      <c r="N218" s="178"/>
      <c r="O218" s="179"/>
      <c r="P218" s="180"/>
    </row>
    <row r="219" spans="1:16" x14ac:dyDescent="0.2">
      <c r="A219" s="81"/>
      <c r="F219" s="120"/>
      <c r="G219" s="119"/>
      <c r="H219" s="122"/>
      <c r="K219" s="178"/>
      <c r="L219" s="181"/>
      <c r="M219" s="178"/>
      <c r="N219" s="178"/>
      <c r="O219" s="179"/>
      <c r="P219" s="180"/>
    </row>
    <row r="220" spans="1:16" x14ac:dyDescent="0.2">
      <c r="A220" s="81"/>
      <c r="F220" s="120"/>
      <c r="G220" s="119"/>
      <c r="H220" s="122"/>
      <c r="K220" s="178"/>
      <c r="L220" s="181"/>
      <c r="M220" s="178"/>
      <c r="N220" s="178"/>
      <c r="O220" s="179"/>
      <c r="P220" s="180"/>
    </row>
    <row r="221" spans="1:16" x14ac:dyDescent="0.2">
      <c r="A221" s="81"/>
      <c r="F221" s="120"/>
      <c r="G221" s="119"/>
      <c r="H221" s="122"/>
      <c r="K221" s="178"/>
      <c r="L221" s="181"/>
      <c r="M221" s="178"/>
      <c r="N221" s="178"/>
      <c r="O221" s="179"/>
      <c r="P221" s="180"/>
    </row>
    <row r="222" spans="1:16" x14ac:dyDescent="0.2">
      <c r="A222" s="81"/>
      <c r="F222" s="120"/>
      <c r="G222" s="119"/>
      <c r="H222" s="122"/>
      <c r="I222" s="122"/>
      <c r="K222" s="178"/>
      <c r="L222" s="181"/>
      <c r="M222" s="178"/>
      <c r="N222" s="178"/>
      <c r="O222" s="179"/>
      <c r="P222" s="180"/>
    </row>
    <row r="223" spans="1:16" x14ac:dyDescent="0.2">
      <c r="A223" s="81"/>
      <c r="F223" s="120"/>
      <c r="G223" s="119"/>
      <c r="H223" s="122"/>
      <c r="K223" s="178"/>
      <c r="L223" s="181"/>
      <c r="M223" s="178"/>
      <c r="N223" s="178"/>
      <c r="O223" s="179"/>
      <c r="P223" s="180"/>
    </row>
    <row r="224" spans="1:16" x14ac:dyDescent="0.2">
      <c r="A224" s="81"/>
      <c r="F224" s="120"/>
      <c r="G224" s="119"/>
      <c r="H224" s="122"/>
      <c r="K224" s="178"/>
      <c r="L224" s="181"/>
      <c r="M224" s="178"/>
      <c r="N224" s="178"/>
      <c r="O224" s="179"/>
      <c r="P224" s="180"/>
    </row>
    <row r="225" spans="1:16" x14ac:dyDescent="0.2">
      <c r="A225" s="81"/>
      <c r="F225" s="120"/>
      <c r="G225" s="119"/>
      <c r="H225" s="122"/>
      <c r="K225" s="178"/>
      <c r="L225" s="181"/>
      <c r="M225" s="178"/>
      <c r="N225" s="178"/>
      <c r="O225" s="179"/>
      <c r="P225" s="180"/>
    </row>
    <row r="226" spans="1:16" x14ac:dyDescent="0.2">
      <c r="A226" s="81"/>
      <c r="G226" s="119"/>
      <c r="H226" s="122"/>
      <c r="I226" s="122"/>
      <c r="K226" s="178"/>
      <c r="L226" s="181"/>
      <c r="M226" s="178"/>
      <c r="N226" s="178"/>
      <c r="O226" s="179"/>
      <c r="P226" s="180"/>
    </row>
    <row r="227" spans="1:16" x14ac:dyDescent="0.2">
      <c r="A227" s="81"/>
      <c r="G227" s="119"/>
      <c r="H227" s="122"/>
      <c r="I227" s="122"/>
      <c r="K227" s="178"/>
      <c r="L227" s="181"/>
      <c r="M227" s="178"/>
      <c r="N227" s="178"/>
      <c r="O227" s="179"/>
      <c r="P227" s="180"/>
    </row>
    <row r="228" spans="1:16" x14ac:dyDescent="0.2">
      <c r="A228" s="81"/>
      <c r="H228" s="122"/>
      <c r="K228" s="178"/>
      <c r="L228" s="181"/>
      <c r="M228" s="178"/>
      <c r="N228" s="178"/>
      <c r="O228" s="179"/>
      <c r="P228" s="180"/>
    </row>
    <row r="229" spans="1:16" x14ac:dyDescent="0.2">
      <c r="A229" s="81"/>
      <c r="H229" s="122"/>
      <c r="K229" s="178"/>
      <c r="L229" s="181"/>
      <c r="M229" s="178"/>
      <c r="N229" s="178"/>
      <c r="O229" s="179"/>
      <c r="P229" s="180"/>
    </row>
    <row r="230" spans="1:16" x14ac:dyDescent="0.2">
      <c r="A230" s="81"/>
      <c r="G230" s="119"/>
      <c r="H230" s="122"/>
      <c r="K230" s="178"/>
      <c r="L230" s="181"/>
      <c r="M230" s="178"/>
      <c r="N230" s="178"/>
      <c r="O230" s="179"/>
      <c r="P230" s="180"/>
    </row>
    <row r="231" spans="1:16" x14ac:dyDescent="0.2">
      <c r="A231" s="81"/>
      <c r="G231" s="119"/>
      <c r="H231" s="122"/>
      <c r="I231" s="122"/>
      <c r="K231" s="178"/>
      <c r="L231" s="181"/>
      <c r="M231" s="178"/>
      <c r="N231" s="178"/>
      <c r="O231" s="179"/>
      <c r="P231" s="180"/>
    </row>
    <row r="232" spans="1:16" x14ac:dyDescent="0.2">
      <c r="A232" s="81"/>
      <c r="G232" s="119"/>
      <c r="H232" s="122"/>
      <c r="K232" s="178"/>
      <c r="L232" s="181"/>
      <c r="M232" s="178"/>
      <c r="N232" s="178"/>
      <c r="O232" s="179"/>
      <c r="P232" s="180"/>
    </row>
    <row r="233" spans="1:16" x14ac:dyDescent="0.2">
      <c r="A233" s="81"/>
      <c r="G233" s="119"/>
      <c r="H233" s="122"/>
      <c r="I233" s="122"/>
      <c r="K233" s="178"/>
      <c r="L233" s="181"/>
      <c r="M233" s="178"/>
      <c r="N233" s="178"/>
      <c r="O233" s="179"/>
      <c r="P233" s="180"/>
    </row>
    <row r="234" spans="1:16" x14ac:dyDescent="0.2">
      <c r="A234" s="81"/>
      <c r="G234" s="119"/>
      <c r="H234" s="122"/>
      <c r="I234" s="122"/>
      <c r="K234" s="178"/>
      <c r="L234" s="181"/>
      <c r="M234" s="178"/>
      <c r="N234" s="178"/>
      <c r="O234" s="179"/>
      <c r="P234" s="180"/>
    </row>
    <row r="235" spans="1:16" x14ac:dyDescent="0.2">
      <c r="A235" s="81"/>
      <c r="H235" s="122"/>
      <c r="K235" s="178"/>
      <c r="L235" s="181"/>
      <c r="M235" s="178"/>
      <c r="N235" s="178"/>
      <c r="O235" s="179"/>
      <c r="P235" s="180"/>
    </row>
    <row r="236" spans="1:16" x14ac:dyDescent="0.2">
      <c r="A236" s="81"/>
      <c r="G236" s="119"/>
      <c r="H236" s="122"/>
      <c r="I236" s="122"/>
      <c r="K236" s="178"/>
      <c r="L236" s="181"/>
      <c r="M236" s="178"/>
      <c r="N236" s="178"/>
      <c r="O236" s="179"/>
      <c r="P236" s="180"/>
    </row>
    <row r="237" spans="1:16" x14ac:dyDescent="0.2">
      <c r="A237" s="81"/>
      <c r="G237" s="119"/>
      <c r="H237" s="122"/>
      <c r="K237" s="178"/>
      <c r="L237" s="181"/>
      <c r="M237" s="178"/>
      <c r="N237" s="178"/>
      <c r="O237" s="179"/>
      <c r="P237" s="180"/>
    </row>
    <row r="238" spans="1:16" x14ac:dyDescent="0.2">
      <c r="A238" s="81"/>
      <c r="G238" s="119"/>
      <c r="H238" s="122"/>
      <c r="I238" s="122"/>
      <c r="K238" s="178"/>
      <c r="L238" s="181"/>
      <c r="M238" s="178"/>
      <c r="N238" s="178"/>
      <c r="O238" s="179"/>
      <c r="P238" s="180"/>
    </row>
    <row r="239" spans="1:16" x14ac:dyDescent="0.2">
      <c r="A239" s="81"/>
      <c r="G239" s="119"/>
      <c r="H239" s="122"/>
      <c r="K239" s="178"/>
      <c r="L239" s="181"/>
      <c r="M239" s="178"/>
      <c r="N239" s="178"/>
      <c r="O239" s="179"/>
      <c r="P239" s="180"/>
    </row>
    <row r="240" spans="1:16" x14ac:dyDescent="0.2">
      <c r="A240" s="81"/>
      <c r="G240" s="119"/>
      <c r="H240" s="122"/>
      <c r="K240" s="178"/>
      <c r="L240" s="181"/>
      <c r="M240" s="178"/>
      <c r="N240" s="178"/>
      <c r="O240" s="179"/>
      <c r="P240" s="180"/>
    </row>
    <row r="241" spans="1:16" x14ac:dyDescent="0.2">
      <c r="A241" s="81"/>
      <c r="G241" s="119"/>
      <c r="H241" s="122"/>
      <c r="K241" s="178"/>
      <c r="L241" s="181"/>
      <c r="M241" s="178"/>
      <c r="N241" s="178"/>
      <c r="O241" s="179"/>
      <c r="P241" s="180"/>
    </row>
    <row r="242" spans="1:16" x14ac:dyDescent="0.2">
      <c r="A242" s="81"/>
      <c r="H242" s="122"/>
      <c r="K242" s="178"/>
      <c r="L242" s="181"/>
      <c r="M242" s="178"/>
      <c r="N242" s="178"/>
      <c r="O242" s="179"/>
      <c r="P242" s="180"/>
    </row>
    <row r="243" spans="1:16" x14ac:dyDescent="0.2">
      <c r="A243" s="81"/>
      <c r="H243" s="122"/>
      <c r="K243" s="178"/>
      <c r="L243" s="181"/>
      <c r="M243" s="178"/>
      <c r="N243" s="178"/>
      <c r="O243" s="179"/>
      <c r="P243" s="180"/>
    </row>
    <row r="244" spans="1:16" x14ac:dyDescent="0.2">
      <c r="A244" s="81"/>
      <c r="G244" s="119"/>
      <c r="H244" s="122"/>
      <c r="K244" s="178"/>
      <c r="L244" s="181"/>
      <c r="M244" s="178"/>
      <c r="N244" s="178"/>
      <c r="O244" s="179"/>
      <c r="P244" s="180"/>
    </row>
    <row r="245" spans="1:16" x14ac:dyDescent="0.2">
      <c r="A245" s="81"/>
      <c r="H245" s="122"/>
      <c r="K245" s="178"/>
      <c r="L245" s="181"/>
      <c r="M245" s="178"/>
      <c r="N245" s="178"/>
      <c r="O245" s="179"/>
      <c r="P245" s="180"/>
    </row>
    <row r="246" spans="1:16" x14ac:dyDescent="0.2">
      <c r="A246" s="81"/>
      <c r="H246" s="122"/>
      <c r="K246" s="178"/>
      <c r="L246" s="181"/>
      <c r="M246" s="178"/>
      <c r="N246" s="178"/>
      <c r="O246" s="179"/>
      <c r="P246" s="180"/>
    </row>
    <row r="247" spans="1:16" x14ac:dyDescent="0.2">
      <c r="A247" s="81"/>
      <c r="G247" s="119"/>
      <c r="H247" s="122"/>
      <c r="K247" s="178"/>
      <c r="L247" s="181"/>
      <c r="M247" s="178"/>
      <c r="N247" s="178"/>
      <c r="O247" s="179"/>
      <c r="P247" s="180"/>
    </row>
    <row r="248" spans="1:16" x14ac:dyDescent="0.2">
      <c r="A248" s="81"/>
      <c r="G248" s="119"/>
      <c r="H248" s="122"/>
      <c r="K248" s="178"/>
      <c r="L248" s="181"/>
      <c r="M248" s="178"/>
      <c r="N248" s="178"/>
      <c r="O248" s="179"/>
      <c r="P248" s="180"/>
    </row>
    <row r="249" spans="1:16" x14ac:dyDescent="0.2">
      <c r="A249" s="81"/>
      <c r="M249" s="178"/>
      <c r="N249" s="178"/>
    </row>
  </sheetData>
  <pageMargins left="0.33" right="0.22" top="0.41" bottom="0.2" header="0.35" footer="0.22"/>
  <pageSetup scale="72" fitToHeight="3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6"/>
  <sheetViews>
    <sheetView zoomScale="75" workbookViewId="0">
      <selection activeCell="G3" sqref="G3"/>
    </sheetView>
  </sheetViews>
  <sheetFormatPr defaultRowHeight="12.75" x14ac:dyDescent="0.2"/>
  <cols>
    <col min="1" max="1" width="10.75" style="45" customWidth="1"/>
    <col min="2" max="2" width="6" style="45" customWidth="1"/>
    <col min="3" max="3" width="12" style="45" bestFit="1" customWidth="1"/>
    <col min="4" max="4" width="16.375" style="45" customWidth="1"/>
    <col min="5" max="5" width="12.375" style="45" customWidth="1"/>
    <col min="6" max="6" width="29" style="45" customWidth="1"/>
    <col min="7" max="7" width="34.375" style="45" customWidth="1"/>
    <col min="8" max="8" width="24.125" style="45" customWidth="1"/>
    <col min="9" max="9" width="10" style="45" customWidth="1"/>
    <col min="10" max="10" width="10.125" style="45" customWidth="1"/>
    <col min="11" max="11" width="10.5" style="45" customWidth="1"/>
    <col min="12" max="12" width="11.375" style="45" customWidth="1"/>
    <col min="13" max="14" width="9" style="45"/>
    <col min="15" max="15" width="10.625" style="45" customWidth="1"/>
    <col min="16" max="16384" width="9" style="45"/>
  </cols>
  <sheetData>
    <row r="1" spans="1:16" x14ac:dyDescent="0.2"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</row>
    <row r="2" spans="1:16" ht="38.25" x14ac:dyDescent="0.2">
      <c r="C2" s="139" t="s">
        <v>74</v>
      </c>
      <c r="D2" s="139" t="s">
        <v>75</v>
      </c>
      <c r="E2" s="139" t="s">
        <v>76</v>
      </c>
      <c r="F2" s="139" t="s">
        <v>77</v>
      </c>
      <c r="G2" s="139" t="s">
        <v>97</v>
      </c>
      <c r="H2" s="139" t="s">
        <v>114</v>
      </c>
      <c r="I2" s="139" t="s">
        <v>78</v>
      </c>
      <c r="J2" s="139" t="s">
        <v>79</v>
      </c>
      <c r="K2" s="139" t="s">
        <v>80</v>
      </c>
      <c r="L2" s="140" t="s">
        <v>81</v>
      </c>
      <c r="M2" s="196" t="s">
        <v>123</v>
      </c>
      <c r="N2" s="196" t="s">
        <v>124</v>
      </c>
      <c r="O2" s="196" t="s">
        <v>125</v>
      </c>
      <c r="P2" s="196"/>
    </row>
    <row r="3" spans="1:16" x14ac:dyDescent="0.2">
      <c r="B3" s="45">
        <v>1</v>
      </c>
      <c r="C3" s="141" t="s">
        <v>68</v>
      </c>
      <c r="D3" s="77" t="s">
        <v>82</v>
      </c>
      <c r="E3" s="81" t="s">
        <v>82</v>
      </c>
      <c r="F3" s="142" t="s">
        <v>83</v>
      </c>
      <c r="G3" s="142" t="s">
        <v>138</v>
      </c>
      <c r="H3" s="142" t="s">
        <v>105</v>
      </c>
      <c r="I3" s="177">
        <f>(INDEX([1]MAIN!$A$2:$S$9,MATCH($C3,[1]MAIN!$A$2:$A$9,0),MATCH(I$2,[1]MAIN!$A$2:$S$2,0)))</f>
        <v>1.2699999999999999E-2</v>
      </c>
      <c r="J3" s="177">
        <f>(INDEX([1]MAIN!$A$2:$S$9,MATCH($C3,[1]MAIN!$A$2:$A$9,0),MATCH(J$2,[1]MAIN!$A$2:$S$2,0)))</f>
        <v>1.77E-2</v>
      </c>
      <c r="K3" s="177">
        <f>(INDEX([1]MAIN!$A$2:$S$9,MATCH($C3,[1]MAIN!$A$2:$A$9,0),MATCH(K$2,[1]MAIN!$A$2:$S$2,0)))</f>
        <v>0</v>
      </c>
      <c r="L3" s="177">
        <f>(INDEX([1]MAIN!$A$2:$S$9,MATCH($C3,[1]MAIN!$A$2:$A$9,0),MATCH(L$2,[1]MAIN!$A$2:$S$2,0)))</f>
        <v>2.4400000000000002E-2</v>
      </c>
      <c r="M3" s="218"/>
      <c r="N3" s="218"/>
      <c r="O3" s="218"/>
    </row>
    <row r="4" spans="1:16" x14ac:dyDescent="0.2">
      <c r="B4" s="45">
        <v>2</v>
      </c>
      <c r="C4" s="141" t="s">
        <v>69</v>
      </c>
      <c r="D4" s="77" t="s">
        <v>84</v>
      </c>
      <c r="E4" s="45" t="s">
        <v>84</v>
      </c>
      <c r="F4" s="142" t="s">
        <v>85</v>
      </c>
      <c r="G4" s="142" t="s">
        <v>96</v>
      </c>
      <c r="H4" s="142" t="s">
        <v>106</v>
      </c>
      <c r="I4" s="177">
        <f>(INDEX([1]MAIN!$A$2:$S$9,MATCH($C4,[1]MAIN!$A$2:$A$9,0),MATCH(I$2,[1]MAIN!$A$2:$S$2,0)))</f>
        <v>1.4999999999999999E-2</v>
      </c>
      <c r="J4" s="177">
        <f>(INDEX([1]MAIN!$A$2:$S$9,MATCH($C4,[1]MAIN!$A$2:$A$9,0),MATCH(J$2,[1]MAIN!$A$2:$S$2,0)))</f>
        <v>2.5000000000000001E-2</v>
      </c>
      <c r="K4" s="177">
        <v>0</v>
      </c>
      <c r="L4" s="177">
        <f>(INDEX([1]MAIN!$A$2:$S$9,MATCH($C4,[1]MAIN!$A$2:$A$9,0),MATCH(L$2,[1]MAIN!$A$2:$S$2,0)))</f>
        <v>0</v>
      </c>
      <c r="M4" s="218"/>
      <c r="N4" s="218"/>
      <c r="O4" s="218"/>
    </row>
    <row r="5" spans="1:16" x14ac:dyDescent="0.2">
      <c r="B5" s="45">
        <v>3</v>
      </c>
      <c r="C5" s="141" t="s">
        <v>70</v>
      </c>
      <c r="D5" s="77" t="s">
        <v>86</v>
      </c>
      <c r="E5" s="81" t="s">
        <v>86</v>
      </c>
      <c r="F5" s="142" t="s">
        <v>87</v>
      </c>
      <c r="G5" s="142" t="s">
        <v>98</v>
      </c>
      <c r="H5" s="142" t="s">
        <v>107</v>
      </c>
      <c r="I5" s="177" t="e">
        <f>(INDEX([1]MAIN!$A$2:$S$9,MATCH($C5,[1]MAIN!$A$2:$A$9,0),MATCH(I$2,[1]MAIN!$A$2:$S$2,0)))</f>
        <v>#N/A</v>
      </c>
      <c r="J5" s="177" t="e">
        <f>(INDEX([1]MAIN!$A$2:$S$9,MATCH($C5,[1]MAIN!$A$2:$A$9,0),MATCH(J$2,[1]MAIN!$A$2:$S$2,0)))</f>
        <v>#N/A</v>
      </c>
      <c r="K5" s="177" t="e">
        <f>(INDEX([1]MAIN!$A$2:$S$9,MATCH($C5,[1]MAIN!$A$2:$A$9,0),MATCH(K$2,[1]MAIN!$A$2:$S$2,0)))</f>
        <v>#N/A</v>
      </c>
      <c r="L5" s="177">
        <v>0.12</v>
      </c>
      <c r="M5" s="218"/>
      <c r="N5" s="218"/>
      <c r="O5" s="218"/>
    </row>
    <row r="6" spans="1:16" x14ac:dyDescent="0.2">
      <c r="B6" s="45">
        <v>4</v>
      </c>
      <c r="C6" s="141" t="s">
        <v>71</v>
      </c>
      <c r="D6" s="77" t="s">
        <v>88</v>
      </c>
      <c r="E6" s="81" t="s">
        <v>89</v>
      </c>
      <c r="F6" s="142" t="s">
        <v>90</v>
      </c>
      <c r="G6" s="142" t="s">
        <v>104</v>
      </c>
      <c r="H6" s="142" t="s">
        <v>108</v>
      </c>
      <c r="I6" s="177">
        <f>(INDEX([1]MAIN!$A$2:$S$9,MATCH($C6,[1]MAIN!$A$2:$A$9,0),MATCH(I$2,[1]MAIN!$A$2:$S$2,0)))</f>
        <v>0</v>
      </c>
      <c r="J6" s="177">
        <f>(INDEX([1]MAIN!$A$2:$S$9,MATCH($C6,[1]MAIN!$A$2:$A$9,0),MATCH(J$2,[1]MAIN!$A$2:$S$2,0)))</f>
        <v>0</v>
      </c>
      <c r="K6" s="177">
        <f>(INDEX([1]MAIN!$A$2:$S$9,MATCH($C6,[1]MAIN!$A$2:$A$9,0),MATCH(K$2,[1]MAIN!$A$2:$S$2,0)))</f>
        <v>0</v>
      </c>
      <c r="L6" s="177">
        <f>(INDEX([1]MAIN!$A$2:$S$9,MATCH($C6,[1]MAIN!$A$2:$A$9,0),MATCH(L$2,[1]MAIN!$A$2:$S$2,0)))</f>
        <v>0.01</v>
      </c>
      <c r="M6" s="218"/>
      <c r="N6" s="218"/>
      <c r="O6" s="218"/>
    </row>
    <row r="7" spans="1:16" x14ac:dyDescent="0.2">
      <c r="B7" s="45">
        <v>5</v>
      </c>
      <c r="C7" s="141" t="s">
        <v>72</v>
      </c>
      <c r="D7" s="77" t="s">
        <v>84</v>
      </c>
      <c r="E7" s="45" t="s">
        <v>84</v>
      </c>
      <c r="F7" s="142" t="s">
        <v>85</v>
      </c>
      <c r="G7" s="142" t="s">
        <v>96</v>
      </c>
      <c r="H7" s="142" t="s">
        <v>106</v>
      </c>
      <c r="I7" s="177">
        <f>(INDEX([1]MAIN!$A$2:$S$9,MATCH($C7,[1]MAIN!$A$2:$A$9,0),MATCH(I$2,[1]MAIN!$A$2:$S$2,0)))</f>
        <v>9.8699999999999996E-2</v>
      </c>
      <c r="J7" s="177">
        <f>(INDEX([1]MAIN!$A$2:$S$9,MATCH($C7,[1]MAIN!$A$2:$A$9,0),MATCH(J$2,[1]MAIN!$A$2:$S$2,0)))</f>
        <v>6.5799999999999997E-2</v>
      </c>
      <c r="K7" s="177">
        <f>(INDEX([1]MAIN!$A$2:$S$9,MATCH($C7,[1]MAIN!$A$2:$A$9,0),MATCH(K$2,[1]MAIN!$A$2:$S$2,0)))</f>
        <v>1E-3</v>
      </c>
      <c r="L7" s="177">
        <f>(INDEX([1]MAIN!$A$2:$S$9,MATCH($C7,[1]MAIN!$A$2:$A$9,0),MATCH(L$2,[1]MAIN!$A$2:$S$2,0)))</f>
        <v>0</v>
      </c>
      <c r="M7" s="218"/>
      <c r="N7" s="218"/>
      <c r="O7" s="218"/>
    </row>
    <row r="8" spans="1:16" x14ac:dyDescent="0.2">
      <c r="B8" s="45">
        <v>6</v>
      </c>
      <c r="C8" s="141" t="s">
        <v>73</v>
      </c>
      <c r="D8" s="77" t="s">
        <v>91</v>
      </c>
      <c r="E8" s="45" t="s">
        <v>91</v>
      </c>
      <c r="F8" s="143" t="s">
        <v>92</v>
      </c>
      <c r="G8" s="142" t="s">
        <v>99</v>
      </c>
      <c r="H8" s="142" t="s">
        <v>109</v>
      </c>
      <c r="I8" s="177">
        <f>(INDEX([1]MAIN!$A$2:$S$9,MATCH($C8,[1]MAIN!$A$2:$A$9,0),MATCH(I$2,[1]MAIN!$A$2:$S$2,0)))</f>
        <v>0.05</v>
      </c>
      <c r="J8" s="177">
        <f>(INDEX([1]MAIN!$A$2:$S$9,MATCH($C8,[1]MAIN!$A$2:$A$9,0),MATCH(J$2,[1]MAIN!$A$2:$S$2,0)))</f>
        <v>0</v>
      </c>
      <c r="K8" s="177">
        <f>(INDEX([1]MAIN!$A$2:$S$9,MATCH($C8,[1]MAIN!$A$2:$A$9,0),MATCH(K$2,[1]MAIN!$A$2:$S$2,0)))</f>
        <v>0</v>
      </c>
      <c r="L8" s="177">
        <f>(INDEX([1]MAIN!$A$2:$S$9,MATCH($C8,[1]MAIN!$A$2:$A$9,0),MATCH(L$2,[1]MAIN!$A$2:$S$2,0)))</f>
        <v>1.18E-2</v>
      </c>
      <c r="M8" s="218"/>
      <c r="N8" s="218"/>
      <c r="O8" s="218"/>
    </row>
    <row r="9" spans="1:16" x14ac:dyDescent="0.2">
      <c r="B9" s="45">
        <v>7</v>
      </c>
      <c r="C9" s="141" t="s">
        <v>116</v>
      </c>
      <c r="D9" s="77" t="s">
        <v>93</v>
      </c>
      <c r="E9" s="144" t="s">
        <v>93</v>
      </c>
      <c r="F9" s="142" t="s">
        <v>94</v>
      </c>
      <c r="G9" s="142" t="s">
        <v>100</v>
      </c>
      <c r="H9" s="142" t="s">
        <v>110</v>
      </c>
      <c r="I9" s="177">
        <f>(INDEX([1]MAIN!$A$2:$S$9,MATCH($C9,[1]MAIN!$A$2:$A$9,0),MATCH(I$2,[1]MAIN!$A$2:$S$2,0)))</f>
        <v>0.02</v>
      </c>
      <c r="J9" s="177">
        <f>(INDEX([1]MAIN!$A$2:$S$9,MATCH($C9,[1]MAIN!$A$2:$A$9,0),MATCH(J$2,[1]MAIN!$A$2:$S$2,0)))</f>
        <v>0.02</v>
      </c>
      <c r="K9" s="177">
        <f>(INDEX([1]MAIN!$A$2:$S$9,MATCH($C9,[1]MAIN!$A$2:$A$9,0),MATCH(K$2,[1]MAIN!$A$2:$S$2,0)))</f>
        <v>0</v>
      </c>
      <c r="L9" s="177">
        <f>(INDEX([1]MAIN!$A$2:$S$9,MATCH($C9,[1]MAIN!$A$2:$A$9,0),MATCH(L$2,[1]MAIN!$A$2:$S$2,0)))</f>
        <v>0.01</v>
      </c>
      <c r="M9" s="218"/>
      <c r="N9" s="218"/>
      <c r="O9" s="218"/>
    </row>
    <row r="10" spans="1:16" x14ac:dyDescent="0.2">
      <c r="C10" s="141"/>
      <c r="D10" s="77"/>
      <c r="E10" s="144"/>
      <c r="F10" s="142"/>
      <c r="G10" s="142"/>
      <c r="H10" s="145"/>
      <c r="I10" s="145"/>
      <c r="K10" s="45">
        <v>2E-3</v>
      </c>
    </row>
    <row r="11" spans="1:16" x14ac:dyDescent="0.2">
      <c r="C11" s="141"/>
      <c r="D11" s="77"/>
      <c r="E11" s="144"/>
      <c r="F11" s="142"/>
      <c r="G11" s="142"/>
      <c r="H11" s="145"/>
      <c r="I11" s="145"/>
    </row>
    <row r="12" spans="1:16" x14ac:dyDescent="0.2">
      <c r="C12" s="141"/>
      <c r="D12" s="77"/>
      <c r="E12" s="144"/>
      <c r="F12" s="142"/>
      <c r="G12" s="142"/>
      <c r="H12" s="145"/>
      <c r="I12" s="145"/>
    </row>
    <row r="13" spans="1:16" x14ac:dyDescent="0.2">
      <c r="C13" s="141"/>
      <c r="D13" s="77"/>
      <c r="E13" s="144"/>
      <c r="F13" s="142"/>
      <c r="G13" s="142"/>
      <c r="H13" s="145"/>
      <c r="I13" s="145"/>
    </row>
    <row r="14" spans="1:16" x14ac:dyDescent="0.2">
      <c r="C14" s="141"/>
      <c r="D14" s="77"/>
      <c r="E14" s="144"/>
      <c r="F14" s="142"/>
      <c r="G14" s="142"/>
      <c r="H14" s="145"/>
      <c r="I14" s="145"/>
    </row>
    <row r="15" spans="1:16" ht="13.5" thickBot="1" x14ac:dyDescent="0.25">
      <c r="C15" s="141"/>
      <c r="D15" s="77"/>
      <c r="E15" s="144"/>
      <c r="F15" s="142"/>
      <c r="G15" s="142"/>
      <c r="H15" s="145"/>
      <c r="I15" s="145"/>
    </row>
    <row r="16" spans="1:16" ht="53.25" customHeight="1" x14ac:dyDescent="0.25">
      <c r="A16" s="172" t="s">
        <v>102</v>
      </c>
      <c r="B16" s="146"/>
      <c r="C16" s="147" t="s">
        <v>74</v>
      </c>
      <c r="D16" s="147" t="s">
        <v>95</v>
      </c>
      <c r="E16" s="147" t="s">
        <v>78</v>
      </c>
      <c r="F16" s="147" t="s">
        <v>79</v>
      </c>
      <c r="G16" s="147" t="s">
        <v>80</v>
      </c>
      <c r="H16" s="148" t="s">
        <v>81</v>
      </c>
      <c r="I16" s="198" t="s">
        <v>123</v>
      </c>
      <c r="J16" s="198" t="s">
        <v>124</v>
      </c>
      <c r="K16" s="199" t="s">
        <v>125</v>
      </c>
      <c r="L16"/>
    </row>
    <row r="17" spans="1:16" ht="15.75" x14ac:dyDescent="0.25">
      <c r="A17" s="172" t="s">
        <v>103</v>
      </c>
      <c r="B17" s="149"/>
      <c r="C17" s="150" t="str">
        <f>VLOOKUP(Optimizer!$Y$2,Fees!$B$3:$L$15,2,FALSE)</f>
        <v xml:space="preserve">Socal  </v>
      </c>
      <c r="D17" s="151" t="str">
        <f>IF(Optimizer!Y3=1,VLOOKUP(Optimizer!$Y$2,Fees!$B$3:$N$15,G$1,FALSE),VLOOKUP(Optimizer!$Y$2,Fees!$B$3:$N$15,H$1,FALSE))</f>
        <v>curvearraySOCAL 00-01 thru 1-22.xls</v>
      </c>
      <c r="E17" s="151">
        <f>VLOOKUP(Optimizer!$Y$2,Fees!$B$3:$N$15,I$1,FALSE)</f>
        <v>1.2699999999999999E-2</v>
      </c>
      <c r="F17" s="151">
        <f>VLOOKUP(Optimizer!$Y$2,Fees!$B$3:$N$15,J$1,FALSE)</f>
        <v>1.77E-2</v>
      </c>
      <c r="G17" s="151">
        <f>VLOOKUP(Optimizer!$Y$2,Fees!$B$3:$N$15,K$1,FALSE)</f>
        <v>0</v>
      </c>
      <c r="H17" s="151">
        <f>VLOOKUP(Optimizer!$Y$2,Fees!$B$3:$N$15,L$1,FALSE)</f>
        <v>2.4400000000000002E-2</v>
      </c>
      <c r="I17" s="197">
        <f>VLOOKUP(Optimizer!$Y$2,Fees!$B$3:$O$15,M$1,FALSE)</f>
        <v>0</v>
      </c>
      <c r="J17" s="197">
        <f>VLOOKUP(Optimizer!$Y$2,Fees!$B$3:$O$15,N$1,FALSE)</f>
        <v>0</v>
      </c>
      <c r="K17" s="227">
        <f>VLOOKUP(Optimizer!$Y$2,Fees!$B$3:$O$15,O$1,FALSE)</f>
        <v>0</v>
      </c>
      <c r="L17"/>
    </row>
    <row r="18" spans="1:16" ht="16.5" thickBot="1" x14ac:dyDescent="0.3">
      <c r="B18" s="152"/>
      <c r="C18" s="153"/>
      <c r="D18" s="153"/>
      <c r="E18" s="153"/>
      <c r="F18" s="153"/>
      <c r="G18" s="153"/>
      <c r="H18" s="153"/>
      <c r="I18" s="153"/>
      <c r="J18" s="153"/>
      <c r="K18" s="154"/>
      <c r="L18"/>
    </row>
    <row r="20" spans="1:16" x14ac:dyDescent="0.2">
      <c r="P20" s="45" t="s">
        <v>161</v>
      </c>
    </row>
    <row r="21" spans="1:16" ht="13.5" thickBot="1" x14ac:dyDescent="0.25">
      <c r="P21" s="45" t="s">
        <v>167</v>
      </c>
    </row>
    <row r="22" spans="1:16" ht="13.5" thickTop="1" x14ac:dyDescent="0.2">
      <c r="A22" s="229"/>
      <c r="B22" s="230" t="s">
        <v>139</v>
      </c>
      <c r="C22" s="231"/>
      <c r="D22" s="231"/>
      <c r="E22" s="231"/>
      <c r="F22" s="231"/>
      <c r="G22" s="231"/>
      <c r="H22" s="239" t="s">
        <v>150</v>
      </c>
      <c r="I22" s="239"/>
      <c r="J22" s="239"/>
      <c r="K22" s="239"/>
      <c r="L22" s="239"/>
      <c r="M22" s="239"/>
      <c r="N22" s="239"/>
      <c r="O22" s="241" t="s">
        <v>162</v>
      </c>
      <c r="P22" s="242" t="s">
        <v>163</v>
      </c>
    </row>
    <row r="23" spans="1:16" x14ac:dyDescent="0.2">
      <c r="A23" s="232"/>
      <c r="B23" s="233" t="s">
        <v>140</v>
      </c>
      <c r="C23" s="151" t="s">
        <v>9</v>
      </c>
      <c r="D23" s="151" t="s">
        <v>11</v>
      </c>
      <c r="E23" s="151" t="s">
        <v>145</v>
      </c>
      <c r="F23" s="151" t="s">
        <v>146</v>
      </c>
      <c r="G23" s="151" t="s">
        <v>148</v>
      </c>
      <c r="H23" s="240" t="s">
        <v>52</v>
      </c>
      <c r="I23" s="240" t="s">
        <v>117</v>
      </c>
      <c r="J23" s="240" t="s">
        <v>118</v>
      </c>
      <c r="K23" s="240" t="s">
        <v>121</v>
      </c>
      <c r="L23" s="240" t="s">
        <v>119</v>
      </c>
      <c r="M23" s="240" t="s">
        <v>120</v>
      </c>
      <c r="N23" s="240" t="s">
        <v>122</v>
      </c>
      <c r="O23" s="197" t="s">
        <v>159</v>
      </c>
      <c r="P23" s="234" t="s">
        <v>164</v>
      </c>
    </row>
    <row r="24" spans="1:16" x14ac:dyDescent="0.2">
      <c r="A24" s="235"/>
      <c r="B24" s="236" t="s">
        <v>141</v>
      </c>
      <c r="C24" s="237" t="s">
        <v>142</v>
      </c>
      <c r="D24" s="237" t="s">
        <v>143</v>
      </c>
      <c r="E24" s="237" t="s">
        <v>144</v>
      </c>
      <c r="F24" s="237" t="s">
        <v>147</v>
      </c>
      <c r="G24" s="237" t="s">
        <v>149</v>
      </c>
      <c r="H24" s="237" t="s">
        <v>151</v>
      </c>
      <c r="I24" s="237" t="s">
        <v>152</v>
      </c>
      <c r="J24" s="237" t="s">
        <v>153</v>
      </c>
      <c r="K24" s="237" t="s">
        <v>154</v>
      </c>
      <c r="L24" s="237" t="s">
        <v>155</v>
      </c>
      <c r="M24" s="237" t="s">
        <v>156</v>
      </c>
      <c r="N24" s="237" t="s">
        <v>157</v>
      </c>
      <c r="O24" s="237" t="s">
        <v>158</v>
      </c>
      <c r="P24" s="238" t="s">
        <v>160</v>
      </c>
    </row>
    <row r="25" spans="1:16" x14ac:dyDescent="0.2">
      <c r="A25" s="246" t="s">
        <v>165</v>
      </c>
      <c r="B25" s="245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234"/>
    </row>
    <row r="26" spans="1:16" x14ac:dyDescent="0.2">
      <c r="A26" s="244" t="s">
        <v>166</v>
      </c>
      <c r="B26" s="197">
        <v>1</v>
      </c>
      <c r="C26" s="248">
        <v>35887</v>
      </c>
      <c r="D26" s="248">
        <v>36251</v>
      </c>
      <c r="E26" s="197">
        <v>15000</v>
      </c>
      <c r="F26" s="197">
        <v>15000</v>
      </c>
      <c r="G26" s="197">
        <v>1000000</v>
      </c>
      <c r="H26" s="197">
        <v>5</v>
      </c>
      <c r="I26" s="197">
        <v>10</v>
      </c>
      <c r="J26" s="197">
        <v>5</v>
      </c>
      <c r="K26" s="197">
        <v>6</v>
      </c>
      <c r="L26" s="197">
        <v>8</v>
      </c>
      <c r="M26" s="197">
        <v>10</v>
      </c>
      <c r="N26" s="197">
        <v>10</v>
      </c>
      <c r="O26" s="197">
        <v>2</v>
      </c>
      <c r="P26" s="249">
        <v>2</v>
      </c>
    </row>
    <row r="27" spans="1:16" x14ac:dyDescent="0.2">
      <c r="A27" s="244" t="s">
        <v>166</v>
      </c>
      <c r="B27" s="197">
        <v>2</v>
      </c>
      <c r="C27" s="248">
        <v>35887</v>
      </c>
      <c r="D27" s="248">
        <v>36251</v>
      </c>
      <c r="E27" s="197">
        <v>15000</v>
      </c>
      <c r="F27" s="197">
        <v>30000</v>
      </c>
      <c r="G27" s="197">
        <v>1000000</v>
      </c>
      <c r="H27" s="197">
        <v>5</v>
      </c>
      <c r="I27" s="197">
        <v>10</v>
      </c>
      <c r="J27" s="197">
        <v>5</v>
      </c>
      <c r="K27" s="197">
        <v>6</v>
      </c>
      <c r="L27" s="197">
        <v>8</v>
      </c>
      <c r="M27" s="197">
        <v>10</v>
      </c>
      <c r="N27" s="197">
        <v>10</v>
      </c>
      <c r="O27" s="197">
        <v>2</v>
      </c>
      <c r="P27" s="249">
        <v>2</v>
      </c>
    </row>
    <row r="28" spans="1:16" x14ac:dyDescent="0.2">
      <c r="A28" s="244" t="s">
        <v>166</v>
      </c>
      <c r="B28" s="197">
        <v>3</v>
      </c>
      <c r="C28" s="248">
        <v>35887</v>
      </c>
      <c r="D28" s="248">
        <v>36251</v>
      </c>
      <c r="E28" s="197">
        <v>15000</v>
      </c>
      <c r="F28" s="197">
        <v>40000</v>
      </c>
      <c r="G28" s="197">
        <v>1000000</v>
      </c>
      <c r="H28" s="197">
        <v>5</v>
      </c>
      <c r="I28" s="197">
        <v>10</v>
      </c>
      <c r="J28" s="197">
        <v>5</v>
      </c>
      <c r="K28" s="197">
        <v>6</v>
      </c>
      <c r="L28" s="197">
        <v>8</v>
      </c>
      <c r="M28" s="197">
        <v>10</v>
      </c>
      <c r="N28" s="197">
        <v>10</v>
      </c>
      <c r="O28" s="197">
        <v>2</v>
      </c>
      <c r="P28" s="249">
        <v>2</v>
      </c>
    </row>
    <row r="29" spans="1:16" x14ac:dyDescent="0.2">
      <c r="A29" s="244" t="s">
        <v>166</v>
      </c>
      <c r="B29" s="197">
        <v>4</v>
      </c>
      <c r="C29" s="248">
        <v>35887</v>
      </c>
      <c r="D29" s="248">
        <v>36251</v>
      </c>
      <c r="E29" s="197">
        <v>15000</v>
      </c>
      <c r="F29" s="197">
        <v>50000</v>
      </c>
      <c r="G29" s="197">
        <v>1000000</v>
      </c>
      <c r="H29" s="197">
        <v>5</v>
      </c>
      <c r="I29" s="197">
        <v>10</v>
      </c>
      <c r="J29" s="197">
        <v>5</v>
      </c>
      <c r="K29" s="197">
        <v>6</v>
      </c>
      <c r="L29" s="197">
        <v>8</v>
      </c>
      <c r="M29" s="197">
        <v>10</v>
      </c>
      <c r="N29" s="197">
        <v>10</v>
      </c>
      <c r="O29" s="197">
        <v>2</v>
      </c>
      <c r="P29" s="249">
        <v>2</v>
      </c>
    </row>
    <row r="30" spans="1:16" x14ac:dyDescent="0.2">
      <c r="A30" s="244" t="s">
        <v>166</v>
      </c>
      <c r="B30" s="197">
        <v>5</v>
      </c>
      <c r="C30" s="248">
        <v>35887</v>
      </c>
      <c r="D30" s="248">
        <v>36251</v>
      </c>
      <c r="E30" s="197">
        <v>15000</v>
      </c>
      <c r="F30" s="197">
        <v>60000</v>
      </c>
      <c r="G30" s="197">
        <v>1000000</v>
      </c>
      <c r="H30" s="197">
        <v>5</v>
      </c>
      <c r="I30" s="197">
        <v>10</v>
      </c>
      <c r="J30" s="197">
        <v>5</v>
      </c>
      <c r="K30" s="197">
        <v>6</v>
      </c>
      <c r="L30" s="197">
        <v>8</v>
      </c>
      <c r="M30" s="197">
        <v>10</v>
      </c>
      <c r="N30" s="197">
        <v>10</v>
      </c>
      <c r="O30" s="197">
        <v>2</v>
      </c>
      <c r="P30" s="249">
        <v>2</v>
      </c>
    </row>
    <row r="31" spans="1:16" x14ac:dyDescent="0.2">
      <c r="A31" s="244" t="s">
        <v>166</v>
      </c>
      <c r="B31" s="197">
        <v>6</v>
      </c>
      <c r="C31" s="248">
        <v>35887</v>
      </c>
      <c r="D31" s="248">
        <v>36251</v>
      </c>
      <c r="E31" s="197">
        <v>15000</v>
      </c>
      <c r="F31" s="197">
        <v>80000</v>
      </c>
      <c r="G31" s="197">
        <v>1000000</v>
      </c>
      <c r="H31" s="197">
        <v>5</v>
      </c>
      <c r="I31" s="197">
        <v>10</v>
      </c>
      <c r="J31" s="197">
        <v>5</v>
      </c>
      <c r="K31" s="197">
        <v>6</v>
      </c>
      <c r="L31" s="197">
        <v>8</v>
      </c>
      <c r="M31" s="197">
        <v>10</v>
      </c>
      <c r="N31" s="197">
        <v>10</v>
      </c>
      <c r="O31" s="197">
        <v>2</v>
      </c>
      <c r="P31" s="249">
        <v>2</v>
      </c>
    </row>
    <row r="32" spans="1:16" x14ac:dyDescent="0.2">
      <c r="A32" s="244" t="s">
        <v>166</v>
      </c>
      <c r="B32" s="197">
        <v>7</v>
      </c>
      <c r="C32" s="248">
        <v>35887</v>
      </c>
      <c r="D32" s="248">
        <v>36251</v>
      </c>
      <c r="E32" s="197">
        <v>30000</v>
      </c>
      <c r="F32" s="197">
        <v>30000</v>
      </c>
      <c r="G32" s="197">
        <v>1000000</v>
      </c>
      <c r="H32" s="197">
        <v>5</v>
      </c>
      <c r="I32" s="197">
        <v>10</v>
      </c>
      <c r="J32" s="197">
        <v>5</v>
      </c>
      <c r="K32" s="197">
        <v>6</v>
      </c>
      <c r="L32" s="197">
        <v>8</v>
      </c>
      <c r="M32" s="197">
        <v>10</v>
      </c>
      <c r="N32" s="197">
        <v>10</v>
      </c>
      <c r="O32" s="197">
        <v>2</v>
      </c>
      <c r="P32" s="249">
        <v>2</v>
      </c>
    </row>
    <row r="33" spans="1:16" x14ac:dyDescent="0.2">
      <c r="A33" s="244" t="s">
        <v>166</v>
      </c>
      <c r="B33" s="197">
        <v>8</v>
      </c>
      <c r="C33" s="248">
        <v>35887</v>
      </c>
      <c r="D33" s="248">
        <v>36251</v>
      </c>
      <c r="E33" s="197">
        <v>30000</v>
      </c>
      <c r="F33" s="197">
        <v>40000</v>
      </c>
      <c r="G33" s="197">
        <v>1000000</v>
      </c>
      <c r="H33" s="197">
        <v>5</v>
      </c>
      <c r="I33" s="197">
        <v>10</v>
      </c>
      <c r="J33" s="197">
        <v>5</v>
      </c>
      <c r="K33" s="197">
        <v>6</v>
      </c>
      <c r="L33" s="197">
        <v>8</v>
      </c>
      <c r="M33" s="197">
        <v>10</v>
      </c>
      <c r="N33" s="197">
        <v>10</v>
      </c>
      <c r="O33" s="197">
        <v>2</v>
      </c>
      <c r="P33" s="249">
        <v>2</v>
      </c>
    </row>
    <row r="34" spans="1:16" x14ac:dyDescent="0.2">
      <c r="A34" s="244" t="s">
        <v>166</v>
      </c>
      <c r="B34" s="197">
        <v>9</v>
      </c>
      <c r="C34" s="248">
        <v>35887</v>
      </c>
      <c r="D34" s="248">
        <v>36251</v>
      </c>
      <c r="E34" s="197">
        <v>30000</v>
      </c>
      <c r="F34" s="197">
        <v>50000</v>
      </c>
      <c r="G34" s="197">
        <v>1000000</v>
      </c>
      <c r="H34" s="197">
        <v>5</v>
      </c>
      <c r="I34" s="197">
        <v>10</v>
      </c>
      <c r="J34" s="197">
        <v>5</v>
      </c>
      <c r="K34" s="197">
        <v>6</v>
      </c>
      <c r="L34" s="197">
        <v>8</v>
      </c>
      <c r="M34" s="197">
        <v>10</v>
      </c>
      <c r="N34" s="197">
        <v>10</v>
      </c>
      <c r="O34" s="197">
        <v>2</v>
      </c>
      <c r="P34" s="249">
        <v>2</v>
      </c>
    </row>
    <row r="35" spans="1:16" x14ac:dyDescent="0.2">
      <c r="A35" s="244" t="s">
        <v>166</v>
      </c>
      <c r="B35" s="197">
        <v>10</v>
      </c>
      <c r="C35" s="248">
        <v>35887</v>
      </c>
      <c r="D35" s="248">
        <v>36251</v>
      </c>
      <c r="E35" s="197">
        <v>30000</v>
      </c>
      <c r="F35" s="197">
        <v>60000</v>
      </c>
      <c r="G35" s="197">
        <v>1000000</v>
      </c>
      <c r="H35" s="197">
        <v>5</v>
      </c>
      <c r="I35" s="197">
        <v>10</v>
      </c>
      <c r="J35" s="197">
        <v>5</v>
      </c>
      <c r="K35" s="197">
        <v>6</v>
      </c>
      <c r="L35" s="197">
        <v>8</v>
      </c>
      <c r="M35" s="197">
        <v>10</v>
      </c>
      <c r="N35" s="197">
        <v>10</v>
      </c>
      <c r="O35" s="197">
        <v>2</v>
      </c>
      <c r="P35" s="249">
        <v>2</v>
      </c>
    </row>
    <row r="36" spans="1:16" x14ac:dyDescent="0.2">
      <c r="A36" s="244" t="s">
        <v>166</v>
      </c>
      <c r="B36" s="197">
        <v>11</v>
      </c>
      <c r="C36" s="248">
        <v>35887</v>
      </c>
      <c r="D36" s="248">
        <v>36251</v>
      </c>
      <c r="E36" s="197">
        <v>30000</v>
      </c>
      <c r="F36" s="197">
        <v>80000</v>
      </c>
      <c r="G36" s="197">
        <v>1000000</v>
      </c>
      <c r="H36" s="197">
        <v>5</v>
      </c>
      <c r="I36" s="197">
        <v>10</v>
      </c>
      <c r="J36" s="197">
        <v>5</v>
      </c>
      <c r="K36" s="197">
        <v>6</v>
      </c>
      <c r="L36" s="197">
        <v>8</v>
      </c>
      <c r="M36" s="197">
        <v>10</v>
      </c>
      <c r="N36" s="197">
        <v>10</v>
      </c>
      <c r="O36" s="197">
        <v>2</v>
      </c>
      <c r="P36" s="249">
        <v>2</v>
      </c>
    </row>
    <row r="37" spans="1:16" x14ac:dyDescent="0.2">
      <c r="A37" s="244" t="s">
        <v>166</v>
      </c>
      <c r="B37" s="197">
        <v>12</v>
      </c>
      <c r="C37" s="248">
        <v>35887</v>
      </c>
      <c r="D37" s="248">
        <v>36251</v>
      </c>
      <c r="E37" s="197">
        <v>30000</v>
      </c>
      <c r="F37" s="197">
        <v>100000</v>
      </c>
      <c r="G37" s="197">
        <v>1000000</v>
      </c>
      <c r="H37" s="197">
        <v>5</v>
      </c>
      <c r="I37" s="197">
        <v>10</v>
      </c>
      <c r="J37" s="197">
        <v>5</v>
      </c>
      <c r="K37" s="197">
        <v>6</v>
      </c>
      <c r="L37" s="197">
        <v>8</v>
      </c>
      <c r="M37" s="197">
        <v>10</v>
      </c>
      <c r="N37" s="197">
        <v>10</v>
      </c>
      <c r="O37" s="197">
        <v>2</v>
      </c>
      <c r="P37" s="249">
        <v>2</v>
      </c>
    </row>
    <row r="38" spans="1:16" x14ac:dyDescent="0.2">
      <c r="A38" s="244" t="s">
        <v>166</v>
      </c>
      <c r="B38" s="197">
        <v>13</v>
      </c>
      <c r="C38" s="248">
        <v>35887</v>
      </c>
      <c r="D38" s="248">
        <v>36251</v>
      </c>
      <c r="E38" s="197">
        <v>40000</v>
      </c>
      <c r="F38" s="197">
        <v>40000</v>
      </c>
      <c r="G38" s="197">
        <v>1000000</v>
      </c>
      <c r="H38" s="197">
        <v>5</v>
      </c>
      <c r="I38" s="197">
        <v>10</v>
      </c>
      <c r="J38" s="197">
        <v>5</v>
      </c>
      <c r="K38" s="197">
        <v>6</v>
      </c>
      <c r="L38" s="197">
        <v>8</v>
      </c>
      <c r="M38" s="197">
        <v>10</v>
      </c>
      <c r="N38" s="197">
        <v>10</v>
      </c>
      <c r="O38" s="197">
        <v>2</v>
      </c>
      <c r="P38" s="249">
        <v>2</v>
      </c>
    </row>
    <row r="39" spans="1:16" x14ac:dyDescent="0.2">
      <c r="A39" s="244" t="s">
        <v>166</v>
      </c>
      <c r="B39" s="197">
        <v>14</v>
      </c>
      <c r="C39" s="248">
        <v>35887</v>
      </c>
      <c r="D39" s="248">
        <v>36251</v>
      </c>
      <c r="E39" s="197">
        <v>40000</v>
      </c>
      <c r="F39" s="197">
        <v>50000</v>
      </c>
      <c r="G39" s="197">
        <v>1000000</v>
      </c>
      <c r="H39" s="197">
        <v>5</v>
      </c>
      <c r="I39" s="197">
        <v>10</v>
      </c>
      <c r="J39" s="197">
        <v>5</v>
      </c>
      <c r="K39" s="197">
        <v>6</v>
      </c>
      <c r="L39" s="197">
        <v>8</v>
      </c>
      <c r="M39" s="197">
        <v>10</v>
      </c>
      <c r="N39" s="197">
        <v>10</v>
      </c>
      <c r="O39" s="197">
        <v>2</v>
      </c>
      <c r="P39" s="249">
        <v>2</v>
      </c>
    </row>
    <row r="40" spans="1:16" x14ac:dyDescent="0.2">
      <c r="A40" s="244" t="s">
        <v>166</v>
      </c>
      <c r="B40" s="197">
        <v>15</v>
      </c>
      <c r="C40" s="248">
        <v>35887</v>
      </c>
      <c r="D40" s="248">
        <v>36251</v>
      </c>
      <c r="E40" s="197">
        <v>40000</v>
      </c>
      <c r="F40" s="197">
        <v>60000</v>
      </c>
      <c r="G40" s="197">
        <v>1000000</v>
      </c>
      <c r="H40" s="197">
        <v>5</v>
      </c>
      <c r="I40" s="197">
        <v>10</v>
      </c>
      <c r="J40" s="197">
        <v>5</v>
      </c>
      <c r="K40" s="197">
        <v>6</v>
      </c>
      <c r="L40" s="197">
        <v>8</v>
      </c>
      <c r="M40" s="197">
        <v>10</v>
      </c>
      <c r="N40" s="197">
        <v>10</v>
      </c>
      <c r="O40" s="197">
        <v>2</v>
      </c>
      <c r="P40" s="249">
        <v>2</v>
      </c>
    </row>
    <row r="41" spans="1:16" x14ac:dyDescent="0.2">
      <c r="A41" s="244" t="s">
        <v>166</v>
      </c>
      <c r="B41" s="197">
        <v>16</v>
      </c>
      <c r="C41" s="248">
        <v>35887</v>
      </c>
      <c r="D41" s="248">
        <v>36251</v>
      </c>
      <c r="E41" s="197">
        <v>40000</v>
      </c>
      <c r="F41" s="197">
        <v>80000</v>
      </c>
      <c r="G41" s="197">
        <v>1000000</v>
      </c>
      <c r="H41" s="197">
        <v>5</v>
      </c>
      <c r="I41" s="197">
        <v>10</v>
      </c>
      <c r="J41" s="197">
        <v>5</v>
      </c>
      <c r="K41" s="197">
        <v>6</v>
      </c>
      <c r="L41" s="197">
        <v>8</v>
      </c>
      <c r="M41" s="197">
        <v>10</v>
      </c>
      <c r="N41" s="197">
        <v>10</v>
      </c>
      <c r="O41" s="197">
        <v>2</v>
      </c>
      <c r="P41" s="249">
        <v>2</v>
      </c>
    </row>
    <row r="42" spans="1:16" x14ac:dyDescent="0.2">
      <c r="A42" s="244" t="s">
        <v>166</v>
      </c>
      <c r="B42" s="197">
        <v>17</v>
      </c>
      <c r="C42" s="248">
        <v>35887</v>
      </c>
      <c r="D42" s="248">
        <v>36251</v>
      </c>
      <c r="E42" s="197">
        <v>40000</v>
      </c>
      <c r="F42" s="197">
        <v>100000</v>
      </c>
      <c r="G42" s="197">
        <v>1000000</v>
      </c>
      <c r="H42" s="197">
        <v>5</v>
      </c>
      <c r="I42" s="197">
        <v>10</v>
      </c>
      <c r="J42" s="197">
        <v>5</v>
      </c>
      <c r="K42" s="197">
        <v>6</v>
      </c>
      <c r="L42" s="197">
        <v>8</v>
      </c>
      <c r="M42" s="197">
        <v>10</v>
      </c>
      <c r="N42" s="197">
        <v>10</v>
      </c>
      <c r="O42" s="197">
        <v>2</v>
      </c>
      <c r="P42" s="249">
        <v>2</v>
      </c>
    </row>
    <row r="43" spans="1:16" x14ac:dyDescent="0.2">
      <c r="A43" s="244" t="s">
        <v>166</v>
      </c>
      <c r="B43" s="197">
        <v>18</v>
      </c>
      <c r="C43" s="248">
        <v>35887</v>
      </c>
      <c r="D43" s="248">
        <v>36251</v>
      </c>
      <c r="E43" s="197">
        <v>50000</v>
      </c>
      <c r="F43" s="197">
        <v>50000</v>
      </c>
      <c r="G43" s="197">
        <v>1000000</v>
      </c>
      <c r="H43" s="197">
        <v>5</v>
      </c>
      <c r="I43" s="197">
        <v>10</v>
      </c>
      <c r="J43" s="197">
        <v>5</v>
      </c>
      <c r="K43" s="197">
        <v>6</v>
      </c>
      <c r="L43" s="197">
        <v>8</v>
      </c>
      <c r="M43" s="197">
        <v>10</v>
      </c>
      <c r="N43" s="197">
        <v>10</v>
      </c>
      <c r="O43" s="197">
        <v>2</v>
      </c>
      <c r="P43" s="249">
        <v>2</v>
      </c>
    </row>
    <row r="44" spans="1:16" x14ac:dyDescent="0.2">
      <c r="A44" s="244" t="s">
        <v>166</v>
      </c>
      <c r="B44" s="197">
        <v>19</v>
      </c>
      <c r="C44" s="248">
        <v>35887</v>
      </c>
      <c r="D44" s="248">
        <v>36251</v>
      </c>
      <c r="E44" s="197">
        <v>50000</v>
      </c>
      <c r="F44" s="197">
        <v>60000</v>
      </c>
      <c r="G44" s="197">
        <v>1000000</v>
      </c>
      <c r="H44" s="197">
        <v>5</v>
      </c>
      <c r="I44" s="197">
        <v>10</v>
      </c>
      <c r="J44" s="197">
        <v>5</v>
      </c>
      <c r="K44" s="197">
        <v>6</v>
      </c>
      <c r="L44" s="197">
        <v>8</v>
      </c>
      <c r="M44" s="197">
        <v>10</v>
      </c>
      <c r="N44" s="197">
        <v>10</v>
      </c>
      <c r="O44" s="197">
        <v>2</v>
      </c>
      <c r="P44" s="249">
        <v>2</v>
      </c>
    </row>
    <row r="45" spans="1:16" x14ac:dyDescent="0.2">
      <c r="A45" s="244" t="s">
        <v>166</v>
      </c>
      <c r="B45" s="197">
        <v>20</v>
      </c>
      <c r="C45" s="248">
        <v>35887</v>
      </c>
      <c r="D45" s="248">
        <v>36251</v>
      </c>
      <c r="E45" s="197">
        <v>50000</v>
      </c>
      <c r="F45" s="197">
        <v>80000</v>
      </c>
      <c r="G45" s="197">
        <v>1000000</v>
      </c>
      <c r="H45" s="197">
        <v>5</v>
      </c>
      <c r="I45" s="197">
        <v>10</v>
      </c>
      <c r="J45" s="197">
        <v>5</v>
      </c>
      <c r="K45" s="197">
        <v>6</v>
      </c>
      <c r="L45" s="197">
        <v>8</v>
      </c>
      <c r="M45" s="197">
        <v>10</v>
      </c>
      <c r="N45" s="197">
        <v>10</v>
      </c>
      <c r="O45" s="197">
        <v>2</v>
      </c>
      <c r="P45" s="249">
        <v>2</v>
      </c>
    </row>
    <row r="46" spans="1:16" x14ac:dyDescent="0.2">
      <c r="A46" s="244" t="s">
        <v>166</v>
      </c>
      <c r="B46" s="197">
        <v>21</v>
      </c>
      <c r="C46" s="248">
        <v>35887</v>
      </c>
      <c r="D46" s="248">
        <v>36251</v>
      </c>
      <c r="E46" s="197">
        <v>50000</v>
      </c>
      <c r="F46" s="197">
        <v>100000</v>
      </c>
      <c r="G46" s="197">
        <v>1000000</v>
      </c>
      <c r="H46" s="197">
        <v>5</v>
      </c>
      <c r="I46" s="197">
        <v>10</v>
      </c>
      <c r="J46" s="197">
        <v>5</v>
      </c>
      <c r="K46" s="197">
        <v>6</v>
      </c>
      <c r="L46" s="197">
        <v>8</v>
      </c>
      <c r="M46" s="197">
        <v>10</v>
      </c>
      <c r="N46" s="197">
        <v>10</v>
      </c>
      <c r="O46" s="197">
        <v>2</v>
      </c>
      <c r="P46" s="249">
        <v>2</v>
      </c>
    </row>
    <row r="47" spans="1:16" x14ac:dyDescent="0.2">
      <c r="A47" s="244" t="s">
        <v>166</v>
      </c>
      <c r="B47" s="197">
        <v>22</v>
      </c>
      <c r="C47" s="248">
        <v>35887</v>
      </c>
      <c r="D47" s="248">
        <v>36251</v>
      </c>
      <c r="E47" s="197">
        <v>60000</v>
      </c>
      <c r="F47" s="197">
        <v>60000</v>
      </c>
      <c r="G47" s="197">
        <v>1000000</v>
      </c>
      <c r="H47" s="197">
        <v>5</v>
      </c>
      <c r="I47" s="197">
        <v>10</v>
      </c>
      <c r="J47" s="197">
        <v>5</v>
      </c>
      <c r="K47" s="197">
        <v>6</v>
      </c>
      <c r="L47" s="197">
        <v>8</v>
      </c>
      <c r="M47" s="197">
        <v>10</v>
      </c>
      <c r="N47" s="197">
        <v>10</v>
      </c>
      <c r="O47" s="197">
        <v>2</v>
      </c>
      <c r="P47" s="249">
        <v>2</v>
      </c>
    </row>
    <row r="48" spans="1:16" x14ac:dyDescent="0.2">
      <c r="A48" s="244" t="s">
        <v>166</v>
      </c>
      <c r="B48" s="197">
        <v>23</v>
      </c>
      <c r="C48" s="248">
        <v>35887</v>
      </c>
      <c r="D48" s="248">
        <v>36251</v>
      </c>
      <c r="E48" s="197">
        <v>60000</v>
      </c>
      <c r="F48" s="197">
        <v>80000</v>
      </c>
      <c r="G48" s="197">
        <v>1000000</v>
      </c>
      <c r="H48" s="197">
        <v>5</v>
      </c>
      <c r="I48" s="197">
        <v>10</v>
      </c>
      <c r="J48" s="197">
        <v>5</v>
      </c>
      <c r="K48" s="197">
        <v>6</v>
      </c>
      <c r="L48" s="197">
        <v>8</v>
      </c>
      <c r="M48" s="197">
        <v>10</v>
      </c>
      <c r="N48" s="197">
        <v>10</v>
      </c>
      <c r="O48" s="197">
        <v>2</v>
      </c>
      <c r="P48" s="249">
        <v>2</v>
      </c>
    </row>
    <row r="49" spans="1:16" x14ac:dyDescent="0.2">
      <c r="A49" s="244" t="s">
        <v>166</v>
      </c>
      <c r="B49" s="197">
        <v>24</v>
      </c>
      <c r="C49" s="248">
        <v>35887</v>
      </c>
      <c r="D49" s="248">
        <v>36251</v>
      </c>
      <c r="E49" s="197">
        <v>60000</v>
      </c>
      <c r="F49" s="197">
        <v>100000</v>
      </c>
      <c r="G49" s="197">
        <v>1000000</v>
      </c>
      <c r="H49" s="197">
        <v>5</v>
      </c>
      <c r="I49" s="197">
        <v>10</v>
      </c>
      <c r="J49" s="197">
        <v>5</v>
      </c>
      <c r="K49" s="197">
        <v>6</v>
      </c>
      <c r="L49" s="197">
        <v>8</v>
      </c>
      <c r="M49" s="197">
        <v>10</v>
      </c>
      <c r="N49" s="197">
        <v>10</v>
      </c>
      <c r="O49" s="197">
        <v>2</v>
      </c>
      <c r="P49" s="249">
        <v>2</v>
      </c>
    </row>
    <row r="50" spans="1:16" x14ac:dyDescent="0.2">
      <c r="A50" s="244" t="s">
        <v>166</v>
      </c>
      <c r="B50" s="197">
        <v>25</v>
      </c>
      <c r="C50" s="248">
        <v>35887</v>
      </c>
      <c r="D50" s="248">
        <v>36251</v>
      </c>
      <c r="E50" s="197">
        <v>80000</v>
      </c>
      <c r="F50" s="197">
        <v>80000</v>
      </c>
      <c r="G50" s="197">
        <v>1000000</v>
      </c>
      <c r="H50" s="197">
        <v>5</v>
      </c>
      <c r="I50" s="197">
        <v>10</v>
      </c>
      <c r="J50" s="197">
        <v>5</v>
      </c>
      <c r="K50" s="197">
        <v>6</v>
      </c>
      <c r="L50" s="197">
        <v>8</v>
      </c>
      <c r="M50" s="197">
        <v>10</v>
      </c>
      <c r="N50" s="197">
        <v>10</v>
      </c>
      <c r="O50" s="197">
        <v>2</v>
      </c>
      <c r="P50" s="249">
        <v>2</v>
      </c>
    </row>
    <row r="51" spans="1:16" x14ac:dyDescent="0.2">
      <c r="A51" s="244" t="s">
        <v>166</v>
      </c>
      <c r="B51" s="197">
        <v>26</v>
      </c>
      <c r="C51" s="248">
        <v>35887</v>
      </c>
      <c r="D51" s="248">
        <v>36251</v>
      </c>
      <c r="E51" s="197">
        <v>80000</v>
      </c>
      <c r="F51" s="197">
        <v>100000</v>
      </c>
      <c r="G51" s="197">
        <v>1000000</v>
      </c>
      <c r="H51" s="197">
        <v>5</v>
      </c>
      <c r="I51" s="197">
        <v>10</v>
      </c>
      <c r="J51" s="197">
        <v>5</v>
      </c>
      <c r="K51" s="197">
        <v>6</v>
      </c>
      <c r="L51" s="197">
        <v>8</v>
      </c>
      <c r="M51" s="197">
        <v>10</v>
      </c>
      <c r="N51" s="197">
        <v>10</v>
      </c>
      <c r="O51" s="197">
        <v>2</v>
      </c>
      <c r="P51" s="249">
        <v>2</v>
      </c>
    </row>
    <row r="52" spans="1:16" x14ac:dyDescent="0.2">
      <c r="A52" s="244" t="s">
        <v>166</v>
      </c>
      <c r="B52" s="197">
        <v>27</v>
      </c>
      <c r="C52" s="248">
        <v>35887</v>
      </c>
      <c r="D52" s="248">
        <v>36251</v>
      </c>
      <c r="E52" s="197">
        <v>100000</v>
      </c>
      <c r="F52" s="197">
        <v>100000</v>
      </c>
      <c r="G52" s="197">
        <v>1000000</v>
      </c>
      <c r="H52" s="197">
        <v>5</v>
      </c>
      <c r="I52" s="197">
        <v>10</v>
      </c>
      <c r="J52" s="197">
        <v>5</v>
      </c>
      <c r="K52" s="197">
        <v>6</v>
      </c>
      <c r="L52" s="197">
        <v>8</v>
      </c>
      <c r="M52" s="197">
        <v>10</v>
      </c>
      <c r="N52" s="197">
        <v>10</v>
      </c>
      <c r="O52" s="197">
        <v>2</v>
      </c>
      <c r="P52" s="249">
        <v>2</v>
      </c>
    </row>
    <row r="53" spans="1:16" x14ac:dyDescent="0.2">
      <c r="A53" s="244" t="s">
        <v>166</v>
      </c>
      <c r="B53" s="197">
        <v>28</v>
      </c>
      <c r="C53" s="248">
        <v>35887</v>
      </c>
      <c r="D53" s="248">
        <v>36251</v>
      </c>
      <c r="E53" s="197">
        <v>15000</v>
      </c>
      <c r="F53" s="197">
        <v>40000</v>
      </c>
      <c r="G53" s="197">
        <v>1000000</v>
      </c>
      <c r="H53" s="197">
        <v>5</v>
      </c>
      <c r="I53" s="197">
        <v>10</v>
      </c>
      <c r="J53" s="197">
        <v>5</v>
      </c>
      <c r="K53" s="197">
        <v>6</v>
      </c>
      <c r="L53" s="197">
        <v>8</v>
      </c>
      <c r="M53" s="197">
        <v>10</v>
      </c>
      <c r="N53" s="197">
        <v>10</v>
      </c>
      <c r="O53" s="197">
        <v>2</v>
      </c>
      <c r="P53" s="249">
        <v>2</v>
      </c>
    </row>
    <row r="54" spans="1:16" x14ac:dyDescent="0.2">
      <c r="A54" s="244" t="s">
        <v>166</v>
      </c>
      <c r="B54" s="197">
        <v>29</v>
      </c>
      <c r="C54" s="248">
        <v>35887</v>
      </c>
      <c r="D54" s="248">
        <v>36251</v>
      </c>
      <c r="E54" s="197">
        <v>15000</v>
      </c>
      <c r="F54" s="197">
        <v>40000</v>
      </c>
      <c r="G54" s="197">
        <v>1000000</v>
      </c>
      <c r="H54" s="197">
        <v>5</v>
      </c>
      <c r="I54" s="197">
        <v>10</v>
      </c>
      <c r="J54" s="197">
        <v>5</v>
      </c>
      <c r="K54" s="197">
        <v>6</v>
      </c>
      <c r="L54" s="197">
        <v>8</v>
      </c>
      <c r="M54" s="197">
        <v>10</v>
      </c>
      <c r="N54" s="197">
        <v>10</v>
      </c>
      <c r="O54" s="197">
        <v>2</v>
      </c>
      <c r="P54" s="249">
        <v>2</v>
      </c>
    </row>
    <row r="55" spans="1:16" x14ac:dyDescent="0.2">
      <c r="A55" s="244" t="s">
        <v>166</v>
      </c>
      <c r="B55" s="197">
        <v>30</v>
      </c>
      <c r="C55" s="248">
        <v>35887</v>
      </c>
      <c r="D55" s="248">
        <v>36251</v>
      </c>
      <c r="E55" s="197">
        <v>15000</v>
      </c>
      <c r="F55" s="197">
        <v>40000</v>
      </c>
      <c r="G55" s="197">
        <v>1000000</v>
      </c>
      <c r="H55" s="197">
        <v>5</v>
      </c>
      <c r="I55" s="197">
        <v>10</v>
      </c>
      <c r="J55" s="197">
        <v>5</v>
      </c>
      <c r="K55" s="197">
        <v>6</v>
      </c>
      <c r="L55" s="197">
        <v>8</v>
      </c>
      <c r="M55" s="197">
        <v>10</v>
      </c>
      <c r="N55" s="197">
        <v>10</v>
      </c>
      <c r="O55" s="197">
        <v>2</v>
      </c>
      <c r="P55" s="249">
        <v>2</v>
      </c>
    </row>
    <row r="56" spans="1:16" x14ac:dyDescent="0.2">
      <c r="A56" s="244" t="s">
        <v>166</v>
      </c>
      <c r="B56" s="197">
        <v>31</v>
      </c>
      <c r="C56" s="248">
        <v>35887</v>
      </c>
      <c r="D56" s="248">
        <v>36251</v>
      </c>
      <c r="E56" s="197">
        <v>15000</v>
      </c>
      <c r="F56" s="197">
        <v>40000</v>
      </c>
      <c r="G56" s="197">
        <v>1000000</v>
      </c>
      <c r="H56" s="197">
        <v>5</v>
      </c>
      <c r="I56" s="197">
        <v>10</v>
      </c>
      <c r="J56" s="197">
        <v>5</v>
      </c>
      <c r="K56" s="197">
        <v>6</v>
      </c>
      <c r="L56" s="197">
        <v>8</v>
      </c>
      <c r="M56" s="197">
        <v>10</v>
      </c>
      <c r="N56" s="197">
        <v>10</v>
      </c>
      <c r="O56" s="197">
        <v>2</v>
      </c>
      <c r="P56" s="249">
        <v>2</v>
      </c>
    </row>
    <row r="57" spans="1:16" x14ac:dyDescent="0.2">
      <c r="A57" s="244" t="s">
        <v>166</v>
      </c>
      <c r="B57" s="197">
        <v>32</v>
      </c>
      <c r="C57" s="248">
        <v>35887</v>
      </c>
      <c r="D57" s="248">
        <v>36251</v>
      </c>
      <c r="E57" s="197">
        <v>15000</v>
      </c>
      <c r="F57" s="197">
        <v>40000</v>
      </c>
      <c r="G57" s="197">
        <v>1000000</v>
      </c>
      <c r="H57" s="197">
        <v>5</v>
      </c>
      <c r="I57" s="197">
        <v>10</v>
      </c>
      <c r="J57" s="197">
        <v>5</v>
      </c>
      <c r="K57" s="197">
        <v>6</v>
      </c>
      <c r="L57" s="197">
        <v>8</v>
      </c>
      <c r="M57" s="197">
        <v>10</v>
      </c>
      <c r="N57" s="197">
        <v>10</v>
      </c>
      <c r="O57" s="197">
        <v>2</v>
      </c>
      <c r="P57" s="249">
        <v>2</v>
      </c>
    </row>
    <row r="58" spans="1:16" x14ac:dyDescent="0.2">
      <c r="A58" s="244" t="s">
        <v>173</v>
      </c>
      <c r="B58" s="197">
        <v>33</v>
      </c>
      <c r="C58" s="248">
        <v>35887</v>
      </c>
      <c r="D58" s="248">
        <v>36251</v>
      </c>
      <c r="E58" s="197">
        <v>15000</v>
      </c>
      <c r="F58" s="197">
        <v>40000</v>
      </c>
      <c r="G58" s="197"/>
      <c r="H58" s="197"/>
      <c r="I58" s="197"/>
      <c r="J58" s="197"/>
      <c r="K58" s="197"/>
      <c r="L58" s="197"/>
      <c r="M58" s="197"/>
      <c r="N58" s="197"/>
      <c r="O58" s="197"/>
      <c r="P58" s="249"/>
    </row>
    <row r="59" spans="1:16" x14ac:dyDescent="0.2">
      <c r="A59" s="244" t="s">
        <v>173</v>
      </c>
      <c r="B59" s="197">
        <v>34</v>
      </c>
      <c r="C59" s="248">
        <v>35887</v>
      </c>
      <c r="D59" s="248">
        <v>36251</v>
      </c>
      <c r="E59" s="197">
        <v>15000</v>
      </c>
      <c r="F59" s="197">
        <v>40000</v>
      </c>
      <c r="G59" s="197"/>
      <c r="H59" s="197"/>
      <c r="I59" s="197"/>
      <c r="J59" s="197"/>
      <c r="K59" s="197"/>
      <c r="L59" s="197"/>
      <c r="M59" s="197"/>
      <c r="N59" s="197"/>
      <c r="O59" s="197"/>
      <c r="P59" s="249"/>
    </row>
    <row r="60" spans="1:16" x14ac:dyDescent="0.2">
      <c r="A60" s="244" t="s">
        <v>173</v>
      </c>
      <c r="B60" s="197">
        <v>35</v>
      </c>
      <c r="C60" s="248">
        <v>35887</v>
      </c>
      <c r="D60" s="248">
        <v>36251</v>
      </c>
      <c r="E60" s="197">
        <v>15000</v>
      </c>
      <c r="F60" s="197">
        <v>40000</v>
      </c>
      <c r="G60" s="197"/>
      <c r="H60" s="197"/>
      <c r="I60" s="197"/>
      <c r="J60" s="197"/>
      <c r="K60" s="197"/>
      <c r="L60" s="197"/>
      <c r="M60" s="197"/>
      <c r="N60" s="197"/>
      <c r="O60" s="197"/>
      <c r="P60" s="249"/>
    </row>
    <row r="61" spans="1:16" x14ac:dyDescent="0.2">
      <c r="A61" s="244" t="s">
        <v>173</v>
      </c>
      <c r="B61" s="197">
        <v>36</v>
      </c>
      <c r="C61" s="248">
        <v>35887</v>
      </c>
      <c r="D61" s="248">
        <v>36251</v>
      </c>
      <c r="E61" s="197">
        <v>15000</v>
      </c>
      <c r="F61" s="197">
        <v>40000</v>
      </c>
      <c r="G61" s="197"/>
      <c r="H61" s="197"/>
      <c r="I61" s="197"/>
      <c r="J61" s="197"/>
      <c r="K61" s="197"/>
      <c r="L61" s="197"/>
      <c r="M61" s="197"/>
      <c r="N61" s="197"/>
      <c r="O61" s="197"/>
      <c r="P61" s="249"/>
    </row>
    <row r="62" spans="1:16" x14ac:dyDescent="0.2">
      <c r="A62" s="244" t="s">
        <v>173</v>
      </c>
      <c r="B62" s="197">
        <v>37</v>
      </c>
      <c r="C62" s="248">
        <v>35887</v>
      </c>
      <c r="D62" s="248">
        <v>36251</v>
      </c>
      <c r="E62" s="197">
        <v>15000</v>
      </c>
      <c r="F62" s="197">
        <v>40000</v>
      </c>
      <c r="G62" s="197"/>
      <c r="H62" s="197"/>
      <c r="I62" s="197"/>
      <c r="J62" s="197"/>
      <c r="K62" s="197"/>
      <c r="L62" s="197"/>
      <c r="M62" s="197"/>
      <c r="N62" s="197"/>
      <c r="O62" s="197"/>
      <c r="P62" s="249"/>
    </row>
    <row r="63" spans="1:16" x14ac:dyDescent="0.2">
      <c r="A63" s="244" t="s">
        <v>173</v>
      </c>
      <c r="B63" s="197">
        <v>38</v>
      </c>
      <c r="C63" s="248">
        <v>35887</v>
      </c>
      <c r="D63" s="248">
        <v>36251</v>
      </c>
      <c r="E63" s="197">
        <v>15000</v>
      </c>
      <c r="F63" s="197">
        <v>40000</v>
      </c>
      <c r="G63" s="197"/>
      <c r="H63" s="197"/>
      <c r="I63" s="197"/>
      <c r="J63" s="197"/>
      <c r="K63" s="197"/>
      <c r="L63" s="197"/>
      <c r="M63" s="197"/>
      <c r="N63" s="197"/>
      <c r="O63" s="197"/>
      <c r="P63" s="249"/>
    </row>
    <row r="64" spans="1:16" x14ac:dyDescent="0.2">
      <c r="A64" s="244" t="s">
        <v>173</v>
      </c>
      <c r="B64" s="197">
        <v>39</v>
      </c>
      <c r="C64" s="248">
        <v>35887</v>
      </c>
      <c r="D64" s="248">
        <v>36251</v>
      </c>
      <c r="E64" s="197">
        <v>15000</v>
      </c>
      <c r="F64" s="197">
        <v>40000</v>
      </c>
      <c r="G64" s="197"/>
      <c r="H64" s="197"/>
      <c r="I64" s="197"/>
      <c r="J64" s="197"/>
      <c r="K64" s="197"/>
      <c r="L64" s="197"/>
      <c r="M64" s="197"/>
      <c r="N64" s="197"/>
      <c r="O64" s="197"/>
      <c r="P64" s="249"/>
    </row>
    <row r="65" spans="1:16" ht="13.5" thickBot="1" x14ac:dyDescent="0.25">
      <c r="A65" s="247" t="s">
        <v>173</v>
      </c>
      <c r="B65" s="243">
        <v>40</v>
      </c>
      <c r="C65" s="250">
        <v>35887</v>
      </c>
      <c r="D65" s="250">
        <v>36251</v>
      </c>
      <c r="E65" s="250">
        <v>15000</v>
      </c>
      <c r="F65" s="275">
        <v>40000</v>
      </c>
      <c r="G65" s="243"/>
      <c r="H65" s="243"/>
      <c r="I65" s="243"/>
      <c r="J65" s="243"/>
      <c r="K65" s="243"/>
      <c r="L65" s="243"/>
      <c r="M65" s="243"/>
      <c r="N65" s="243"/>
      <c r="O65" s="243"/>
      <c r="P65" s="251"/>
    </row>
    <row r="66" spans="1:16" ht="13.5" thickTop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R922"/>
  <sheetViews>
    <sheetView tabSelected="1" zoomScale="75" workbookViewId="0">
      <selection activeCell="K24" sqref="K24"/>
    </sheetView>
  </sheetViews>
  <sheetFormatPr defaultColWidth="8" defaultRowHeight="13.5" customHeight="1" x14ac:dyDescent="0.2"/>
  <cols>
    <col min="1" max="1" width="0.875" style="1" customWidth="1"/>
    <col min="2" max="2" width="8.625" style="1" customWidth="1"/>
    <col min="3" max="3" width="9.625" style="2" customWidth="1"/>
    <col min="4" max="4" width="8.5" style="7" customWidth="1"/>
    <col min="5" max="5" width="9.375" style="2" customWidth="1"/>
    <col min="6" max="6" width="7.75" style="5" customWidth="1"/>
    <col min="7" max="7" width="8.125" style="5" customWidth="1"/>
    <col min="8" max="8" width="9.375" style="5" customWidth="1"/>
    <col min="9" max="9" width="8.875" style="6" customWidth="1"/>
    <col min="10" max="10" width="9.5" style="5" customWidth="1"/>
    <col min="11" max="11" width="10.25" style="5" customWidth="1"/>
    <col min="12" max="12" width="10.5" style="1" customWidth="1"/>
    <col min="13" max="13" width="9.375" style="5" customWidth="1"/>
    <col min="14" max="14" width="9.625" style="5" customWidth="1"/>
    <col min="15" max="15" width="10" style="5" customWidth="1"/>
    <col min="16" max="16" width="9.5" style="108" customWidth="1"/>
    <col min="17" max="17" width="8.375" style="5" customWidth="1"/>
    <col min="18" max="18" width="9.75" style="5" customWidth="1"/>
    <col min="19" max="19" width="9.125" style="49" customWidth="1"/>
    <col min="20" max="20" width="8.5" style="48" customWidth="1"/>
    <col min="21" max="21" width="7.875" style="1" customWidth="1"/>
    <col min="22" max="25" width="8" style="1" customWidth="1"/>
    <col min="26" max="26" width="11" style="1" customWidth="1"/>
    <col min="27" max="16384" width="8" style="1"/>
  </cols>
  <sheetData>
    <row r="1" spans="2:43" ht="13.5" customHeight="1" thickBot="1" x14ac:dyDescent="0.3">
      <c r="C1"/>
      <c r="D1"/>
      <c r="E1"/>
      <c r="F1"/>
      <c r="G1"/>
      <c r="H1" s="133"/>
      <c r="O1" s="79" t="s">
        <v>7</v>
      </c>
      <c r="P1" s="46" t="s">
        <v>174</v>
      </c>
      <c r="Q1" s="4"/>
      <c r="R1" s="4"/>
      <c r="T1" s="6"/>
    </row>
    <row r="2" spans="2:43" ht="12.75" customHeight="1" thickBot="1" x14ac:dyDescent="0.3">
      <c r="C2" s="17" t="s">
        <v>41</v>
      </c>
      <c r="D2" s="37">
        <v>1</v>
      </c>
      <c r="E2" s="18" t="s">
        <v>19</v>
      </c>
      <c r="F2"/>
      <c r="H2" s="133"/>
      <c r="J2" s="20" t="s">
        <v>132</v>
      </c>
      <c r="K2" s="117">
        <v>0</v>
      </c>
      <c r="L2" s="43" t="s">
        <v>135</v>
      </c>
      <c r="M2" s="223">
        <f>X12</f>
        <v>0</v>
      </c>
      <c r="O2" s="80"/>
      <c r="P2"/>
      <c r="Q2"/>
      <c r="R2"/>
      <c r="T2"/>
      <c r="Y2" s="173">
        <v>1</v>
      </c>
    </row>
    <row r="3" spans="2:43" ht="14.25" customHeight="1" x14ac:dyDescent="0.25">
      <c r="C3" s="6"/>
      <c r="D3" s="2"/>
      <c r="E3" s="3" t="s">
        <v>8</v>
      </c>
      <c r="F3" s="13" t="s">
        <v>45</v>
      </c>
      <c r="H3" s="133"/>
      <c r="J3" s="219" t="s">
        <v>133</v>
      </c>
      <c r="K3" s="117">
        <f>AI12-M3</f>
        <v>0</v>
      </c>
      <c r="L3" s="43" t="s">
        <v>134</v>
      </c>
      <c r="M3" s="224">
        <f>M2-ProfitwFee</f>
        <v>0</v>
      </c>
      <c r="O3" s="114" t="s">
        <v>137</v>
      </c>
      <c r="P3" s="113" t="str">
        <f>CONCATENATE(CurvesDir,Fees!D17)</f>
        <v>O:\Portland\Fundamentals\WestGas\Klap\Storage\Storage Model\Curves\curvearraySOCAL 00-01 thru 1-22.xls</v>
      </c>
      <c r="Q3" s="112"/>
      <c r="R3" s="112"/>
      <c r="T3" s="6"/>
      <c r="Y3" s="77">
        <v>1</v>
      </c>
      <c r="Z3" s="45" t="s">
        <v>112</v>
      </c>
    </row>
    <row r="4" spans="2:43" ht="14.25" customHeight="1" thickBot="1" x14ac:dyDescent="0.3">
      <c r="B4" s="225" t="s">
        <v>136</v>
      </c>
      <c r="C4" s="226">
        <f>StartDate-1</f>
        <v>35886</v>
      </c>
      <c r="G4"/>
      <c r="H4" s="133"/>
      <c r="K4" s="220"/>
      <c r="O4" s="114" t="s">
        <v>101</v>
      </c>
      <c r="P4" s="228" t="s">
        <v>175</v>
      </c>
      <c r="Q4"/>
      <c r="R4"/>
      <c r="T4" s="6"/>
      <c r="Y4" s="45"/>
      <c r="Z4" s="45" t="s">
        <v>113</v>
      </c>
    </row>
    <row r="5" spans="2:43" ht="13.5" customHeight="1" x14ac:dyDescent="0.25">
      <c r="B5" s="86" t="s">
        <v>9</v>
      </c>
      <c r="C5" s="121">
        <v>35887</v>
      </c>
      <c r="E5" s="86"/>
      <c r="F5" s="96" t="s">
        <v>12</v>
      </c>
      <c r="G5" s="103" t="s">
        <v>13</v>
      </c>
      <c r="I5" s="202"/>
      <c r="J5" s="203"/>
      <c r="K5" s="204"/>
      <c r="L5" s="200" t="s">
        <v>126</v>
      </c>
      <c r="M5"/>
      <c r="R5"/>
      <c r="S5" s="5"/>
      <c r="T5" s="1"/>
      <c r="V5" s="8"/>
    </row>
    <row r="6" spans="2:43" ht="13.5" customHeight="1" thickBot="1" x14ac:dyDescent="0.3">
      <c r="B6" s="91" t="s">
        <v>11</v>
      </c>
      <c r="C6" s="182">
        <v>36251</v>
      </c>
      <c r="E6" s="87"/>
      <c r="F6" s="97" t="s">
        <v>16</v>
      </c>
      <c r="G6" s="104" t="s">
        <v>16</v>
      </c>
      <c r="I6" s="87"/>
      <c r="J6" s="201" t="s">
        <v>10</v>
      </c>
      <c r="K6" s="213">
        <f>Fees!H17</f>
        <v>2.4400000000000002E-2</v>
      </c>
      <c r="L6" s="221">
        <f>Fees!I17</f>
        <v>0</v>
      </c>
      <c r="M6"/>
      <c r="N6"/>
      <c r="O6" s="109"/>
      <c r="P6"/>
      <c r="R6" s="49"/>
      <c r="S6" s="48"/>
      <c r="T6" s="1"/>
      <c r="V6" s="95"/>
    </row>
    <row r="7" spans="2:43" ht="13.5" customHeight="1" x14ac:dyDescent="0.25">
      <c r="B7" s="187" t="s">
        <v>15</v>
      </c>
      <c r="C7" s="188"/>
      <c r="E7" s="87" t="s">
        <v>52</v>
      </c>
      <c r="F7" s="98">
        <v>2.95</v>
      </c>
      <c r="G7" s="105">
        <v>3</v>
      </c>
      <c r="I7" s="87"/>
      <c r="J7" s="88" t="s">
        <v>67</v>
      </c>
      <c r="K7" s="215">
        <f>Fees!G17</f>
        <v>0</v>
      </c>
      <c r="L7" s="214"/>
      <c r="M7"/>
      <c r="N7" s="124" t="s">
        <v>65</v>
      </c>
      <c r="O7" s="125"/>
      <c r="P7" s="126"/>
      <c r="Q7" s="193" t="s">
        <v>111</v>
      </c>
      <c r="R7" s="194"/>
      <c r="S7" s="48"/>
      <c r="T7" s="1"/>
      <c r="V7" s="8"/>
    </row>
    <row r="8" spans="2:43" ht="13.5" customHeight="1" thickBot="1" x14ac:dyDescent="0.3">
      <c r="B8" s="183" t="s">
        <v>52</v>
      </c>
      <c r="C8" s="189">
        <v>5</v>
      </c>
      <c r="E8" s="91" t="s">
        <v>53</v>
      </c>
      <c r="F8" s="106">
        <v>2.97</v>
      </c>
      <c r="G8" s="107">
        <v>3.07</v>
      </c>
      <c r="H8" s="37"/>
      <c r="I8" s="89"/>
      <c r="J8" s="90" t="s">
        <v>62</v>
      </c>
      <c r="K8" s="216">
        <f>Fees!E17</f>
        <v>1.2699999999999999E-2</v>
      </c>
      <c r="L8" s="221">
        <f>Fees!J17</f>
        <v>0</v>
      </c>
      <c r="M8"/>
      <c r="N8" s="128" t="s">
        <v>60</v>
      </c>
      <c r="O8" s="129">
        <v>500000</v>
      </c>
      <c r="P8" s="130"/>
      <c r="Q8" s="174"/>
      <c r="R8" s="166"/>
      <c r="S8" s="48"/>
      <c r="T8" s="1"/>
    </row>
    <row r="9" spans="2:43" ht="15.75" customHeight="1" thickBot="1" x14ac:dyDescent="0.25">
      <c r="B9" s="183" t="s">
        <v>117</v>
      </c>
      <c r="C9" s="190">
        <v>10</v>
      </c>
      <c r="E9" s="205"/>
      <c r="F9" s="206"/>
      <c r="G9" s="207"/>
      <c r="H9" s="206"/>
      <c r="I9" s="91"/>
      <c r="J9" s="92" t="s">
        <v>63</v>
      </c>
      <c r="K9" s="217">
        <f>Fees!F17</f>
        <v>1.77E-2</v>
      </c>
      <c r="L9" s="222">
        <f>Fees!K17</f>
        <v>0</v>
      </c>
      <c r="N9" s="131" t="s">
        <v>64</v>
      </c>
      <c r="O9" s="127">
        <v>500000</v>
      </c>
      <c r="P9" s="132"/>
      <c r="Q9" s="175"/>
      <c r="R9" s="176"/>
      <c r="S9" s="48"/>
      <c r="T9" s="1"/>
      <c r="V9" s="8"/>
    </row>
    <row r="10" spans="2:43" ht="13.5" customHeight="1" thickBot="1" x14ac:dyDescent="0.3">
      <c r="B10" s="183" t="s">
        <v>118</v>
      </c>
      <c r="C10" s="190">
        <v>5</v>
      </c>
      <c r="E10" s="208"/>
      <c r="F10" s="205"/>
      <c r="G10" s="205"/>
      <c r="H10" s="205"/>
      <c r="N10"/>
      <c r="O10" s="109"/>
      <c r="P10"/>
      <c r="R10" s="49"/>
      <c r="S10" s="48"/>
      <c r="T10" s="1"/>
    </row>
    <row r="11" spans="2:43" ht="13.5" customHeight="1" thickBot="1" x14ac:dyDescent="0.3">
      <c r="B11" s="183" t="s">
        <v>121</v>
      </c>
      <c r="C11" s="190">
        <v>6</v>
      </c>
      <c r="E11" s="186"/>
      <c r="F11" s="93"/>
      <c r="G11" s="134" t="s">
        <v>3</v>
      </c>
      <c r="H11" s="94" t="s">
        <v>48</v>
      </c>
      <c r="N11" s="160"/>
      <c r="O11" s="161"/>
      <c r="P11" s="162"/>
      <c r="Q11" s="163"/>
      <c r="R11" s="164"/>
      <c r="S11" s="48"/>
      <c r="T11" s="1"/>
      <c r="V11" s="8"/>
    </row>
    <row r="12" spans="2:43" ht="13.5" customHeight="1" x14ac:dyDescent="0.25">
      <c r="B12" s="191" t="s">
        <v>119</v>
      </c>
      <c r="C12" s="184">
        <v>8</v>
      </c>
      <c r="E12" s="87"/>
      <c r="F12" s="123" t="s">
        <v>128</v>
      </c>
      <c r="G12" s="84">
        <v>50000</v>
      </c>
      <c r="H12" s="85">
        <v>50000</v>
      </c>
      <c r="J12" s="86"/>
      <c r="K12" s="100" t="s">
        <v>54</v>
      </c>
      <c r="L12" s="99">
        <v>1000000</v>
      </c>
      <c r="N12" s="158" t="s">
        <v>130</v>
      </c>
      <c r="O12" s="159"/>
      <c r="P12" s="165"/>
      <c r="Q12" s="165"/>
      <c r="R12" s="166"/>
      <c r="S12" s="48"/>
      <c r="T12" s="1"/>
      <c r="V12" s="78"/>
      <c r="X12" s="1">
        <f>X13+AB13+AF13</f>
        <v>0</v>
      </c>
      <c r="AI12" s="1">
        <f>AI13+AM13+AQ13</f>
        <v>0</v>
      </c>
    </row>
    <row r="13" spans="2:43" ht="13.5" customHeight="1" thickBot="1" x14ac:dyDescent="0.3">
      <c r="B13" s="191" t="s">
        <v>120</v>
      </c>
      <c r="C13" s="184">
        <v>10</v>
      </c>
      <c r="D13" s="1"/>
      <c r="E13" s="87"/>
      <c r="F13" s="88" t="s">
        <v>5</v>
      </c>
      <c r="G13" s="115"/>
      <c r="H13" s="116"/>
      <c r="I13" s="19"/>
      <c r="J13" s="91"/>
      <c r="K13" s="101" t="s">
        <v>127</v>
      </c>
      <c r="L13" s="102">
        <v>0</v>
      </c>
      <c r="N13" s="167"/>
      <c r="O13" s="168"/>
      <c r="P13" s="169"/>
      <c r="Q13" s="170"/>
      <c r="R13" s="171"/>
      <c r="S13" s="1"/>
      <c r="T13"/>
      <c r="X13" s="1">
        <f>(-SUMPRODUCT(G19:G56,X19:X56,A19:A56)+SUMPRODUCT(F19:F56,Y19:Y56,A19:A56))/1000</f>
        <v>0</v>
      </c>
      <c r="AB13" s="1">
        <f>(-SUMPRODUCT(AB19:AB56,A19:A56) * bomOffer+SUMPRODUCT(AC19:AC56,A19:A56) * bomBid)/1000</f>
        <v>0</v>
      </c>
      <c r="AF13" s="1">
        <f>(-SUMPRODUCT(AF19:AF56,A19:A56)* CashOffer+SUMPRODUCT(AG19:AG56,A19:A56)* CashBid)/1000</f>
        <v>0</v>
      </c>
      <c r="AI13" s="1">
        <f>(-SUMPRODUCT(G19:G56,AI19:AI56,A19:A56)+SUMPRODUCT(F19:F56,AJ19:AJ56,A19:A56))/1000</f>
        <v>0</v>
      </c>
      <c r="AM13" s="1">
        <f>(-SUMPRODUCT(AM19:AM56,A19:A56) * bomBid+SUMPRODUCT(AN19:AN56,A19:A56) * bomOffer)/1000</f>
        <v>0</v>
      </c>
      <c r="AQ13" s="1">
        <f>(-SUMPRODUCT(AQ19:AQ56,A19:A56)* CashBid+SUMPRODUCT(AR19:AR56,A19:A56)* CashOffer)/1000</f>
        <v>0</v>
      </c>
    </row>
    <row r="14" spans="2:43" ht="13.5" customHeight="1" thickBot="1" x14ac:dyDescent="0.3">
      <c r="B14" s="192" t="s">
        <v>122</v>
      </c>
      <c r="C14" s="185">
        <v>10</v>
      </c>
      <c r="D14" s="1"/>
      <c r="E14" s="91"/>
      <c r="F14" s="92" t="s">
        <v>49</v>
      </c>
      <c r="G14" s="82"/>
      <c r="H14" s="83"/>
      <c r="I14" s="19"/>
      <c r="J14"/>
      <c r="K14"/>
      <c r="L14"/>
      <c r="N14" s="209"/>
      <c r="O14" s="210"/>
      <c r="P14" s="209"/>
      <c r="Q14" s="211"/>
      <c r="R14" s="212"/>
      <c r="S14" s="1"/>
      <c r="T14"/>
    </row>
    <row r="15" spans="2:43" ht="9" customHeight="1" x14ac:dyDescent="0.25">
      <c r="F15" s="22"/>
      <c r="G15" s="19"/>
      <c r="H15" s="135"/>
      <c r="I15" s="19"/>
      <c r="J15" s="19"/>
      <c r="K15"/>
      <c r="L15" s="5"/>
      <c r="M15"/>
      <c r="N15"/>
      <c r="O15" s="109"/>
      <c r="P15"/>
      <c r="Q15"/>
      <c r="R15" s="51"/>
      <c r="S15" s="1"/>
      <c r="T15" s="1"/>
      <c r="V15" s="45"/>
      <c r="W15"/>
      <c r="X15"/>
      <c r="Y15"/>
    </row>
    <row r="16" spans="2:43" ht="13.5" customHeight="1" x14ac:dyDescent="0.25">
      <c r="B16" s="23"/>
      <c r="C16" s="24" t="s">
        <v>1</v>
      </c>
      <c r="D16" s="25" t="s">
        <v>20</v>
      </c>
      <c r="E16" s="24" t="s">
        <v>4</v>
      </c>
      <c r="F16" s="24" t="s">
        <v>4</v>
      </c>
      <c r="G16" s="24" t="s">
        <v>4</v>
      </c>
      <c r="H16" s="25" t="s">
        <v>3</v>
      </c>
      <c r="I16" s="25" t="s">
        <v>3</v>
      </c>
      <c r="J16" s="25" t="s">
        <v>21</v>
      </c>
      <c r="K16" s="25" t="s">
        <v>21</v>
      </c>
      <c r="L16" s="41" t="s">
        <v>22</v>
      </c>
      <c r="M16" s="52" t="s">
        <v>42</v>
      </c>
      <c r="N16" s="53" t="s">
        <v>53</v>
      </c>
      <c r="O16" s="53" t="s">
        <v>52</v>
      </c>
      <c r="P16" s="53" t="s">
        <v>43</v>
      </c>
      <c r="Q16" s="50" t="s">
        <v>40</v>
      </c>
      <c r="R16" s="12"/>
      <c r="S16" s="1"/>
      <c r="T16"/>
      <c r="U16" s="45"/>
      <c r="V16"/>
      <c r="W16"/>
      <c r="X16"/>
    </row>
    <row r="17" spans="1:44" ht="13.5" customHeight="1" x14ac:dyDescent="0.25">
      <c r="B17" s="26" t="s">
        <v>23</v>
      </c>
      <c r="C17" s="14" t="s">
        <v>6</v>
      </c>
      <c r="D17" s="27" t="s">
        <v>0</v>
      </c>
      <c r="E17" s="14" t="s">
        <v>24</v>
      </c>
      <c r="F17" s="14" t="s">
        <v>26</v>
      </c>
      <c r="G17" s="14" t="s">
        <v>25</v>
      </c>
      <c r="H17" s="28" t="s">
        <v>27</v>
      </c>
      <c r="I17" s="28" t="s">
        <v>5</v>
      </c>
      <c r="J17" s="28" t="s">
        <v>27</v>
      </c>
      <c r="K17" s="28" t="s">
        <v>5</v>
      </c>
      <c r="L17" s="29" t="s">
        <v>2</v>
      </c>
      <c r="M17" s="12" t="s">
        <v>44</v>
      </c>
      <c r="N17" s="54"/>
      <c r="O17" s="54"/>
      <c r="P17" s="54" t="s">
        <v>14</v>
      </c>
      <c r="Q17" s="55" t="s">
        <v>44</v>
      </c>
      <c r="R17" s="12"/>
      <c r="S17" s="1"/>
      <c r="T17"/>
      <c r="U17"/>
      <c r="V17"/>
      <c r="W17"/>
      <c r="X17"/>
      <c r="AI17" s="8" t="s">
        <v>129</v>
      </c>
    </row>
    <row r="18" spans="1:44" ht="13.5" customHeight="1" x14ac:dyDescent="0.25">
      <c r="B18" s="30" t="s">
        <v>22</v>
      </c>
      <c r="C18" s="15" t="s">
        <v>28</v>
      </c>
      <c r="D18" s="31" t="s">
        <v>29</v>
      </c>
      <c r="E18" s="15"/>
      <c r="F18" s="15" t="s">
        <v>16</v>
      </c>
      <c r="G18" s="15" t="s">
        <v>16</v>
      </c>
      <c r="H18" s="32" t="s">
        <v>30</v>
      </c>
      <c r="I18" s="32" t="s">
        <v>30</v>
      </c>
      <c r="J18" s="32" t="s">
        <v>30</v>
      </c>
      <c r="K18" s="32" t="s">
        <v>30</v>
      </c>
      <c r="L18" s="42" t="s">
        <v>18</v>
      </c>
      <c r="M18" s="16" t="s">
        <v>17</v>
      </c>
      <c r="N18" s="56" t="s">
        <v>17</v>
      </c>
      <c r="O18" s="56" t="s">
        <v>17</v>
      </c>
      <c r="P18" s="56" t="s">
        <v>17</v>
      </c>
      <c r="Q18" s="57" t="s">
        <v>17</v>
      </c>
      <c r="R18" s="12"/>
      <c r="S18" s="1"/>
      <c r="T18"/>
      <c r="U18" s="45"/>
      <c r="V18" s="45"/>
      <c r="W18"/>
      <c r="X18" s="8" t="s">
        <v>14</v>
      </c>
      <c r="AB18" s="8" t="s">
        <v>53</v>
      </c>
      <c r="AF18" s="8" t="s">
        <v>52</v>
      </c>
      <c r="AI18" s="8" t="s">
        <v>14</v>
      </c>
      <c r="AM18" s="8" t="s">
        <v>53</v>
      </c>
      <c r="AQ18" s="8" t="s">
        <v>52</v>
      </c>
    </row>
    <row r="19" spans="1:44" ht="13.5" customHeight="1" x14ac:dyDescent="0.2">
      <c r="A19" s="1">
        <v>1</v>
      </c>
      <c r="B19" s="33">
        <v>36620</v>
      </c>
      <c r="C19" s="58"/>
      <c r="D19" s="58"/>
      <c r="E19" s="58">
        <v>1</v>
      </c>
      <c r="F19" s="59">
        <f>CashBid</f>
        <v>2.95</v>
      </c>
      <c r="G19" s="59">
        <f>CashOffer</f>
        <v>3</v>
      </c>
      <c r="H19" s="21">
        <f t="shared" ref="H19:H56" si="0">MDIQdata</f>
        <v>50000</v>
      </c>
      <c r="I19" s="21">
        <f t="shared" ref="I19:I56" si="1">InjRdata</f>
        <v>0</v>
      </c>
      <c r="J19" s="21">
        <f t="shared" ref="J19:J56" si="2">MDWQdata</f>
        <v>50000</v>
      </c>
      <c r="K19" s="21">
        <f t="shared" ref="K19:K56" si="3">withRdata</f>
        <v>0</v>
      </c>
      <c r="L19" s="21">
        <f>SQi</f>
        <v>0</v>
      </c>
      <c r="M19" s="21">
        <f t="shared" ref="M19:M56" si="4">O19+P19+Q19+N19</f>
        <v>0</v>
      </c>
      <c r="N19" s="110"/>
      <c r="O19" s="60"/>
      <c r="P19" s="60"/>
      <c r="Q19" s="61">
        <v>0</v>
      </c>
      <c r="R19" s="21"/>
      <c r="T19" s="1"/>
      <c r="X19" s="1">
        <f t="shared" ref="X19:X56" si="5">IF(P19&gt;0,P19,0)</f>
        <v>0</v>
      </c>
      <c r="Y19" s="1">
        <f t="shared" ref="Y19:Y56" si="6">IF(P19&lt;0,-P19,0)</f>
        <v>0</v>
      </c>
      <c r="AB19" s="1">
        <f t="shared" ref="AB19:AB56" si="7">IF(N19 &gt;0,N19,0)</f>
        <v>0</v>
      </c>
      <c r="AC19" s="1">
        <f t="shared" ref="AC19:AC56" si="8">IF(N19 &lt;0,-N19,0)</f>
        <v>0</v>
      </c>
      <c r="AF19" s="1">
        <f t="shared" ref="AF19:AF56" si="9">IF(O19 &gt;0,O19,0)</f>
        <v>0</v>
      </c>
      <c r="AG19" s="1">
        <f t="shared" ref="AG19:AG56" si="10">IF(O19 &lt;0,-O19,0)</f>
        <v>0</v>
      </c>
      <c r="AI19" s="1">
        <f t="shared" ref="AI19:AI56" si="11">IF(P19&gt;0,P19,0)</f>
        <v>0</v>
      </c>
      <c r="AJ19" s="1">
        <f t="shared" ref="AJ19:AJ56" si="12">IF(P19&lt;0,-P19,0)</f>
        <v>0</v>
      </c>
      <c r="AM19" s="1">
        <f t="shared" ref="AM19:AM56" si="13">IF(N19 &gt;0,N19,0)</f>
        <v>0</v>
      </c>
      <c r="AN19" s="1">
        <f t="shared" ref="AN19:AN56" si="14">IF(N19 &lt;0,-N19,0)</f>
        <v>0</v>
      </c>
      <c r="AQ19" s="1">
        <f t="shared" ref="AQ19:AQ56" si="15">IF(O19 &gt;0,O19,0)</f>
        <v>0</v>
      </c>
      <c r="AR19" s="1">
        <f t="shared" ref="AR19:AR56" si="16">IF(O19 &lt;0,-O19,0)</f>
        <v>0</v>
      </c>
    </row>
    <row r="20" spans="1:44" ht="13.5" customHeight="1" x14ac:dyDescent="0.2">
      <c r="A20" s="1">
        <v>1</v>
      </c>
      <c r="B20" s="33">
        <v>36621</v>
      </c>
      <c r="C20" s="58"/>
      <c r="D20" s="67"/>
      <c r="E20" s="58">
        <v>1</v>
      </c>
      <c r="F20" s="59"/>
      <c r="G20" s="59"/>
      <c r="H20" s="21">
        <f t="shared" si="0"/>
        <v>50000</v>
      </c>
      <c r="I20" s="21">
        <f t="shared" si="1"/>
        <v>0</v>
      </c>
      <c r="J20" s="21">
        <f t="shared" si="2"/>
        <v>50000</v>
      </c>
      <c r="K20" s="21">
        <f t="shared" si="3"/>
        <v>0</v>
      </c>
      <c r="L20" s="21">
        <f t="shared" ref="L20:L57" si="17">L19+IF(M19&gt;0,M19*(1-InjFuel),M19)*A19</f>
        <v>0</v>
      </c>
      <c r="M20" s="21">
        <f t="shared" si="4"/>
        <v>0</v>
      </c>
      <c r="N20" s="110"/>
      <c r="O20" s="60"/>
      <c r="P20" s="60"/>
      <c r="Q20" s="61">
        <v>0</v>
      </c>
      <c r="R20" s="21"/>
      <c r="T20" s="1"/>
      <c r="X20" s="1">
        <f t="shared" si="5"/>
        <v>0</v>
      </c>
      <c r="Y20" s="1">
        <f t="shared" si="6"/>
        <v>0</v>
      </c>
      <c r="AB20" s="1">
        <f t="shared" si="7"/>
        <v>0</v>
      </c>
      <c r="AC20" s="1">
        <f t="shared" si="8"/>
        <v>0</v>
      </c>
      <c r="AF20" s="1">
        <f t="shared" si="9"/>
        <v>0</v>
      </c>
      <c r="AG20" s="1">
        <f t="shared" si="10"/>
        <v>0</v>
      </c>
      <c r="AI20" s="1">
        <f t="shared" si="11"/>
        <v>0</v>
      </c>
      <c r="AJ20" s="1">
        <f t="shared" si="12"/>
        <v>0</v>
      </c>
      <c r="AM20" s="1">
        <f t="shared" si="13"/>
        <v>0</v>
      </c>
      <c r="AN20" s="1">
        <f t="shared" si="14"/>
        <v>0</v>
      </c>
      <c r="AQ20" s="1">
        <f t="shared" si="15"/>
        <v>0</v>
      </c>
      <c r="AR20" s="1">
        <f t="shared" si="16"/>
        <v>0</v>
      </c>
    </row>
    <row r="21" spans="1:44" ht="13.5" customHeight="1" x14ac:dyDescent="0.2">
      <c r="A21" s="1">
        <v>1</v>
      </c>
      <c r="B21" s="33">
        <v>36622</v>
      </c>
      <c r="C21" s="58"/>
      <c r="D21" s="67"/>
      <c r="E21" s="58">
        <v>1</v>
      </c>
      <c r="F21" s="58"/>
      <c r="G21" s="58"/>
      <c r="H21" s="63">
        <f t="shared" si="0"/>
        <v>50000</v>
      </c>
      <c r="I21" s="63">
        <f t="shared" si="1"/>
        <v>0</v>
      </c>
      <c r="J21" s="21">
        <f t="shared" si="2"/>
        <v>50000</v>
      </c>
      <c r="K21" s="21">
        <f t="shared" si="3"/>
        <v>0</v>
      </c>
      <c r="L21" s="21">
        <f t="shared" si="17"/>
        <v>0</v>
      </c>
      <c r="M21" s="21">
        <f t="shared" si="4"/>
        <v>0</v>
      </c>
      <c r="N21" s="110"/>
      <c r="O21" s="110"/>
      <c r="P21" s="110"/>
      <c r="Q21" s="63">
        <v>0</v>
      </c>
      <c r="R21" s="60"/>
      <c r="S21" s="61"/>
      <c r="T21" s="21"/>
      <c r="U21" s="49"/>
      <c r="X21" s="1">
        <f t="shared" si="5"/>
        <v>0</v>
      </c>
      <c r="Y21" s="1">
        <f t="shared" si="6"/>
        <v>0</v>
      </c>
      <c r="AB21" s="1">
        <f t="shared" si="7"/>
        <v>0</v>
      </c>
      <c r="AC21" s="1">
        <f t="shared" si="8"/>
        <v>0</v>
      </c>
      <c r="AF21" s="1">
        <f t="shared" si="9"/>
        <v>0</v>
      </c>
      <c r="AG21" s="1">
        <f t="shared" si="10"/>
        <v>0</v>
      </c>
      <c r="AI21" s="1">
        <f t="shared" si="11"/>
        <v>0</v>
      </c>
      <c r="AJ21" s="1">
        <f t="shared" si="12"/>
        <v>0</v>
      </c>
      <c r="AM21" s="1">
        <f t="shared" si="13"/>
        <v>0</v>
      </c>
      <c r="AN21" s="1">
        <f t="shared" si="14"/>
        <v>0</v>
      </c>
      <c r="AQ21" s="1">
        <f t="shared" si="15"/>
        <v>0</v>
      </c>
      <c r="AR21" s="1">
        <f t="shared" si="16"/>
        <v>0</v>
      </c>
    </row>
    <row r="22" spans="1:44" ht="13.5" customHeight="1" x14ac:dyDescent="0.2">
      <c r="A22" s="1">
        <v>1</v>
      </c>
      <c r="B22" s="33">
        <v>36623</v>
      </c>
      <c r="C22" s="58"/>
      <c r="D22" s="67"/>
      <c r="E22" s="58">
        <v>1</v>
      </c>
      <c r="F22" s="58"/>
      <c r="G22" s="58"/>
      <c r="H22" s="63">
        <f t="shared" si="0"/>
        <v>50000</v>
      </c>
      <c r="I22" s="63">
        <f t="shared" si="1"/>
        <v>0</v>
      </c>
      <c r="J22" s="21">
        <f t="shared" si="2"/>
        <v>50000</v>
      </c>
      <c r="K22" s="21">
        <f t="shared" si="3"/>
        <v>0</v>
      </c>
      <c r="L22" s="21">
        <f t="shared" si="17"/>
        <v>0</v>
      </c>
      <c r="M22" s="21">
        <f t="shared" si="4"/>
        <v>0</v>
      </c>
      <c r="N22" s="110"/>
      <c r="O22" s="110"/>
      <c r="P22" s="110"/>
      <c r="Q22" s="63">
        <v>0</v>
      </c>
      <c r="R22" s="60"/>
      <c r="S22" s="61"/>
      <c r="T22" s="21"/>
      <c r="U22" s="49"/>
      <c r="X22" s="1">
        <f t="shared" si="5"/>
        <v>0</v>
      </c>
      <c r="Y22" s="1">
        <f t="shared" si="6"/>
        <v>0</v>
      </c>
      <c r="AB22" s="1">
        <f t="shared" si="7"/>
        <v>0</v>
      </c>
      <c r="AC22" s="1">
        <f t="shared" si="8"/>
        <v>0</v>
      </c>
      <c r="AF22" s="1">
        <f t="shared" si="9"/>
        <v>0</v>
      </c>
      <c r="AG22" s="1">
        <f t="shared" si="10"/>
        <v>0</v>
      </c>
      <c r="AI22" s="1">
        <f t="shared" si="11"/>
        <v>0</v>
      </c>
      <c r="AJ22" s="1">
        <f t="shared" si="12"/>
        <v>0</v>
      </c>
      <c r="AM22" s="1">
        <f t="shared" si="13"/>
        <v>0</v>
      </c>
      <c r="AN22" s="1">
        <f t="shared" si="14"/>
        <v>0</v>
      </c>
      <c r="AQ22" s="1">
        <f t="shared" si="15"/>
        <v>0</v>
      </c>
      <c r="AR22" s="1">
        <f t="shared" si="16"/>
        <v>0</v>
      </c>
    </row>
    <row r="23" spans="1:44" ht="13.5" customHeight="1" x14ac:dyDescent="0.2">
      <c r="A23" s="1">
        <v>1</v>
      </c>
      <c r="B23" s="33">
        <v>36624</v>
      </c>
      <c r="C23" s="58"/>
      <c r="D23" s="67"/>
      <c r="E23" s="58">
        <v>1</v>
      </c>
      <c r="F23" s="58"/>
      <c r="G23" s="58"/>
      <c r="H23" s="63">
        <f t="shared" si="0"/>
        <v>50000</v>
      </c>
      <c r="I23" s="63">
        <f t="shared" si="1"/>
        <v>0</v>
      </c>
      <c r="J23" s="21">
        <f t="shared" si="2"/>
        <v>50000</v>
      </c>
      <c r="K23" s="21">
        <f t="shared" si="3"/>
        <v>0</v>
      </c>
      <c r="L23" s="21">
        <f t="shared" si="17"/>
        <v>0</v>
      </c>
      <c r="M23" s="21">
        <f t="shared" si="4"/>
        <v>0</v>
      </c>
      <c r="N23" s="110"/>
      <c r="O23" s="110"/>
      <c r="P23" s="110"/>
      <c r="Q23" s="63">
        <v>0</v>
      </c>
      <c r="R23" s="60"/>
      <c r="S23" s="61"/>
      <c r="T23" s="21"/>
      <c r="U23" s="49"/>
      <c r="X23" s="1">
        <f t="shared" si="5"/>
        <v>0</v>
      </c>
      <c r="Y23" s="1">
        <f t="shared" si="6"/>
        <v>0</v>
      </c>
      <c r="AB23" s="1">
        <f t="shared" si="7"/>
        <v>0</v>
      </c>
      <c r="AC23" s="1">
        <f t="shared" si="8"/>
        <v>0</v>
      </c>
      <c r="AF23" s="1">
        <f t="shared" si="9"/>
        <v>0</v>
      </c>
      <c r="AG23" s="1">
        <f t="shared" si="10"/>
        <v>0</v>
      </c>
      <c r="AI23" s="1">
        <f t="shared" si="11"/>
        <v>0</v>
      </c>
      <c r="AJ23" s="1">
        <f t="shared" si="12"/>
        <v>0</v>
      </c>
      <c r="AM23" s="1">
        <f t="shared" si="13"/>
        <v>0</v>
      </c>
      <c r="AN23" s="1">
        <f t="shared" si="14"/>
        <v>0</v>
      </c>
      <c r="AQ23" s="1">
        <f t="shared" si="15"/>
        <v>0</v>
      </c>
      <c r="AR23" s="1">
        <f t="shared" si="16"/>
        <v>0</v>
      </c>
    </row>
    <row r="24" spans="1:44" ht="13.5" customHeight="1" x14ac:dyDescent="0.2">
      <c r="A24" s="1">
        <v>1</v>
      </c>
      <c r="B24" s="33">
        <v>36625</v>
      </c>
      <c r="C24" s="58"/>
      <c r="D24" s="67"/>
      <c r="E24" s="58">
        <v>1</v>
      </c>
      <c r="F24" s="58"/>
      <c r="G24" s="58"/>
      <c r="H24" s="63">
        <f t="shared" si="0"/>
        <v>50000</v>
      </c>
      <c r="I24" s="63">
        <f t="shared" si="1"/>
        <v>0</v>
      </c>
      <c r="J24" s="21">
        <f t="shared" si="2"/>
        <v>50000</v>
      </c>
      <c r="K24" s="21">
        <f t="shared" si="3"/>
        <v>0</v>
      </c>
      <c r="L24" s="21">
        <f t="shared" si="17"/>
        <v>0</v>
      </c>
      <c r="M24" s="21">
        <f t="shared" si="4"/>
        <v>0</v>
      </c>
      <c r="N24" s="110"/>
      <c r="O24" s="110"/>
      <c r="P24" s="110"/>
      <c r="Q24" s="63">
        <v>0</v>
      </c>
      <c r="R24" s="60"/>
      <c r="S24" s="61"/>
      <c r="T24" s="21"/>
      <c r="U24" s="49"/>
      <c r="W24" s="38"/>
      <c r="X24" s="1">
        <f t="shared" si="5"/>
        <v>0</v>
      </c>
      <c r="Y24" s="1">
        <f t="shared" si="6"/>
        <v>0</v>
      </c>
      <c r="AB24" s="1">
        <f t="shared" si="7"/>
        <v>0</v>
      </c>
      <c r="AC24" s="1">
        <f t="shared" si="8"/>
        <v>0</v>
      </c>
      <c r="AF24" s="1">
        <f t="shared" si="9"/>
        <v>0</v>
      </c>
      <c r="AG24" s="1">
        <f t="shared" si="10"/>
        <v>0</v>
      </c>
      <c r="AI24" s="1">
        <f t="shared" si="11"/>
        <v>0</v>
      </c>
      <c r="AJ24" s="1">
        <f t="shared" si="12"/>
        <v>0</v>
      </c>
      <c r="AM24" s="1">
        <f t="shared" si="13"/>
        <v>0</v>
      </c>
      <c r="AN24" s="1">
        <f t="shared" si="14"/>
        <v>0</v>
      </c>
      <c r="AQ24" s="1">
        <f t="shared" si="15"/>
        <v>0</v>
      </c>
      <c r="AR24" s="1">
        <f t="shared" si="16"/>
        <v>0</v>
      </c>
    </row>
    <row r="25" spans="1:44" ht="13.5" customHeight="1" x14ac:dyDescent="0.2">
      <c r="A25" s="1">
        <v>1</v>
      </c>
      <c r="B25" s="33">
        <v>36626</v>
      </c>
      <c r="C25" s="58"/>
      <c r="D25" s="67"/>
      <c r="E25" s="58">
        <v>1</v>
      </c>
      <c r="F25" s="58"/>
      <c r="G25" s="58"/>
      <c r="H25" s="63">
        <f t="shared" si="0"/>
        <v>50000</v>
      </c>
      <c r="I25" s="63">
        <f t="shared" si="1"/>
        <v>0</v>
      </c>
      <c r="J25" s="21">
        <f t="shared" si="2"/>
        <v>50000</v>
      </c>
      <c r="K25" s="21">
        <f t="shared" si="3"/>
        <v>0</v>
      </c>
      <c r="L25" s="21">
        <f t="shared" si="17"/>
        <v>0</v>
      </c>
      <c r="M25" s="21">
        <f t="shared" si="4"/>
        <v>0</v>
      </c>
      <c r="N25" s="110"/>
      <c r="O25" s="110"/>
      <c r="P25" s="110"/>
      <c r="Q25" s="63">
        <v>0</v>
      </c>
      <c r="R25" s="60"/>
      <c r="S25" s="61"/>
      <c r="T25" s="21"/>
      <c r="U25" s="49"/>
      <c r="W25" s="38"/>
      <c r="X25" s="1">
        <f t="shared" si="5"/>
        <v>0</v>
      </c>
      <c r="Y25" s="1">
        <f t="shared" si="6"/>
        <v>0</v>
      </c>
      <c r="AB25" s="1">
        <f t="shared" si="7"/>
        <v>0</v>
      </c>
      <c r="AC25" s="1">
        <f t="shared" si="8"/>
        <v>0</v>
      </c>
      <c r="AF25" s="1">
        <f t="shared" si="9"/>
        <v>0</v>
      </c>
      <c r="AG25" s="1">
        <f t="shared" si="10"/>
        <v>0</v>
      </c>
      <c r="AI25" s="1">
        <f t="shared" si="11"/>
        <v>0</v>
      </c>
      <c r="AJ25" s="1">
        <f t="shared" si="12"/>
        <v>0</v>
      </c>
      <c r="AM25" s="1">
        <f t="shared" si="13"/>
        <v>0</v>
      </c>
      <c r="AN25" s="1">
        <f t="shared" si="14"/>
        <v>0</v>
      </c>
      <c r="AQ25" s="1">
        <f t="shared" si="15"/>
        <v>0</v>
      </c>
      <c r="AR25" s="1">
        <f t="shared" si="16"/>
        <v>0</v>
      </c>
    </row>
    <row r="26" spans="1:44" ht="13.5" customHeight="1" x14ac:dyDescent="0.2">
      <c r="A26" s="1">
        <v>1</v>
      </c>
      <c r="B26" s="33">
        <v>36627</v>
      </c>
      <c r="C26" s="58"/>
      <c r="D26" s="67"/>
      <c r="E26" s="58">
        <v>1</v>
      </c>
      <c r="F26" s="58"/>
      <c r="G26" s="58"/>
      <c r="H26" s="63">
        <f t="shared" si="0"/>
        <v>50000</v>
      </c>
      <c r="I26" s="63">
        <f t="shared" si="1"/>
        <v>0</v>
      </c>
      <c r="J26" s="21">
        <f t="shared" si="2"/>
        <v>50000</v>
      </c>
      <c r="K26" s="21">
        <f t="shared" si="3"/>
        <v>0</v>
      </c>
      <c r="L26" s="21">
        <f t="shared" si="17"/>
        <v>0</v>
      </c>
      <c r="M26" s="21">
        <f t="shared" si="4"/>
        <v>0</v>
      </c>
      <c r="N26" s="110"/>
      <c r="O26" s="110"/>
      <c r="P26" s="110"/>
      <c r="Q26" s="63">
        <v>0</v>
      </c>
      <c r="R26" s="60"/>
      <c r="S26" s="61"/>
      <c r="T26" s="21"/>
      <c r="U26" s="49"/>
      <c r="W26" s="38"/>
      <c r="X26" s="1">
        <f t="shared" si="5"/>
        <v>0</v>
      </c>
      <c r="Y26" s="1">
        <f t="shared" si="6"/>
        <v>0</v>
      </c>
      <c r="AB26" s="1">
        <f t="shared" si="7"/>
        <v>0</v>
      </c>
      <c r="AC26" s="1">
        <f t="shared" si="8"/>
        <v>0</v>
      </c>
      <c r="AF26" s="1">
        <f t="shared" si="9"/>
        <v>0</v>
      </c>
      <c r="AG26" s="1">
        <f t="shared" si="10"/>
        <v>0</v>
      </c>
      <c r="AI26" s="1">
        <f t="shared" si="11"/>
        <v>0</v>
      </c>
      <c r="AJ26" s="1">
        <f t="shared" si="12"/>
        <v>0</v>
      </c>
      <c r="AM26" s="1">
        <f t="shared" si="13"/>
        <v>0</v>
      </c>
      <c r="AN26" s="1">
        <f t="shared" si="14"/>
        <v>0</v>
      </c>
      <c r="AQ26" s="1">
        <f t="shared" si="15"/>
        <v>0</v>
      </c>
      <c r="AR26" s="1">
        <f t="shared" si="16"/>
        <v>0</v>
      </c>
    </row>
    <row r="27" spans="1:44" ht="13.5" customHeight="1" x14ac:dyDescent="0.2">
      <c r="A27" s="1">
        <v>1</v>
      </c>
      <c r="B27" s="33">
        <v>36628</v>
      </c>
      <c r="C27" s="58"/>
      <c r="D27" s="67"/>
      <c r="E27" s="58">
        <v>1</v>
      </c>
      <c r="F27" s="58"/>
      <c r="G27" s="58"/>
      <c r="H27" s="63">
        <f t="shared" si="0"/>
        <v>50000</v>
      </c>
      <c r="I27" s="63">
        <f t="shared" si="1"/>
        <v>0</v>
      </c>
      <c r="J27" s="21">
        <f t="shared" si="2"/>
        <v>50000</v>
      </c>
      <c r="K27" s="21">
        <f t="shared" si="3"/>
        <v>0</v>
      </c>
      <c r="L27" s="21">
        <f t="shared" si="17"/>
        <v>0</v>
      </c>
      <c r="M27" s="21">
        <f t="shared" si="4"/>
        <v>0</v>
      </c>
      <c r="N27" s="110"/>
      <c r="O27" s="110"/>
      <c r="P27" s="110"/>
      <c r="Q27" s="63">
        <v>0</v>
      </c>
      <c r="R27" s="60"/>
      <c r="S27" s="61"/>
      <c r="T27" s="21"/>
      <c r="U27" s="49"/>
      <c r="W27" s="38"/>
      <c r="X27" s="1">
        <f t="shared" si="5"/>
        <v>0</v>
      </c>
      <c r="Y27" s="1">
        <f t="shared" si="6"/>
        <v>0</v>
      </c>
      <c r="AB27" s="1">
        <f t="shared" si="7"/>
        <v>0</v>
      </c>
      <c r="AC27" s="1">
        <f t="shared" si="8"/>
        <v>0</v>
      </c>
      <c r="AF27" s="1">
        <f t="shared" si="9"/>
        <v>0</v>
      </c>
      <c r="AG27" s="1">
        <f t="shared" si="10"/>
        <v>0</v>
      </c>
      <c r="AI27" s="1">
        <f t="shared" si="11"/>
        <v>0</v>
      </c>
      <c r="AJ27" s="1">
        <f t="shared" si="12"/>
        <v>0</v>
      </c>
      <c r="AM27" s="1">
        <f t="shared" si="13"/>
        <v>0</v>
      </c>
      <c r="AN27" s="1">
        <f t="shared" si="14"/>
        <v>0</v>
      </c>
      <c r="AQ27" s="1">
        <f t="shared" si="15"/>
        <v>0</v>
      </c>
      <c r="AR27" s="1">
        <f t="shared" si="16"/>
        <v>0</v>
      </c>
    </row>
    <row r="28" spans="1:44" ht="13.5" customHeight="1" x14ac:dyDescent="0.2">
      <c r="A28" s="1">
        <v>1</v>
      </c>
      <c r="B28" s="33">
        <v>36629</v>
      </c>
      <c r="C28" s="58"/>
      <c r="D28" s="67"/>
      <c r="E28" s="58">
        <v>1</v>
      </c>
      <c r="F28" s="68"/>
      <c r="G28" s="68"/>
      <c r="H28" s="63">
        <f t="shared" si="0"/>
        <v>50000</v>
      </c>
      <c r="I28" s="63">
        <f t="shared" si="1"/>
        <v>0</v>
      </c>
      <c r="J28" s="64">
        <f t="shared" si="2"/>
        <v>50000</v>
      </c>
      <c r="K28" s="64">
        <f t="shared" si="3"/>
        <v>0</v>
      </c>
      <c r="L28" s="64">
        <f t="shared" si="17"/>
        <v>0</v>
      </c>
      <c r="M28" s="64">
        <f t="shared" si="4"/>
        <v>0</v>
      </c>
      <c r="N28" s="110"/>
      <c r="O28" s="110"/>
      <c r="P28" s="110"/>
      <c r="Q28" s="63">
        <v>0</v>
      </c>
      <c r="R28" s="69"/>
      <c r="S28" s="63"/>
      <c r="T28" s="21"/>
      <c r="U28" s="58"/>
      <c r="V28" s="38"/>
      <c r="X28" s="38">
        <f t="shared" si="5"/>
        <v>0</v>
      </c>
      <c r="Y28" s="1">
        <f t="shared" si="6"/>
        <v>0</v>
      </c>
      <c r="AB28" s="1">
        <f t="shared" si="7"/>
        <v>0</v>
      </c>
      <c r="AC28" s="1">
        <f t="shared" si="8"/>
        <v>0</v>
      </c>
      <c r="AF28" s="1">
        <f t="shared" si="9"/>
        <v>0</v>
      </c>
      <c r="AG28" s="1">
        <f t="shared" si="10"/>
        <v>0</v>
      </c>
      <c r="AI28" s="1">
        <f t="shared" si="11"/>
        <v>0</v>
      </c>
      <c r="AJ28" s="1">
        <f t="shared" si="12"/>
        <v>0</v>
      </c>
      <c r="AM28" s="1">
        <f t="shared" si="13"/>
        <v>0</v>
      </c>
      <c r="AN28" s="1">
        <f t="shared" si="14"/>
        <v>0</v>
      </c>
      <c r="AQ28" s="1">
        <f t="shared" si="15"/>
        <v>0</v>
      </c>
      <c r="AR28" s="1">
        <f t="shared" si="16"/>
        <v>0</v>
      </c>
    </row>
    <row r="29" spans="1:44" ht="13.5" customHeight="1" x14ac:dyDescent="0.2">
      <c r="A29" s="1">
        <v>1</v>
      </c>
      <c r="B29" s="33">
        <v>36630</v>
      </c>
      <c r="C29" s="58"/>
      <c r="D29" s="67"/>
      <c r="E29" s="58">
        <v>1</v>
      </c>
      <c r="F29" s="68"/>
      <c r="G29" s="68"/>
      <c r="H29" s="63">
        <f t="shared" si="0"/>
        <v>50000</v>
      </c>
      <c r="I29" s="63">
        <f t="shared" si="1"/>
        <v>0</v>
      </c>
      <c r="J29" s="64">
        <f t="shared" si="2"/>
        <v>50000</v>
      </c>
      <c r="K29" s="64">
        <f t="shared" si="3"/>
        <v>0</v>
      </c>
      <c r="L29" s="64">
        <f t="shared" si="17"/>
        <v>0</v>
      </c>
      <c r="M29" s="64">
        <f t="shared" si="4"/>
        <v>0</v>
      </c>
      <c r="N29" s="110"/>
      <c r="O29" s="110"/>
      <c r="P29" s="110"/>
      <c r="Q29" s="63">
        <v>0</v>
      </c>
      <c r="R29" s="69"/>
      <c r="S29" s="63"/>
      <c r="T29" s="21"/>
      <c r="U29" s="58"/>
      <c r="V29" s="38"/>
      <c r="X29" s="38">
        <f t="shared" si="5"/>
        <v>0</v>
      </c>
      <c r="Y29" s="1">
        <f t="shared" si="6"/>
        <v>0</v>
      </c>
      <c r="AB29" s="1">
        <f t="shared" si="7"/>
        <v>0</v>
      </c>
      <c r="AC29" s="1">
        <f t="shared" si="8"/>
        <v>0</v>
      </c>
      <c r="AF29" s="1">
        <f t="shared" si="9"/>
        <v>0</v>
      </c>
      <c r="AG29" s="1">
        <f t="shared" si="10"/>
        <v>0</v>
      </c>
      <c r="AI29" s="1">
        <f t="shared" si="11"/>
        <v>0</v>
      </c>
      <c r="AJ29" s="1">
        <f t="shared" si="12"/>
        <v>0</v>
      </c>
      <c r="AM29" s="1">
        <f t="shared" si="13"/>
        <v>0</v>
      </c>
      <c r="AN29" s="1">
        <f t="shared" si="14"/>
        <v>0</v>
      </c>
      <c r="AQ29" s="1">
        <f t="shared" si="15"/>
        <v>0</v>
      </c>
      <c r="AR29" s="1">
        <f t="shared" si="16"/>
        <v>0</v>
      </c>
    </row>
    <row r="30" spans="1:44" ht="13.5" customHeight="1" x14ac:dyDescent="0.2">
      <c r="A30" s="1">
        <v>1</v>
      </c>
      <c r="B30" s="33">
        <v>36631</v>
      </c>
      <c r="C30" s="58"/>
      <c r="D30" s="67"/>
      <c r="E30" s="58">
        <v>1</v>
      </c>
      <c r="F30" s="68"/>
      <c r="G30" s="68"/>
      <c r="H30" s="63">
        <f t="shared" si="0"/>
        <v>50000</v>
      </c>
      <c r="I30" s="63">
        <f t="shared" si="1"/>
        <v>0</v>
      </c>
      <c r="J30" s="64">
        <f t="shared" si="2"/>
        <v>50000</v>
      </c>
      <c r="K30" s="64">
        <f t="shared" si="3"/>
        <v>0</v>
      </c>
      <c r="L30" s="64">
        <f t="shared" si="17"/>
        <v>0</v>
      </c>
      <c r="M30" s="64">
        <f t="shared" si="4"/>
        <v>0</v>
      </c>
      <c r="N30" s="110"/>
      <c r="O30" s="110"/>
      <c r="P30" s="110"/>
      <c r="Q30" s="63">
        <v>0</v>
      </c>
      <c r="R30" s="69"/>
      <c r="S30" s="63"/>
      <c r="T30" s="21"/>
      <c r="U30" s="58"/>
      <c r="V30" s="38"/>
      <c r="X30" s="38">
        <f t="shared" si="5"/>
        <v>0</v>
      </c>
      <c r="Y30" s="1">
        <f t="shared" si="6"/>
        <v>0</v>
      </c>
      <c r="AB30" s="1">
        <f t="shared" si="7"/>
        <v>0</v>
      </c>
      <c r="AC30" s="1">
        <f t="shared" si="8"/>
        <v>0</v>
      </c>
      <c r="AF30" s="1">
        <f t="shared" si="9"/>
        <v>0</v>
      </c>
      <c r="AG30" s="1">
        <f t="shared" si="10"/>
        <v>0</v>
      </c>
      <c r="AI30" s="1">
        <f t="shared" si="11"/>
        <v>0</v>
      </c>
      <c r="AJ30" s="1">
        <f t="shared" si="12"/>
        <v>0</v>
      </c>
      <c r="AM30" s="1">
        <f t="shared" si="13"/>
        <v>0</v>
      </c>
      <c r="AN30" s="1">
        <f t="shared" si="14"/>
        <v>0</v>
      </c>
      <c r="AQ30" s="1">
        <f t="shared" si="15"/>
        <v>0</v>
      </c>
      <c r="AR30" s="1">
        <f t="shared" si="16"/>
        <v>0</v>
      </c>
    </row>
    <row r="31" spans="1:44" ht="13.5" customHeight="1" x14ac:dyDescent="0.2">
      <c r="A31" s="1">
        <v>1</v>
      </c>
      <c r="B31" s="36">
        <v>36632</v>
      </c>
      <c r="C31" s="58"/>
      <c r="D31" s="67"/>
      <c r="E31" s="58">
        <v>1</v>
      </c>
      <c r="F31" s="68"/>
      <c r="G31" s="68"/>
      <c r="H31" s="63">
        <f t="shared" si="0"/>
        <v>50000</v>
      </c>
      <c r="I31" s="63">
        <f t="shared" si="1"/>
        <v>0</v>
      </c>
      <c r="J31" s="64">
        <f t="shared" si="2"/>
        <v>50000</v>
      </c>
      <c r="K31" s="64">
        <f t="shared" si="3"/>
        <v>0</v>
      </c>
      <c r="L31" s="64">
        <f t="shared" si="17"/>
        <v>0</v>
      </c>
      <c r="M31" s="64">
        <f t="shared" si="4"/>
        <v>0</v>
      </c>
      <c r="N31" s="110"/>
      <c r="O31" s="110"/>
      <c r="P31" s="110"/>
      <c r="Q31" s="63">
        <v>0</v>
      </c>
      <c r="R31" s="69"/>
      <c r="S31" s="63"/>
      <c r="T31" s="21"/>
      <c r="U31" s="70"/>
      <c r="V31" s="38"/>
      <c r="X31" s="38">
        <f t="shared" si="5"/>
        <v>0</v>
      </c>
      <c r="Y31" s="1">
        <f t="shared" si="6"/>
        <v>0</v>
      </c>
      <c r="AB31" s="1">
        <f t="shared" si="7"/>
        <v>0</v>
      </c>
      <c r="AC31" s="1">
        <f t="shared" si="8"/>
        <v>0</v>
      </c>
      <c r="AF31" s="1">
        <f t="shared" si="9"/>
        <v>0</v>
      </c>
      <c r="AG31" s="1">
        <f t="shared" si="10"/>
        <v>0</v>
      </c>
      <c r="AI31" s="1">
        <f t="shared" si="11"/>
        <v>0</v>
      </c>
      <c r="AJ31" s="1">
        <f t="shared" si="12"/>
        <v>0</v>
      </c>
      <c r="AM31" s="1">
        <f t="shared" si="13"/>
        <v>0</v>
      </c>
      <c r="AN31" s="1">
        <f t="shared" si="14"/>
        <v>0</v>
      </c>
      <c r="AQ31" s="1">
        <f t="shared" si="15"/>
        <v>0</v>
      </c>
      <c r="AR31" s="1">
        <f t="shared" si="16"/>
        <v>0</v>
      </c>
    </row>
    <row r="32" spans="1:44" ht="13.5" customHeight="1" x14ac:dyDescent="0.2">
      <c r="A32" s="1">
        <v>1</v>
      </c>
      <c r="B32" s="33">
        <v>36633</v>
      </c>
      <c r="C32" s="58"/>
      <c r="D32" s="67"/>
      <c r="E32" s="58">
        <v>1</v>
      </c>
      <c r="F32" s="68"/>
      <c r="G32" s="68"/>
      <c r="H32" s="63">
        <f t="shared" si="0"/>
        <v>50000</v>
      </c>
      <c r="I32" s="63">
        <f t="shared" si="1"/>
        <v>0</v>
      </c>
      <c r="J32" s="64">
        <f t="shared" si="2"/>
        <v>50000</v>
      </c>
      <c r="K32" s="64">
        <f t="shared" si="3"/>
        <v>0</v>
      </c>
      <c r="L32" s="64">
        <f t="shared" si="17"/>
        <v>0</v>
      </c>
      <c r="M32" s="64">
        <f t="shared" si="4"/>
        <v>0</v>
      </c>
      <c r="N32" s="110"/>
      <c r="O32" s="110"/>
      <c r="P32" s="110"/>
      <c r="Q32" s="63">
        <v>0</v>
      </c>
      <c r="R32" s="69"/>
      <c r="S32" s="63"/>
      <c r="T32" s="21"/>
      <c r="U32" s="58"/>
      <c r="V32" s="38"/>
      <c r="X32" s="38">
        <f t="shared" si="5"/>
        <v>0</v>
      </c>
      <c r="Y32" s="1">
        <f t="shared" si="6"/>
        <v>0</v>
      </c>
      <c r="AB32" s="1">
        <f t="shared" si="7"/>
        <v>0</v>
      </c>
      <c r="AC32" s="1">
        <f t="shared" si="8"/>
        <v>0</v>
      </c>
      <c r="AF32" s="1">
        <f t="shared" si="9"/>
        <v>0</v>
      </c>
      <c r="AG32" s="1">
        <f t="shared" si="10"/>
        <v>0</v>
      </c>
      <c r="AI32" s="1">
        <f t="shared" si="11"/>
        <v>0</v>
      </c>
      <c r="AJ32" s="1">
        <f t="shared" si="12"/>
        <v>0</v>
      </c>
      <c r="AM32" s="1">
        <f t="shared" si="13"/>
        <v>0</v>
      </c>
      <c r="AN32" s="1">
        <f t="shared" si="14"/>
        <v>0</v>
      </c>
      <c r="AQ32" s="1">
        <f t="shared" si="15"/>
        <v>0</v>
      </c>
      <c r="AR32" s="1">
        <f t="shared" si="16"/>
        <v>0</v>
      </c>
    </row>
    <row r="33" spans="1:44" ht="13.5" customHeight="1" x14ac:dyDescent="0.2">
      <c r="A33" s="1">
        <v>1</v>
      </c>
      <c r="B33" s="33">
        <v>36634</v>
      </c>
      <c r="C33" s="58"/>
      <c r="D33" s="67"/>
      <c r="E33" s="58">
        <v>1</v>
      </c>
      <c r="F33" s="68"/>
      <c r="G33" s="68"/>
      <c r="H33" s="63">
        <f t="shared" si="0"/>
        <v>50000</v>
      </c>
      <c r="I33" s="63">
        <f t="shared" si="1"/>
        <v>0</v>
      </c>
      <c r="J33" s="64">
        <f t="shared" si="2"/>
        <v>50000</v>
      </c>
      <c r="K33" s="64">
        <f t="shared" si="3"/>
        <v>0</v>
      </c>
      <c r="L33" s="64">
        <f t="shared" si="17"/>
        <v>0</v>
      </c>
      <c r="M33" s="64">
        <f t="shared" si="4"/>
        <v>0</v>
      </c>
      <c r="N33" s="110"/>
      <c r="O33" s="110"/>
      <c r="P33" s="110"/>
      <c r="Q33" s="63">
        <v>0</v>
      </c>
      <c r="R33" s="69"/>
      <c r="S33" s="63"/>
      <c r="T33" s="21"/>
      <c r="U33" s="58"/>
      <c r="V33" s="38"/>
      <c r="X33" s="38">
        <f t="shared" si="5"/>
        <v>0</v>
      </c>
      <c r="Y33" s="1">
        <f t="shared" si="6"/>
        <v>0</v>
      </c>
      <c r="AB33" s="1">
        <f t="shared" si="7"/>
        <v>0</v>
      </c>
      <c r="AC33" s="1">
        <f t="shared" si="8"/>
        <v>0</v>
      </c>
      <c r="AF33" s="1">
        <f t="shared" si="9"/>
        <v>0</v>
      </c>
      <c r="AG33" s="1">
        <f t="shared" si="10"/>
        <v>0</v>
      </c>
      <c r="AI33" s="1">
        <f t="shared" si="11"/>
        <v>0</v>
      </c>
      <c r="AJ33" s="1">
        <f t="shared" si="12"/>
        <v>0</v>
      </c>
      <c r="AM33" s="1">
        <f t="shared" si="13"/>
        <v>0</v>
      </c>
      <c r="AN33" s="1">
        <f t="shared" si="14"/>
        <v>0</v>
      </c>
      <c r="AQ33" s="1">
        <f t="shared" si="15"/>
        <v>0</v>
      </c>
      <c r="AR33" s="1">
        <f t="shared" si="16"/>
        <v>0</v>
      </c>
    </row>
    <row r="34" spans="1:44" ht="13.5" customHeight="1" x14ac:dyDescent="0.2">
      <c r="A34" s="1">
        <v>1</v>
      </c>
      <c r="B34" s="33">
        <v>36635</v>
      </c>
      <c r="C34" s="58"/>
      <c r="D34" s="67"/>
      <c r="E34" s="58">
        <v>1</v>
      </c>
      <c r="F34" s="68"/>
      <c r="G34" s="68"/>
      <c r="H34" s="63">
        <f t="shared" si="0"/>
        <v>50000</v>
      </c>
      <c r="I34" s="63">
        <f t="shared" si="1"/>
        <v>0</v>
      </c>
      <c r="J34" s="64">
        <f t="shared" si="2"/>
        <v>50000</v>
      </c>
      <c r="K34" s="64">
        <f t="shared" si="3"/>
        <v>0</v>
      </c>
      <c r="L34" s="64">
        <f t="shared" si="17"/>
        <v>0</v>
      </c>
      <c r="M34" s="64">
        <f t="shared" si="4"/>
        <v>0</v>
      </c>
      <c r="N34" s="110"/>
      <c r="O34" s="110"/>
      <c r="P34" s="110"/>
      <c r="Q34" s="63">
        <v>0</v>
      </c>
      <c r="R34" s="69"/>
      <c r="S34" s="63"/>
      <c r="T34" s="21"/>
      <c r="U34" s="58"/>
      <c r="V34" s="38"/>
      <c r="X34" s="1">
        <f t="shared" si="5"/>
        <v>0</v>
      </c>
      <c r="Y34" s="1">
        <f t="shared" si="6"/>
        <v>0</v>
      </c>
      <c r="AB34" s="1">
        <f t="shared" si="7"/>
        <v>0</v>
      </c>
      <c r="AC34" s="1">
        <f t="shared" si="8"/>
        <v>0</v>
      </c>
      <c r="AF34" s="1">
        <f t="shared" si="9"/>
        <v>0</v>
      </c>
      <c r="AG34" s="1">
        <f t="shared" si="10"/>
        <v>0</v>
      </c>
      <c r="AI34" s="1">
        <f t="shared" si="11"/>
        <v>0</v>
      </c>
      <c r="AJ34" s="1">
        <f t="shared" si="12"/>
        <v>0</v>
      </c>
      <c r="AM34" s="1">
        <f t="shared" si="13"/>
        <v>0</v>
      </c>
      <c r="AN34" s="1">
        <f t="shared" si="14"/>
        <v>0</v>
      </c>
      <c r="AQ34" s="1">
        <f t="shared" si="15"/>
        <v>0</v>
      </c>
      <c r="AR34" s="1">
        <f t="shared" si="16"/>
        <v>0</v>
      </c>
    </row>
    <row r="35" spans="1:44" ht="13.5" customHeight="1" x14ac:dyDescent="0.2">
      <c r="A35" s="1">
        <v>1</v>
      </c>
      <c r="B35" s="33">
        <v>36636</v>
      </c>
      <c r="C35" s="58"/>
      <c r="D35" s="67"/>
      <c r="E35" s="58">
        <v>1</v>
      </c>
      <c r="F35" s="68"/>
      <c r="G35" s="68"/>
      <c r="H35" s="63">
        <f t="shared" si="0"/>
        <v>50000</v>
      </c>
      <c r="I35" s="63">
        <f t="shared" si="1"/>
        <v>0</v>
      </c>
      <c r="J35" s="64">
        <f t="shared" si="2"/>
        <v>50000</v>
      </c>
      <c r="K35" s="64">
        <f t="shared" si="3"/>
        <v>0</v>
      </c>
      <c r="L35" s="64">
        <f t="shared" si="17"/>
        <v>0</v>
      </c>
      <c r="M35" s="64">
        <f t="shared" si="4"/>
        <v>0</v>
      </c>
      <c r="N35" s="110"/>
      <c r="O35" s="110"/>
      <c r="P35" s="110"/>
      <c r="Q35" s="63">
        <v>0</v>
      </c>
      <c r="R35" s="69"/>
      <c r="S35" s="63"/>
      <c r="T35" s="21"/>
      <c r="U35" s="58"/>
      <c r="V35" s="38"/>
      <c r="X35" s="1">
        <f t="shared" si="5"/>
        <v>0</v>
      </c>
      <c r="Y35" s="1">
        <f t="shared" si="6"/>
        <v>0</v>
      </c>
      <c r="AB35" s="1">
        <f t="shared" si="7"/>
        <v>0</v>
      </c>
      <c r="AC35" s="1">
        <f t="shared" si="8"/>
        <v>0</v>
      </c>
      <c r="AF35" s="1">
        <f t="shared" si="9"/>
        <v>0</v>
      </c>
      <c r="AG35" s="1">
        <f t="shared" si="10"/>
        <v>0</v>
      </c>
      <c r="AI35" s="1">
        <f t="shared" si="11"/>
        <v>0</v>
      </c>
      <c r="AJ35" s="1">
        <f t="shared" si="12"/>
        <v>0</v>
      </c>
      <c r="AM35" s="1">
        <f t="shared" si="13"/>
        <v>0</v>
      </c>
      <c r="AN35" s="1">
        <f t="shared" si="14"/>
        <v>0</v>
      </c>
      <c r="AQ35" s="1">
        <f t="shared" si="15"/>
        <v>0</v>
      </c>
      <c r="AR35" s="1">
        <f t="shared" si="16"/>
        <v>0</v>
      </c>
    </row>
    <row r="36" spans="1:44" ht="13.5" customHeight="1" x14ac:dyDescent="0.2">
      <c r="A36" s="1">
        <v>1</v>
      </c>
      <c r="B36" s="33">
        <v>36637</v>
      </c>
      <c r="C36" s="58"/>
      <c r="D36" s="67"/>
      <c r="E36" s="58">
        <v>1</v>
      </c>
      <c r="F36" s="70"/>
      <c r="G36" s="70"/>
      <c r="H36" s="63">
        <f t="shared" si="0"/>
        <v>50000</v>
      </c>
      <c r="I36" s="63">
        <f t="shared" si="1"/>
        <v>0</v>
      </c>
      <c r="J36" s="21">
        <f t="shared" si="2"/>
        <v>50000</v>
      </c>
      <c r="K36" s="21">
        <f t="shared" si="3"/>
        <v>0</v>
      </c>
      <c r="L36" s="64">
        <f t="shared" si="17"/>
        <v>0</v>
      </c>
      <c r="M36" s="21">
        <f t="shared" si="4"/>
        <v>0</v>
      </c>
      <c r="N36" s="110"/>
      <c r="O36" s="110"/>
      <c r="P36" s="110"/>
      <c r="Q36" s="195">
        <v>0</v>
      </c>
      <c r="R36" s="69"/>
      <c r="S36" s="63"/>
      <c r="T36" s="21"/>
      <c r="U36" s="58"/>
      <c r="X36" s="1">
        <f t="shared" si="5"/>
        <v>0</v>
      </c>
      <c r="Y36" s="1">
        <f t="shared" si="6"/>
        <v>0</v>
      </c>
      <c r="AB36" s="1">
        <f t="shared" si="7"/>
        <v>0</v>
      </c>
      <c r="AC36" s="1">
        <f t="shared" si="8"/>
        <v>0</v>
      </c>
      <c r="AF36" s="1">
        <f t="shared" si="9"/>
        <v>0</v>
      </c>
      <c r="AG36" s="1">
        <f t="shared" si="10"/>
        <v>0</v>
      </c>
      <c r="AI36" s="1">
        <f t="shared" si="11"/>
        <v>0</v>
      </c>
      <c r="AJ36" s="1">
        <f t="shared" si="12"/>
        <v>0</v>
      </c>
      <c r="AM36" s="1">
        <f t="shared" si="13"/>
        <v>0</v>
      </c>
      <c r="AN36" s="1">
        <f t="shared" si="14"/>
        <v>0</v>
      </c>
      <c r="AQ36" s="1">
        <f t="shared" si="15"/>
        <v>0</v>
      </c>
      <c r="AR36" s="1">
        <f t="shared" si="16"/>
        <v>0</v>
      </c>
    </row>
    <row r="37" spans="1:44" ht="13.5" customHeight="1" x14ac:dyDescent="0.2">
      <c r="A37" s="1">
        <v>1</v>
      </c>
      <c r="B37" s="33">
        <v>36638</v>
      </c>
      <c r="C37" s="58"/>
      <c r="D37" s="67"/>
      <c r="E37" s="58">
        <v>1</v>
      </c>
      <c r="F37" s="70"/>
      <c r="G37" s="70"/>
      <c r="H37" s="63">
        <f t="shared" si="0"/>
        <v>50000</v>
      </c>
      <c r="I37" s="63">
        <f t="shared" si="1"/>
        <v>0</v>
      </c>
      <c r="J37" s="64">
        <f t="shared" si="2"/>
        <v>50000</v>
      </c>
      <c r="K37" s="64">
        <f t="shared" si="3"/>
        <v>0</v>
      </c>
      <c r="L37" s="64">
        <f t="shared" si="17"/>
        <v>0</v>
      </c>
      <c r="M37" s="64">
        <f t="shared" si="4"/>
        <v>0</v>
      </c>
      <c r="N37" s="111"/>
      <c r="O37" s="111"/>
      <c r="P37" s="111"/>
      <c r="Q37" s="195">
        <v>0</v>
      </c>
      <c r="R37" s="69"/>
      <c r="S37" s="63"/>
      <c r="T37" s="21"/>
      <c r="U37" s="58"/>
      <c r="X37" s="1">
        <f t="shared" si="5"/>
        <v>0</v>
      </c>
      <c r="Y37" s="1">
        <f t="shared" si="6"/>
        <v>0</v>
      </c>
      <c r="AB37" s="1">
        <f t="shared" si="7"/>
        <v>0</v>
      </c>
      <c r="AC37" s="1">
        <f t="shared" si="8"/>
        <v>0</v>
      </c>
      <c r="AF37" s="1">
        <f t="shared" si="9"/>
        <v>0</v>
      </c>
      <c r="AG37" s="1">
        <f t="shared" si="10"/>
        <v>0</v>
      </c>
      <c r="AI37" s="1">
        <f t="shared" si="11"/>
        <v>0</v>
      </c>
      <c r="AJ37" s="1">
        <f t="shared" si="12"/>
        <v>0</v>
      </c>
      <c r="AM37" s="1">
        <f t="shared" si="13"/>
        <v>0</v>
      </c>
      <c r="AN37" s="1">
        <f t="shared" si="14"/>
        <v>0</v>
      </c>
      <c r="AQ37" s="1">
        <f t="shared" si="15"/>
        <v>0</v>
      </c>
      <c r="AR37" s="1">
        <f t="shared" si="16"/>
        <v>0</v>
      </c>
    </row>
    <row r="38" spans="1:44" ht="13.5" customHeight="1" x14ac:dyDescent="0.2">
      <c r="A38" s="1">
        <v>1</v>
      </c>
      <c r="B38" s="33">
        <v>36639</v>
      </c>
      <c r="C38" s="58"/>
      <c r="D38" s="67"/>
      <c r="E38" s="58">
        <v>1</v>
      </c>
      <c r="F38" s="70"/>
      <c r="G38" s="71"/>
      <c r="H38" s="63">
        <f t="shared" si="0"/>
        <v>50000</v>
      </c>
      <c r="I38" s="63">
        <f t="shared" si="1"/>
        <v>0</v>
      </c>
      <c r="J38" s="64">
        <f t="shared" si="2"/>
        <v>50000</v>
      </c>
      <c r="K38" s="64">
        <f t="shared" si="3"/>
        <v>0</v>
      </c>
      <c r="L38" s="64">
        <f t="shared" si="17"/>
        <v>0</v>
      </c>
      <c r="M38" s="64">
        <f t="shared" si="4"/>
        <v>0</v>
      </c>
      <c r="N38" s="111"/>
      <c r="O38" s="111"/>
      <c r="P38" s="111"/>
      <c r="Q38" s="66">
        <v>0</v>
      </c>
      <c r="R38" s="69"/>
      <c r="S38" s="63"/>
      <c r="T38" s="21"/>
      <c r="U38" s="58"/>
      <c r="X38" s="1">
        <f t="shared" si="5"/>
        <v>0</v>
      </c>
      <c r="Y38" s="1">
        <f t="shared" si="6"/>
        <v>0</v>
      </c>
      <c r="AB38" s="1">
        <f t="shared" si="7"/>
        <v>0</v>
      </c>
      <c r="AC38" s="1">
        <f t="shared" si="8"/>
        <v>0</v>
      </c>
      <c r="AF38" s="1">
        <f t="shared" si="9"/>
        <v>0</v>
      </c>
      <c r="AG38" s="1">
        <f t="shared" si="10"/>
        <v>0</v>
      </c>
      <c r="AI38" s="1">
        <f t="shared" si="11"/>
        <v>0</v>
      </c>
      <c r="AJ38" s="1">
        <f t="shared" si="12"/>
        <v>0</v>
      </c>
      <c r="AM38" s="1">
        <f t="shared" si="13"/>
        <v>0</v>
      </c>
      <c r="AN38" s="1">
        <f t="shared" si="14"/>
        <v>0</v>
      </c>
      <c r="AQ38" s="1">
        <f t="shared" si="15"/>
        <v>0</v>
      </c>
      <c r="AR38" s="1">
        <f t="shared" si="16"/>
        <v>0</v>
      </c>
    </row>
    <row r="39" spans="1:44" ht="13.5" customHeight="1" x14ac:dyDescent="0.2">
      <c r="A39" s="1">
        <v>1</v>
      </c>
      <c r="B39" s="33">
        <v>36640</v>
      </c>
      <c r="C39" s="58"/>
      <c r="D39" s="67"/>
      <c r="E39" s="34">
        <v>1</v>
      </c>
      <c r="F39" s="75"/>
      <c r="G39" s="75"/>
      <c r="H39" s="63">
        <f t="shared" si="0"/>
        <v>50000</v>
      </c>
      <c r="I39" s="63">
        <f t="shared" si="1"/>
        <v>0</v>
      </c>
      <c r="J39" s="5">
        <f t="shared" si="2"/>
        <v>50000</v>
      </c>
      <c r="K39" s="64">
        <f t="shared" si="3"/>
        <v>0</v>
      </c>
      <c r="L39" s="64">
        <f t="shared" si="17"/>
        <v>0</v>
      </c>
      <c r="M39" s="64">
        <f t="shared" si="4"/>
        <v>0</v>
      </c>
      <c r="N39" s="111"/>
      <c r="O39" s="111"/>
      <c r="P39" s="111"/>
      <c r="Q39" s="66">
        <v>0</v>
      </c>
      <c r="R39" s="69"/>
      <c r="S39" s="63"/>
      <c r="T39" s="21"/>
      <c r="U39" s="58"/>
      <c r="X39" s="1">
        <f t="shared" si="5"/>
        <v>0</v>
      </c>
      <c r="Y39" s="1">
        <f t="shared" si="6"/>
        <v>0</v>
      </c>
      <c r="AB39" s="1">
        <f t="shared" si="7"/>
        <v>0</v>
      </c>
      <c r="AC39" s="1">
        <f t="shared" si="8"/>
        <v>0</v>
      </c>
      <c r="AF39" s="1">
        <f t="shared" si="9"/>
        <v>0</v>
      </c>
      <c r="AG39" s="1">
        <f t="shared" si="10"/>
        <v>0</v>
      </c>
      <c r="AI39" s="1">
        <f t="shared" si="11"/>
        <v>0</v>
      </c>
      <c r="AJ39" s="1">
        <f t="shared" si="12"/>
        <v>0</v>
      </c>
      <c r="AM39" s="1">
        <f t="shared" si="13"/>
        <v>0</v>
      </c>
      <c r="AN39" s="1">
        <f t="shared" si="14"/>
        <v>0</v>
      </c>
      <c r="AQ39" s="1">
        <f t="shared" si="15"/>
        <v>0</v>
      </c>
      <c r="AR39" s="1">
        <f t="shared" si="16"/>
        <v>0</v>
      </c>
    </row>
    <row r="40" spans="1:44" ht="13.5" customHeight="1" x14ac:dyDescent="0.2">
      <c r="A40" s="1">
        <v>1</v>
      </c>
      <c r="B40" s="33">
        <v>36641</v>
      </c>
      <c r="C40" s="58"/>
      <c r="D40" s="67"/>
      <c r="E40" s="34">
        <v>1</v>
      </c>
      <c r="F40" s="75"/>
      <c r="G40" s="75"/>
      <c r="H40" s="63">
        <f t="shared" si="0"/>
        <v>50000</v>
      </c>
      <c r="I40" s="63">
        <f t="shared" si="1"/>
        <v>0</v>
      </c>
      <c r="J40" s="5">
        <f t="shared" si="2"/>
        <v>50000</v>
      </c>
      <c r="K40" s="64">
        <f t="shared" si="3"/>
        <v>0</v>
      </c>
      <c r="L40" s="64">
        <f t="shared" si="17"/>
        <v>0</v>
      </c>
      <c r="M40" s="64">
        <f t="shared" si="4"/>
        <v>0</v>
      </c>
      <c r="N40" s="111"/>
      <c r="O40" s="111"/>
      <c r="P40" s="111"/>
      <c r="Q40" s="63">
        <v>0</v>
      </c>
      <c r="R40" s="69"/>
      <c r="S40" s="63"/>
      <c r="T40" s="21"/>
      <c r="U40" s="58"/>
      <c r="X40" s="1">
        <f t="shared" si="5"/>
        <v>0</v>
      </c>
      <c r="Y40" s="1">
        <f t="shared" si="6"/>
        <v>0</v>
      </c>
      <c r="AB40" s="1">
        <f t="shared" si="7"/>
        <v>0</v>
      </c>
      <c r="AC40" s="1">
        <f t="shared" si="8"/>
        <v>0</v>
      </c>
      <c r="AF40" s="1">
        <f t="shared" si="9"/>
        <v>0</v>
      </c>
      <c r="AG40" s="1">
        <f t="shared" si="10"/>
        <v>0</v>
      </c>
      <c r="AI40" s="1">
        <f t="shared" si="11"/>
        <v>0</v>
      </c>
      <c r="AJ40" s="1">
        <f t="shared" si="12"/>
        <v>0</v>
      </c>
      <c r="AM40" s="1">
        <f t="shared" si="13"/>
        <v>0</v>
      </c>
      <c r="AN40" s="1">
        <f t="shared" si="14"/>
        <v>0</v>
      </c>
      <c r="AQ40" s="1">
        <f t="shared" si="15"/>
        <v>0</v>
      </c>
      <c r="AR40" s="1">
        <f t="shared" si="16"/>
        <v>0</v>
      </c>
    </row>
    <row r="41" spans="1:44" ht="13.5" customHeight="1" x14ac:dyDescent="0.2">
      <c r="A41" s="1">
        <v>1</v>
      </c>
      <c r="B41" s="33">
        <v>36642</v>
      </c>
      <c r="C41" s="58"/>
      <c r="D41" s="67"/>
      <c r="E41" s="34">
        <v>1</v>
      </c>
      <c r="F41" s="75"/>
      <c r="G41" s="75"/>
      <c r="H41" s="63">
        <f t="shared" si="0"/>
        <v>50000</v>
      </c>
      <c r="I41" s="63">
        <f t="shared" si="1"/>
        <v>0</v>
      </c>
      <c r="J41" s="5">
        <f t="shared" si="2"/>
        <v>50000</v>
      </c>
      <c r="K41" s="64">
        <f t="shared" si="3"/>
        <v>0</v>
      </c>
      <c r="L41" s="64">
        <f t="shared" si="17"/>
        <v>0</v>
      </c>
      <c r="M41" s="64">
        <f t="shared" si="4"/>
        <v>0</v>
      </c>
      <c r="N41" s="111"/>
      <c r="O41" s="111"/>
      <c r="P41" s="111"/>
      <c r="Q41" s="63">
        <v>0</v>
      </c>
      <c r="R41" s="69"/>
      <c r="S41" s="63"/>
      <c r="T41" s="21"/>
      <c r="U41" s="47"/>
      <c r="X41" s="1">
        <f t="shared" si="5"/>
        <v>0</v>
      </c>
      <c r="Y41" s="1">
        <f t="shared" si="6"/>
        <v>0</v>
      </c>
      <c r="AB41" s="1">
        <f t="shared" si="7"/>
        <v>0</v>
      </c>
      <c r="AC41" s="1">
        <f t="shared" si="8"/>
        <v>0</v>
      </c>
      <c r="AF41" s="1">
        <f t="shared" si="9"/>
        <v>0</v>
      </c>
      <c r="AG41" s="1">
        <f t="shared" si="10"/>
        <v>0</v>
      </c>
      <c r="AI41" s="1">
        <f t="shared" si="11"/>
        <v>0</v>
      </c>
      <c r="AJ41" s="1">
        <f t="shared" si="12"/>
        <v>0</v>
      </c>
      <c r="AM41" s="1">
        <f t="shared" si="13"/>
        <v>0</v>
      </c>
      <c r="AN41" s="1">
        <f t="shared" si="14"/>
        <v>0</v>
      </c>
      <c r="AQ41" s="1">
        <f t="shared" si="15"/>
        <v>0</v>
      </c>
      <c r="AR41" s="1">
        <f t="shared" si="16"/>
        <v>0</v>
      </c>
    </row>
    <row r="42" spans="1:44" ht="13.5" customHeight="1" x14ac:dyDescent="0.2">
      <c r="A42" s="1">
        <v>1</v>
      </c>
      <c r="B42" s="33">
        <v>36643</v>
      </c>
      <c r="C42" s="58"/>
      <c r="D42" s="67"/>
      <c r="E42" s="58">
        <v>1</v>
      </c>
      <c r="F42" s="70"/>
      <c r="G42" s="70"/>
      <c r="H42" s="63">
        <f t="shared" si="0"/>
        <v>50000</v>
      </c>
      <c r="I42" s="63">
        <f t="shared" si="1"/>
        <v>0</v>
      </c>
      <c r="J42" s="64">
        <f t="shared" si="2"/>
        <v>50000</v>
      </c>
      <c r="K42" s="64">
        <f t="shared" si="3"/>
        <v>0</v>
      </c>
      <c r="L42" s="64">
        <f t="shared" si="17"/>
        <v>0</v>
      </c>
      <c r="M42" s="64">
        <f t="shared" si="4"/>
        <v>0</v>
      </c>
      <c r="N42" s="111"/>
      <c r="O42" s="111"/>
      <c r="P42" s="111"/>
      <c r="Q42" s="63">
        <v>0</v>
      </c>
      <c r="R42" s="65"/>
      <c r="S42" s="61"/>
      <c r="T42" s="21"/>
      <c r="U42" s="49"/>
      <c r="X42" s="1">
        <f t="shared" si="5"/>
        <v>0</v>
      </c>
      <c r="Y42" s="1">
        <f t="shared" si="6"/>
        <v>0</v>
      </c>
      <c r="AB42" s="1">
        <f t="shared" si="7"/>
        <v>0</v>
      </c>
      <c r="AC42" s="1">
        <f t="shared" si="8"/>
        <v>0</v>
      </c>
      <c r="AF42" s="1">
        <f t="shared" si="9"/>
        <v>0</v>
      </c>
      <c r="AG42" s="1">
        <f t="shared" si="10"/>
        <v>0</v>
      </c>
      <c r="AI42" s="1">
        <f t="shared" si="11"/>
        <v>0</v>
      </c>
      <c r="AJ42" s="1">
        <f t="shared" si="12"/>
        <v>0</v>
      </c>
      <c r="AM42" s="1">
        <f t="shared" si="13"/>
        <v>0</v>
      </c>
      <c r="AN42" s="1">
        <f t="shared" si="14"/>
        <v>0</v>
      </c>
      <c r="AQ42" s="1">
        <f t="shared" si="15"/>
        <v>0</v>
      </c>
      <c r="AR42" s="1">
        <f t="shared" si="16"/>
        <v>0</v>
      </c>
    </row>
    <row r="43" spans="1:44" ht="13.5" customHeight="1" x14ac:dyDescent="0.2">
      <c r="A43" s="1">
        <v>1</v>
      </c>
      <c r="B43" s="33">
        <v>36644</v>
      </c>
      <c r="C43" s="58"/>
      <c r="D43" s="67"/>
      <c r="E43" s="58">
        <v>1</v>
      </c>
      <c r="F43" s="70"/>
      <c r="G43" s="70"/>
      <c r="H43" s="63">
        <f t="shared" si="0"/>
        <v>50000</v>
      </c>
      <c r="I43" s="63">
        <f t="shared" si="1"/>
        <v>0</v>
      </c>
      <c r="J43" s="64">
        <f t="shared" si="2"/>
        <v>50000</v>
      </c>
      <c r="K43" s="64">
        <f t="shared" si="3"/>
        <v>0</v>
      </c>
      <c r="L43" s="64">
        <f t="shared" si="17"/>
        <v>0</v>
      </c>
      <c r="M43" s="64">
        <f t="shared" si="4"/>
        <v>0</v>
      </c>
      <c r="N43" s="111"/>
      <c r="O43" s="111"/>
      <c r="P43" s="111"/>
      <c r="Q43" s="63">
        <v>0</v>
      </c>
      <c r="R43" s="60"/>
      <c r="S43" s="66"/>
      <c r="T43" s="62"/>
      <c r="U43" s="64"/>
      <c r="X43" s="1">
        <f t="shared" si="5"/>
        <v>0</v>
      </c>
      <c r="Y43" s="1">
        <f t="shared" si="6"/>
        <v>0</v>
      </c>
      <c r="AB43" s="1">
        <f t="shared" si="7"/>
        <v>0</v>
      </c>
      <c r="AC43" s="1">
        <f t="shared" si="8"/>
        <v>0</v>
      </c>
      <c r="AF43" s="1">
        <f t="shared" si="9"/>
        <v>0</v>
      </c>
      <c r="AG43" s="1">
        <f t="shared" si="10"/>
        <v>0</v>
      </c>
      <c r="AI43" s="1">
        <f t="shared" si="11"/>
        <v>0</v>
      </c>
      <c r="AJ43" s="1">
        <f t="shared" si="12"/>
        <v>0</v>
      </c>
      <c r="AM43" s="1">
        <f t="shared" si="13"/>
        <v>0</v>
      </c>
      <c r="AN43" s="1">
        <f t="shared" si="14"/>
        <v>0</v>
      </c>
      <c r="AQ43" s="1">
        <f t="shared" si="15"/>
        <v>0</v>
      </c>
      <c r="AR43" s="1">
        <f t="shared" si="16"/>
        <v>0</v>
      </c>
    </row>
    <row r="44" spans="1:44" ht="13.5" customHeight="1" x14ac:dyDescent="0.2">
      <c r="A44" s="1">
        <v>1</v>
      </c>
      <c r="B44" s="33">
        <v>36645</v>
      </c>
      <c r="C44" s="58"/>
      <c r="D44" s="67"/>
      <c r="E44" s="58">
        <v>1</v>
      </c>
      <c r="F44" s="70"/>
      <c r="G44" s="70"/>
      <c r="H44" s="63">
        <f t="shared" si="0"/>
        <v>50000</v>
      </c>
      <c r="I44" s="63">
        <f t="shared" si="1"/>
        <v>0</v>
      </c>
      <c r="J44" s="64">
        <f t="shared" si="2"/>
        <v>50000</v>
      </c>
      <c r="K44" s="64">
        <f t="shared" si="3"/>
        <v>0</v>
      </c>
      <c r="L44" s="64">
        <f t="shared" si="17"/>
        <v>0</v>
      </c>
      <c r="M44" s="64">
        <f t="shared" si="4"/>
        <v>0</v>
      </c>
      <c r="N44" s="111"/>
      <c r="O44" s="111"/>
      <c r="P44" s="111"/>
      <c r="Q44" s="63">
        <v>0</v>
      </c>
      <c r="R44" s="60"/>
      <c r="S44" s="66"/>
      <c r="T44" s="62"/>
      <c r="U44" s="64"/>
      <c r="X44" s="1">
        <f t="shared" si="5"/>
        <v>0</v>
      </c>
      <c r="Y44" s="1">
        <f t="shared" si="6"/>
        <v>0</v>
      </c>
      <c r="AB44" s="1">
        <f t="shared" si="7"/>
        <v>0</v>
      </c>
      <c r="AC44" s="1">
        <f t="shared" si="8"/>
        <v>0</v>
      </c>
      <c r="AF44" s="1">
        <f t="shared" si="9"/>
        <v>0</v>
      </c>
      <c r="AG44" s="1">
        <f t="shared" si="10"/>
        <v>0</v>
      </c>
      <c r="AI44" s="1">
        <f t="shared" si="11"/>
        <v>0</v>
      </c>
      <c r="AJ44" s="1">
        <f t="shared" si="12"/>
        <v>0</v>
      </c>
      <c r="AM44" s="1">
        <f t="shared" si="13"/>
        <v>0</v>
      </c>
      <c r="AN44" s="1">
        <f t="shared" si="14"/>
        <v>0</v>
      </c>
      <c r="AQ44" s="1">
        <f t="shared" si="15"/>
        <v>0</v>
      </c>
      <c r="AR44" s="1">
        <f t="shared" si="16"/>
        <v>0</v>
      </c>
    </row>
    <row r="45" spans="1:44" ht="13.5" customHeight="1" x14ac:dyDescent="0.2">
      <c r="A45" s="1">
        <v>1</v>
      </c>
      <c r="B45" s="33">
        <v>36646</v>
      </c>
      <c r="C45" s="58"/>
      <c r="D45" s="67"/>
      <c r="E45" s="58">
        <v>1</v>
      </c>
      <c r="F45" s="70"/>
      <c r="G45" s="70"/>
      <c r="H45" s="63">
        <f t="shared" si="0"/>
        <v>50000</v>
      </c>
      <c r="I45" s="63">
        <f t="shared" si="1"/>
        <v>0</v>
      </c>
      <c r="J45" s="64">
        <f t="shared" si="2"/>
        <v>50000</v>
      </c>
      <c r="K45" s="64">
        <f t="shared" si="3"/>
        <v>0</v>
      </c>
      <c r="L45" s="64">
        <f t="shared" si="17"/>
        <v>0</v>
      </c>
      <c r="M45" s="64">
        <f t="shared" si="4"/>
        <v>0</v>
      </c>
      <c r="N45" s="111"/>
      <c r="O45" s="111"/>
      <c r="P45" s="111"/>
      <c r="Q45" s="63">
        <v>0</v>
      </c>
      <c r="R45" s="60"/>
      <c r="S45" s="66"/>
      <c r="T45" s="62"/>
      <c r="U45" s="64"/>
      <c r="X45" s="1">
        <f t="shared" si="5"/>
        <v>0</v>
      </c>
      <c r="Y45" s="1">
        <f t="shared" si="6"/>
        <v>0</v>
      </c>
      <c r="AB45" s="1">
        <f t="shared" si="7"/>
        <v>0</v>
      </c>
      <c r="AC45" s="1">
        <f t="shared" si="8"/>
        <v>0</v>
      </c>
      <c r="AF45" s="1">
        <f t="shared" si="9"/>
        <v>0</v>
      </c>
      <c r="AG45" s="1">
        <f t="shared" si="10"/>
        <v>0</v>
      </c>
      <c r="AI45" s="1">
        <f t="shared" si="11"/>
        <v>0</v>
      </c>
      <c r="AJ45" s="1">
        <f t="shared" si="12"/>
        <v>0</v>
      </c>
      <c r="AM45" s="1">
        <f t="shared" si="13"/>
        <v>0</v>
      </c>
      <c r="AN45" s="1">
        <f t="shared" si="14"/>
        <v>0</v>
      </c>
      <c r="AQ45" s="1">
        <f t="shared" si="15"/>
        <v>0</v>
      </c>
      <c r="AR45" s="1">
        <f t="shared" si="16"/>
        <v>0</v>
      </c>
    </row>
    <row r="46" spans="1:44" ht="13.5" customHeight="1" x14ac:dyDescent="0.2">
      <c r="A46" s="1">
        <v>31</v>
      </c>
      <c r="B46" s="33">
        <v>36647</v>
      </c>
      <c r="C46" s="58">
        <v>2.9649000000000001</v>
      </c>
      <c r="D46" s="67">
        <f>Spread_1</f>
        <v>5</v>
      </c>
      <c r="E46" s="58">
        <v>0.99525460226700069</v>
      </c>
      <c r="F46" s="70">
        <f t="shared" ref="F46:F56" si="18">C46-D46/200</f>
        <v>2.9399000000000002</v>
      </c>
      <c r="G46" s="70">
        <f t="shared" ref="G46:G56" si="19">C46+D46/200</f>
        <v>2.9899</v>
      </c>
      <c r="H46" s="63">
        <f t="shared" si="0"/>
        <v>50000</v>
      </c>
      <c r="I46" s="63">
        <f t="shared" si="1"/>
        <v>0</v>
      </c>
      <c r="J46" s="64">
        <f t="shared" si="2"/>
        <v>50000</v>
      </c>
      <c r="K46" s="64">
        <f t="shared" si="3"/>
        <v>0</v>
      </c>
      <c r="L46" s="64">
        <f t="shared" si="17"/>
        <v>0</v>
      </c>
      <c r="M46" s="64">
        <f t="shared" si="4"/>
        <v>0</v>
      </c>
      <c r="N46" s="111"/>
      <c r="O46" s="111"/>
      <c r="P46" s="111"/>
      <c r="Q46" s="63">
        <v>0</v>
      </c>
      <c r="R46" s="60"/>
      <c r="S46" s="66"/>
      <c r="T46" s="62"/>
      <c r="U46" s="64"/>
      <c r="X46" s="1">
        <f t="shared" si="5"/>
        <v>0</v>
      </c>
      <c r="Y46" s="1">
        <f t="shared" si="6"/>
        <v>0</v>
      </c>
      <c r="AB46" s="1">
        <f t="shared" si="7"/>
        <v>0</v>
      </c>
      <c r="AC46" s="1">
        <f t="shared" si="8"/>
        <v>0</v>
      </c>
      <c r="AF46" s="1">
        <f t="shared" si="9"/>
        <v>0</v>
      </c>
      <c r="AG46" s="1">
        <f t="shared" si="10"/>
        <v>0</v>
      </c>
      <c r="AI46" s="1">
        <f t="shared" si="11"/>
        <v>0</v>
      </c>
      <c r="AJ46" s="1">
        <f t="shared" si="12"/>
        <v>0</v>
      </c>
      <c r="AM46" s="1">
        <f t="shared" si="13"/>
        <v>0</v>
      </c>
      <c r="AN46" s="1">
        <f t="shared" si="14"/>
        <v>0</v>
      </c>
      <c r="AQ46" s="1">
        <f t="shared" si="15"/>
        <v>0</v>
      </c>
      <c r="AR46" s="1">
        <f t="shared" si="16"/>
        <v>0</v>
      </c>
    </row>
    <row r="47" spans="1:44" ht="13.5" customHeight="1" x14ac:dyDescent="0.2">
      <c r="A47" s="1">
        <v>30</v>
      </c>
      <c r="B47" s="33">
        <v>36678</v>
      </c>
      <c r="C47" s="58">
        <v>2.9784000000000002</v>
      </c>
      <c r="D47" s="67">
        <f>Spread_2</f>
        <v>6</v>
      </c>
      <c r="E47" s="58">
        <v>0.98999723476282431</v>
      </c>
      <c r="F47" s="70">
        <f t="shared" si="18"/>
        <v>2.9484000000000004</v>
      </c>
      <c r="G47" s="70">
        <f t="shared" si="19"/>
        <v>3.0084</v>
      </c>
      <c r="H47" s="63">
        <f t="shared" si="0"/>
        <v>50000</v>
      </c>
      <c r="I47" s="63">
        <f t="shared" si="1"/>
        <v>0</v>
      </c>
      <c r="J47" s="64">
        <f t="shared" si="2"/>
        <v>50000</v>
      </c>
      <c r="K47" s="64">
        <f t="shared" si="3"/>
        <v>0</v>
      </c>
      <c r="L47" s="64">
        <f t="shared" si="17"/>
        <v>0</v>
      </c>
      <c r="M47" s="64">
        <f t="shared" si="4"/>
        <v>0</v>
      </c>
      <c r="N47" s="111"/>
      <c r="O47" s="111"/>
      <c r="P47" s="111"/>
      <c r="Q47" s="63">
        <v>0</v>
      </c>
      <c r="R47" s="60"/>
      <c r="S47" s="66"/>
      <c r="T47" s="62"/>
      <c r="U47" s="64"/>
      <c r="X47" s="1">
        <f t="shared" si="5"/>
        <v>0</v>
      </c>
      <c r="Y47" s="1">
        <f t="shared" si="6"/>
        <v>0</v>
      </c>
      <c r="AB47" s="1">
        <f t="shared" si="7"/>
        <v>0</v>
      </c>
      <c r="AC47" s="1">
        <f t="shared" si="8"/>
        <v>0</v>
      </c>
      <c r="AF47" s="1">
        <f t="shared" si="9"/>
        <v>0</v>
      </c>
      <c r="AG47" s="1">
        <f t="shared" si="10"/>
        <v>0</v>
      </c>
      <c r="AI47" s="1">
        <f t="shared" si="11"/>
        <v>0</v>
      </c>
      <c r="AJ47" s="1">
        <f t="shared" si="12"/>
        <v>0</v>
      </c>
      <c r="AM47" s="1">
        <f t="shared" si="13"/>
        <v>0</v>
      </c>
      <c r="AN47" s="1">
        <f t="shared" si="14"/>
        <v>0</v>
      </c>
      <c r="AQ47" s="1">
        <f t="shared" si="15"/>
        <v>0</v>
      </c>
      <c r="AR47" s="1">
        <f t="shared" si="16"/>
        <v>0</v>
      </c>
    </row>
    <row r="48" spans="1:44" ht="13.5" customHeight="1" x14ac:dyDescent="0.2">
      <c r="A48" s="1">
        <v>31</v>
      </c>
      <c r="B48" s="33">
        <v>36708</v>
      </c>
      <c r="C48" s="58">
        <v>3.028</v>
      </c>
      <c r="D48" s="67">
        <f>Spread_3</f>
        <v>6</v>
      </c>
      <c r="E48" s="58">
        <v>0.98472909153619348</v>
      </c>
      <c r="F48" s="70">
        <f t="shared" si="18"/>
        <v>2.9980000000000002</v>
      </c>
      <c r="G48" s="70">
        <f t="shared" si="19"/>
        <v>3.0579999999999998</v>
      </c>
      <c r="H48" s="63">
        <f t="shared" si="0"/>
        <v>50000</v>
      </c>
      <c r="I48" s="63">
        <f t="shared" si="1"/>
        <v>0</v>
      </c>
      <c r="J48" s="64">
        <f t="shared" si="2"/>
        <v>50000</v>
      </c>
      <c r="K48" s="64">
        <f t="shared" si="3"/>
        <v>0</v>
      </c>
      <c r="L48" s="64">
        <f t="shared" si="17"/>
        <v>0</v>
      </c>
      <c r="M48" s="64">
        <f t="shared" si="4"/>
        <v>0</v>
      </c>
      <c r="N48" s="111"/>
      <c r="O48" s="111"/>
      <c r="P48" s="111"/>
      <c r="Q48" s="63">
        <v>0</v>
      </c>
      <c r="R48" s="60"/>
      <c r="S48" s="66"/>
      <c r="T48" s="62"/>
      <c r="U48" s="64"/>
      <c r="X48" s="1">
        <f t="shared" si="5"/>
        <v>0</v>
      </c>
      <c r="Y48" s="1">
        <f t="shared" si="6"/>
        <v>0</v>
      </c>
      <c r="AB48" s="1">
        <f t="shared" si="7"/>
        <v>0</v>
      </c>
      <c r="AC48" s="1">
        <f t="shared" si="8"/>
        <v>0</v>
      </c>
      <c r="AF48" s="1">
        <f t="shared" si="9"/>
        <v>0</v>
      </c>
      <c r="AG48" s="1">
        <f t="shared" si="10"/>
        <v>0</v>
      </c>
      <c r="AI48" s="1">
        <f t="shared" si="11"/>
        <v>0</v>
      </c>
      <c r="AJ48" s="1">
        <f t="shared" si="12"/>
        <v>0</v>
      </c>
      <c r="AM48" s="1">
        <f t="shared" si="13"/>
        <v>0</v>
      </c>
      <c r="AN48" s="1">
        <f t="shared" si="14"/>
        <v>0</v>
      </c>
      <c r="AQ48" s="1">
        <f t="shared" si="15"/>
        <v>0</v>
      </c>
      <c r="AR48" s="1">
        <f t="shared" si="16"/>
        <v>0</v>
      </c>
    </row>
    <row r="49" spans="1:44" ht="13.5" customHeight="1" x14ac:dyDescent="0.2">
      <c r="A49" s="1">
        <v>31</v>
      </c>
      <c r="B49" s="33">
        <v>36739</v>
      </c>
      <c r="C49" s="58">
        <v>3.0825999999999998</v>
      </c>
      <c r="D49" s="67">
        <f>Spread_4</f>
        <v>8</v>
      </c>
      <c r="E49" s="58">
        <v>0.97922766233060976</v>
      </c>
      <c r="F49" s="70">
        <f t="shared" si="18"/>
        <v>3.0425999999999997</v>
      </c>
      <c r="G49" s="70">
        <f t="shared" si="19"/>
        <v>3.1225999999999998</v>
      </c>
      <c r="H49" s="63">
        <f t="shared" si="0"/>
        <v>50000</v>
      </c>
      <c r="I49" s="63">
        <f t="shared" si="1"/>
        <v>0</v>
      </c>
      <c r="J49" s="64">
        <f t="shared" si="2"/>
        <v>50000</v>
      </c>
      <c r="K49" s="64">
        <f t="shared" si="3"/>
        <v>0</v>
      </c>
      <c r="L49" s="64">
        <f t="shared" si="17"/>
        <v>0</v>
      </c>
      <c r="M49" s="64">
        <f t="shared" si="4"/>
        <v>0</v>
      </c>
      <c r="N49" s="111"/>
      <c r="O49" s="111"/>
      <c r="P49" s="111"/>
      <c r="Q49" s="63">
        <v>0</v>
      </c>
      <c r="R49" s="60"/>
      <c r="S49" s="66"/>
      <c r="T49" s="62"/>
      <c r="U49" s="64"/>
      <c r="X49" s="1">
        <f t="shared" si="5"/>
        <v>0</v>
      </c>
      <c r="Y49" s="1">
        <f t="shared" si="6"/>
        <v>0</v>
      </c>
      <c r="AB49" s="1">
        <f t="shared" si="7"/>
        <v>0</v>
      </c>
      <c r="AC49" s="1">
        <f t="shared" si="8"/>
        <v>0</v>
      </c>
      <c r="AF49" s="1">
        <f t="shared" si="9"/>
        <v>0</v>
      </c>
      <c r="AG49" s="1">
        <f t="shared" si="10"/>
        <v>0</v>
      </c>
      <c r="AI49" s="1">
        <f t="shared" si="11"/>
        <v>0</v>
      </c>
      <c r="AJ49" s="1">
        <f t="shared" si="12"/>
        <v>0</v>
      </c>
      <c r="AM49" s="1">
        <f t="shared" si="13"/>
        <v>0</v>
      </c>
      <c r="AN49" s="1">
        <f t="shared" si="14"/>
        <v>0</v>
      </c>
      <c r="AQ49" s="1">
        <f t="shared" si="15"/>
        <v>0</v>
      </c>
      <c r="AR49" s="1">
        <f t="shared" si="16"/>
        <v>0</v>
      </c>
    </row>
    <row r="50" spans="1:44" ht="13.5" customHeight="1" x14ac:dyDescent="0.2">
      <c r="A50" s="1">
        <v>30</v>
      </c>
      <c r="B50" s="33">
        <v>36770</v>
      </c>
      <c r="C50" s="58">
        <v>3.0358999999999998</v>
      </c>
      <c r="D50" s="67">
        <f>Spread_5</f>
        <v>8</v>
      </c>
      <c r="E50" s="58">
        <v>0.97365391062262863</v>
      </c>
      <c r="F50" s="70">
        <f t="shared" si="18"/>
        <v>2.9958999999999998</v>
      </c>
      <c r="G50" s="70">
        <f t="shared" si="19"/>
        <v>3.0758999999999999</v>
      </c>
      <c r="H50" s="63">
        <f t="shared" si="0"/>
        <v>50000</v>
      </c>
      <c r="I50" s="63">
        <f t="shared" si="1"/>
        <v>0</v>
      </c>
      <c r="J50" s="64">
        <f t="shared" si="2"/>
        <v>50000</v>
      </c>
      <c r="K50" s="64">
        <f t="shared" si="3"/>
        <v>0</v>
      </c>
      <c r="L50" s="64">
        <f t="shared" si="17"/>
        <v>0</v>
      </c>
      <c r="M50" s="64">
        <f t="shared" si="4"/>
        <v>0</v>
      </c>
      <c r="N50" s="111"/>
      <c r="O50" s="111"/>
      <c r="P50" s="111"/>
      <c r="Q50" s="63">
        <v>0</v>
      </c>
      <c r="R50" s="60"/>
      <c r="S50" s="66"/>
      <c r="T50" s="62"/>
      <c r="U50" s="64"/>
      <c r="X50" s="1">
        <f t="shared" si="5"/>
        <v>0</v>
      </c>
      <c r="Y50" s="1">
        <f t="shared" si="6"/>
        <v>0</v>
      </c>
      <c r="AB50" s="1">
        <f t="shared" si="7"/>
        <v>0</v>
      </c>
      <c r="AC50" s="1">
        <f t="shared" si="8"/>
        <v>0</v>
      </c>
      <c r="AF50" s="1">
        <f t="shared" si="9"/>
        <v>0</v>
      </c>
      <c r="AG50" s="1">
        <f t="shared" si="10"/>
        <v>0</v>
      </c>
      <c r="AI50" s="1">
        <f t="shared" si="11"/>
        <v>0</v>
      </c>
      <c r="AJ50" s="1">
        <f t="shared" si="12"/>
        <v>0</v>
      </c>
      <c r="AM50" s="1">
        <f t="shared" si="13"/>
        <v>0</v>
      </c>
      <c r="AN50" s="1">
        <f t="shared" si="14"/>
        <v>0</v>
      </c>
      <c r="AQ50" s="1">
        <f t="shared" si="15"/>
        <v>0</v>
      </c>
      <c r="AR50" s="1">
        <f t="shared" si="16"/>
        <v>0</v>
      </c>
    </row>
    <row r="51" spans="1:44" ht="13.5" customHeight="1" x14ac:dyDescent="0.2">
      <c r="A51" s="1">
        <v>31</v>
      </c>
      <c r="B51" s="33">
        <v>36800</v>
      </c>
      <c r="C51" s="58">
        <v>2.9849999999999999</v>
      </c>
      <c r="D51" s="67">
        <f>Spread_6</f>
        <v>8</v>
      </c>
      <c r="E51" s="58">
        <v>0.96820691469113296</v>
      </c>
      <c r="F51" s="70">
        <f t="shared" si="18"/>
        <v>2.9449999999999998</v>
      </c>
      <c r="G51" s="70">
        <f t="shared" si="19"/>
        <v>3.0249999999999999</v>
      </c>
      <c r="H51" s="63">
        <f t="shared" si="0"/>
        <v>50000</v>
      </c>
      <c r="I51" s="59">
        <f t="shared" si="1"/>
        <v>0</v>
      </c>
      <c r="J51" s="64">
        <f t="shared" si="2"/>
        <v>50000</v>
      </c>
      <c r="K51" s="64">
        <f t="shared" si="3"/>
        <v>0</v>
      </c>
      <c r="L51" s="64">
        <f t="shared" si="17"/>
        <v>0</v>
      </c>
      <c r="M51" s="64">
        <f t="shared" si="4"/>
        <v>0</v>
      </c>
      <c r="N51" s="111"/>
      <c r="O51" s="111"/>
      <c r="P51" s="111"/>
      <c r="Q51" s="63">
        <v>0</v>
      </c>
      <c r="R51" s="60"/>
      <c r="S51" s="66"/>
      <c r="T51" s="62"/>
      <c r="U51" s="64"/>
      <c r="X51" s="1">
        <f t="shared" si="5"/>
        <v>0</v>
      </c>
      <c r="Y51" s="1">
        <f t="shared" si="6"/>
        <v>0</v>
      </c>
      <c r="AB51" s="1">
        <f t="shared" si="7"/>
        <v>0</v>
      </c>
      <c r="AC51" s="1">
        <f t="shared" si="8"/>
        <v>0</v>
      </c>
      <c r="AF51" s="1">
        <f t="shared" si="9"/>
        <v>0</v>
      </c>
      <c r="AG51" s="1">
        <f t="shared" si="10"/>
        <v>0</v>
      </c>
      <c r="AI51" s="1">
        <f t="shared" si="11"/>
        <v>0</v>
      </c>
      <c r="AJ51" s="1">
        <f t="shared" si="12"/>
        <v>0</v>
      </c>
      <c r="AM51" s="1">
        <f t="shared" si="13"/>
        <v>0</v>
      </c>
      <c r="AN51" s="1">
        <f t="shared" si="14"/>
        <v>0</v>
      </c>
      <c r="AQ51" s="1">
        <f t="shared" si="15"/>
        <v>0</v>
      </c>
      <c r="AR51" s="1">
        <f t="shared" si="16"/>
        <v>0</v>
      </c>
    </row>
    <row r="52" spans="1:44" ht="13.5" customHeight="1" x14ac:dyDescent="0.2">
      <c r="A52" s="1">
        <v>30</v>
      </c>
      <c r="B52" s="33">
        <v>36831</v>
      </c>
      <c r="C52" s="58">
        <v>3.0036999999999998</v>
      </c>
      <c r="D52" s="67">
        <f>Spread_7</f>
        <v>10</v>
      </c>
      <c r="E52" s="58">
        <v>0.96256255009652347</v>
      </c>
      <c r="F52" s="70">
        <f t="shared" si="18"/>
        <v>2.9537</v>
      </c>
      <c r="G52" s="70">
        <f t="shared" si="19"/>
        <v>3.0536999999999996</v>
      </c>
      <c r="H52" s="63">
        <f t="shared" si="0"/>
        <v>50000</v>
      </c>
      <c r="I52" s="59">
        <f t="shared" si="1"/>
        <v>0</v>
      </c>
      <c r="J52" s="64">
        <f t="shared" si="2"/>
        <v>50000</v>
      </c>
      <c r="K52" s="64">
        <f t="shared" si="3"/>
        <v>0</v>
      </c>
      <c r="L52" s="64">
        <f t="shared" si="17"/>
        <v>0</v>
      </c>
      <c r="M52" s="64">
        <f t="shared" si="4"/>
        <v>0</v>
      </c>
      <c r="N52" s="111"/>
      <c r="O52" s="111"/>
      <c r="P52" s="111"/>
      <c r="Q52" s="63">
        <v>0</v>
      </c>
      <c r="R52" s="60"/>
      <c r="S52" s="66"/>
      <c r="T52" s="62"/>
      <c r="U52" s="64"/>
      <c r="X52" s="1">
        <f t="shared" si="5"/>
        <v>0</v>
      </c>
      <c r="Y52" s="1">
        <f t="shared" si="6"/>
        <v>0</v>
      </c>
      <c r="AB52" s="1">
        <f t="shared" si="7"/>
        <v>0</v>
      </c>
      <c r="AC52" s="1">
        <f t="shared" si="8"/>
        <v>0</v>
      </c>
      <c r="AF52" s="1">
        <f t="shared" si="9"/>
        <v>0</v>
      </c>
      <c r="AG52" s="1">
        <f t="shared" si="10"/>
        <v>0</v>
      </c>
      <c r="AI52" s="1">
        <f t="shared" si="11"/>
        <v>0</v>
      </c>
      <c r="AJ52" s="1">
        <f t="shared" si="12"/>
        <v>0</v>
      </c>
      <c r="AM52" s="1">
        <f t="shared" si="13"/>
        <v>0</v>
      </c>
      <c r="AN52" s="1">
        <f t="shared" si="14"/>
        <v>0</v>
      </c>
      <c r="AQ52" s="1">
        <f t="shared" si="15"/>
        <v>0</v>
      </c>
      <c r="AR52" s="1">
        <f t="shared" si="16"/>
        <v>0</v>
      </c>
    </row>
    <row r="53" spans="1:44" ht="13.5" customHeight="1" x14ac:dyDescent="0.2">
      <c r="A53" s="1">
        <v>31</v>
      </c>
      <c r="B53" s="33">
        <v>36861</v>
      </c>
      <c r="C53" s="58">
        <v>3.0606</v>
      </c>
      <c r="D53" s="67">
        <f>Spread_8</f>
        <v>10</v>
      </c>
      <c r="E53" s="58">
        <v>0.95704823756651214</v>
      </c>
      <c r="F53" s="70">
        <f t="shared" si="18"/>
        <v>3.0106000000000002</v>
      </c>
      <c r="G53" s="70">
        <f t="shared" si="19"/>
        <v>3.1105999999999998</v>
      </c>
      <c r="H53" s="63">
        <f t="shared" si="0"/>
        <v>50000</v>
      </c>
      <c r="I53" s="59">
        <f t="shared" si="1"/>
        <v>0</v>
      </c>
      <c r="J53" s="64">
        <f t="shared" si="2"/>
        <v>50000</v>
      </c>
      <c r="K53" s="64">
        <f t="shared" si="3"/>
        <v>0</v>
      </c>
      <c r="L53" s="64">
        <f t="shared" si="17"/>
        <v>0</v>
      </c>
      <c r="M53" s="64">
        <f t="shared" si="4"/>
        <v>0</v>
      </c>
      <c r="N53" s="111"/>
      <c r="O53" s="111"/>
      <c r="P53" s="111"/>
      <c r="Q53" s="63">
        <v>0</v>
      </c>
      <c r="R53" s="60"/>
      <c r="S53" s="66"/>
      <c r="T53" s="62"/>
      <c r="U53" s="64"/>
      <c r="X53" s="1">
        <f t="shared" si="5"/>
        <v>0</v>
      </c>
      <c r="Y53" s="1">
        <f t="shared" si="6"/>
        <v>0</v>
      </c>
      <c r="AB53" s="1">
        <f t="shared" si="7"/>
        <v>0</v>
      </c>
      <c r="AC53" s="1">
        <f t="shared" si="8"/>
        <v>0</v>
      </c>
      <c r="AF53" s="1">
        <f t="shared" si="9"/>
        <v>0</v>
      </c>
      <c r="AG53" s="1">
        <f t="shared" si="10"/>
        <v>0</v>
      </c>
      <c r="AI53" s="1">
        <f t="shared" si="11"/>
        <v>0</v>
      </c>
      <c r="AJ53" s="1">
        <f t="shared" si="12"/>
        <v>0</v>
      </c>
      <c r="AM53" s="1">
        <f t="shared" si="13"/>
        <v>0</v>
      </c>
      <c r="AN53" s="1">
        <f t="shared" si="14"/>
        <v>0</v>
      </c>
      <c r="AQ53" s="1">
        <f t="shared" si="15"/>
        <v>0</v>
      </c>
      <c r="AR53" s="1">
        <f t="shared" si="16"/>
        <v>0</v>
      </c>
    </row>
    <row r="54" spans="1:44" ht="13.5" customHeight="1" x14ac:dyDescent="0.2">
      <c r="A54" s="1">
        <v>31</v>
      </c>
      <c r="B54" s="33">
        <v>36892</v>
      </c>
      <c r="C54" s="58">
        <v>3.0514000000000001</v>
      </c>
      <c r="D54" s="67">
        <f>Spread_9</f>
        <v>10</v>
      </c>
      <c r="E54" s="58">
        <v>0.95132883604252394</v>
      </c>
      <c r="F54" s="70">
        <f t="shared" si="18"/>
        <v>3.0014000000000003</v>
      </c>
      <c r="G54" s="70">
        <f t="shared" si="19"/>
        <v>3.1013999999999999</v>
      </c>
      <c r="H54" s="63">
        <f t="shared" si="0"/>
        <v>50000</v>
      </c>
      <c r="I54" s="59">
        <f t="shared" si="1"/>
        <v>0</v>
      </c>
      <c r="J54" s="21">
        <f t="shared" si="2"/>
        <v>50000</v>
      </c>
      <c r="K54" s="21">
        <f t="shared" si="3"/>
        <v>0</v>
      </c>
      <c r="L54" s="64">
        <f t="shared" si="17"/>
        <v>0</v>
      </c>
      <c r="M54" s="21">
        <f t="shared" si="4"/>
        <v>0</v>
      </c>
      <c r="N54" s="110"/>
      <c r="O54" s="110"/>
      <c r="P54" s="110"/>
      <c r="Q54" s="63">
        <v>0</v>
      </c>
      <c r="R54" s="60"/>
      <c r="S54" s="66"/>
      <c r="T54" s="62"/>
      <c r="U54" s="64"/>
      <c r="X54" s="1">
        <f t="shared" si="5"/>
        <v>0</v>
      </c>
      <c r="Y54" s="1">
        <f t="shared" si="6"/>
        <v>0</v>
      </c>
      <c r="AB54" s="1">
        <f t="shared" si="7"/>
        <v>0</v>
      </c>
      <c r="AC54" s="1">
        <f t="shared" si="8"/>
        <v>0</v>
      </c>
      <c r="AF54" s="1">
        <f t="shared" si="9"/>
        <v>0</v>
      </c>
      <c r="AG54" s="1">
        <f t="shared" si="10"/>
        <v>0</v>
      </c>
      <c r="AI54" s="1">
        <f t="shared" si="11"/>
        <v>0</v>
      </c>
      <c r="AJ54" s="1">
        <f t="shared" si="12"/>
        <v>0</v>
      </c>
      <c r="AM54" s="1">
        <f t="shared" si="13"/>
        <v>0</v>
      </c>
      <c r="AN54" s="1">
        <f t="shared" si="14"/>
        <v>0</v>
      </c>
      <c r="AQ54" s="1">
        <f t="shared" si="15"/>
        <v>0</v>
      </c>
      <c r="AR54" s="1">
        <f t="shared" si="16"/>
        <v>0</v>
      </c>
    </row>
    <row r="55" spans="1:44" ht="13.5" customHeight="1" x14ac:dyDescent="0.2">
      <c r="A55" s="1">
        <v>28</v>
      </c>
      <c r="B55" s="33">
        <v>36923</v>
      </c>
      <c r="C55" s="58">
        <v>2.9157999999999999</v>
      </c>
      <c r="D55" s="67">
        <f>Spread_10</f>
        <v>10</v>
      </c>
      <c r="E55" s="58">
        <v>0.94561871943305242</v>
      </c>
      <c r="F55" s="70">
        <f t="shared" si="18"/>
        <v>2.8658000000000001</v>
      </c>
      <c r="G55" s="70">
        <f t="shared" si="19"/>
        <v>2.9657999999999998</v>
      </c>
      <c r="H55" s="63">
        <f t="shared" si="0"/>
        <v>50000</v>
      </c>
      <c r="I55" s="59">
        <f t="shared" si="1"/>
        <v>0</v>
      </c>
      <c r="J55" s="21">
        <f t="shared" si="2"/>
        <v>50000</v>
      </c>
      <c r="K55" s="21">
        <f t="shared" si="3"/>
        <v>0</v>
      </c>
      <c r="L55" s="64">
        <f t="shared" si="17"/>
        <v>0</v>
      </c>
      <c r="M55" s="21">
        <f t="shared" si="4"/>
        <v>0</v>
      </c>
      <c r="N55" s="110"/>
      <c r="O55" s="110"/>
      <c r="P55" s="110"/>
      <c r="Q55" s="63">
        <v>0</v>
      </c>
      <c r="R55" s="60"/>
      <c r="S55" s="66"/>
      <c r="T55" s="62"/>
      <c r="U55" s="64"/>
      <c r="X55" s="1">
        <f t="shared" si="5"/>
        <v>0</v>
      </c>
      <c r="Y55" s="1">
        <f t="shared" si="6"/>
        <v>0</v>
      </c>
      <c r="AB55" s="1">
        <f t="shared" si="7"/>
        <v>0</v>
      </c>
      <c r="AC55" s="1">
        <f t="shared" si="8"/>
        <v>0</v>
      </c>
      <c r="AF55" s="1">
        <f t="shared" si="9"/>
        <v>0</v>
      </c>
      <c r="AG55" s="1">
        <f t="shared" si="10"/>
        <v>0</v>
      </c>
      <c r="AI55" s="1">
        <f t="shared" si="11"/>
        <v>0</v>
      </c>
      <c r="AJ55" s="1">
        <f t="shared" si="12"/>
        <v>0</v>
      </c>
      <c r="AM55" s="1">
        <f t="shared" si="13"/>
        <v>0</v>
      </c>
      <c r="AN55" s="1">
        <f t="shared" si="14"/>
        <v>0</v>
      </c>
      <c r="AQ55" s="1">
        <f t="shared" si="15"/>
        <v>0</v>
      </c>
      <c r="AR55" s="1">
        <f t="shared" si="16"/>
        <v>0</v>
      </c>
    </row>
    <row r="56" spans="1:44" ht="13.5" customHeight="1" x14ac:dyDescent="0.2">
      <c r="A56" s="1">
        <v>31</v>
      </c>
      <c r="B56" s="33">
        <v>36951</v>
      </c>
      <c r="C56" s="58">
        <v>2.7456</v>
      </c>
      <c r="D56" s="67">
        <f>Spread_11</f>
        <v>10</v>
      </c>
      <c r="E56" s="58">
        <v>0.94043227473204472</v>
      </c>
      <c r="F56" s="70">
        <f t="shared" si="18"/>
        <v>2.6956000000000002</v>
      </c>
      <c r="G56" s="70">
        <f t="shared" si="19"/>
        <v>2.7955999999999999</v>
      </c>
      <c r="H56" s="63">
        <f t="shared" si="0"/>
        <v>50000</v>
      </c>
      <c r="I56" s="59">
        <f t="shared" si="1"/>
        <v>0</v>
      </c>
      <c r="J56" s="21">
        <f t="shared" si="2"/>
        <v>50000</v>
      </c>
      <c r="K56" s="21">
        <f t="shared" si="3"/>
        <v>0</v>
      </c>
      <c r="L56" s="64">
        <f t="shared" si="17"/>
        <v>0</v>
      </c>
      <c r="M56" s="21">
        <f t="shared" si="4"/>
        <v>0</v>
      </c>
      <c r="N56" s="110"/>
      <c r="O56" s="110"/>
      <c r="P56" s="110"/>
      <c r="Q56" s="63">
        <v>0</v>
      </c>
      <c r="R56" s="60"/>
      <c r="S56" s="66"/>
      <c r="T56" s="51"/>
      <c r="U56" s="64"/>
      <c r="X56" s="1">
        <f t="shared" si="5"/>
        <v>0</v>
      </c>
      <c r="Y56" s="1">
        <f t="shared" si="6"/>
        <v>0</v>
      </c>
      <c r="AB56" s="1">
        <f t="shared" si="7"/>
        <v>0</v>
      </c>
      <c r="AC56" s="1">
        <f t="shared" si="8"/>
        <v>0</v>
      </c>
      <c r="AF56" s="1">
        <f t="shared" si="9"/>
        <v>0</v>
      </c>
      <c r="AG56" s="1">
        <f t="shared" si="10"/>
        <v>0</v>
      </c>
      <c r="AI56" s="1">
        <f t="shared" si="11"/>
        <v>0</v>
      </c>
      <c r="AJ56" s="1">
        <f t="shared" si="12"/>
        <v>0</v>
      </c>
      <c r="AM56" s="1">
        <f t="shared" si="13"/>
        <v>0</v>
      </c>
      <c r="AN56" s="1">
        <f t="shared" si="14"/>
        <v>0</v>
      </c>
      <c r="AQ56" s="1">
        <f t="shared" si="15"/>
        <v>0</v>
      </c>
      <c r="AR56" s="1">
        <f t="shared" si="16"/>
        <v>0</v>
      </c>
    </row>
    <row r="57" spans="1:44" ht="13.5" customHeight="1" x14ac:dyDescent="0.2">
      <c r="B57" s="33">
        <v>36982</v>
      </c>
      <c r="C57" s="58"/>
      <c r="D57" s="67"/>
      <c r="E57" s="58"/>
      <c r="F57" s="70"/>
      <c r="G57" s="70"/>
      <c r="H57" s="63"/>
      <c r="I57" s="59"/>
      <c r="J57" s="21"/>
      <c r="K57" s="21"/>
      <c r="L57" s="64">
        <f t="shared" si="17"/>
        <v>0</v>
      </c>
      <c r="M57" s="21"/>
      <c r="N57" s="110"/>
      <c r="O57" s="110"/>
      <c r="P57" s="110"/>
      <c r="Q57" s="63"/>
      <c r="R57" s="60"/>
      <c r="S57" s="66"/>
      <c r="T57" s="51"/>
      <c r="U57" s="49"/>
    </row>
    <row r="58" spans="1:44" ht="13.5" customHeight="1" x14ac:dyDescent="0.2">
      <c r="B58" s="33"/>
      <c r="C58" s="58"/>
      <c r="D58" s="67"/>
      <c r="E58" s="58"/>
      <c r="F58" s="70"/>
      <c r="G58" s="70"/>
      <c r="H58" s="63"/>
      <c r="I58" s="59"/>
      <c r="J58" s="21"/>
      <c r="K58" s="21"/>
      <c r="L58" s="64"/>
      <c r="M58" s="21"/>
      <c r="N58" s="110"/>
      <c r="O58" s="110"/>
      <c r="P58" s="110"/>
      <c r="Q58" s="63"/>
      <c r="R58" s="60"/>
      <c r="S58" s="66"/>
      <c r="T58" s="51"/>
      <c r="U58" s="49"/>
    </row>
    <row r="59" spans="1:44" ht="13.5" customHeight="1" x14ac:dyDescent="0.2">
      <c r="B59" s="33"/>
      <c r="C59" s="58"/>
      <c r="D59" s="67"/>
      <c r="E59" s="58"/>
      <c r="F59" s="70"/>
      <c r="G59" s="70"/>
      <c r="H59" s="63"/>
      <c r="I59" s="59"/>
      <c r="J59" s="21"/>
      <c r="K59" s="21"/>
      <c r="L59" s="64"/>
      <c r="M59" s="21"/>
      <c r="N59" s="110"/>
      <c r="O59" s="110"/>
      <c r="P59" s="110"/>
      <c r="Q59" s="63"/>
      <c r="R59" s="60"/>
      <c r="S59" s="66"/>
      <c r="T59" s="51"/>
      <c r="U59" s="49"/>
    </row>
    <row r="60" spans="1:44" ht="13.5" customHeight="1" x14ac:dyDescent="0.2">
      <c r="B60" s="33"/>
      <c r="C60" s="58"/>
      <c r="D60" s="67"/>
      <c r="E60" s="58"/>
      <c r="F60" s="70"/>
      <c r="G60" s="70"/>
      <c r="H60" s="63"/>
      <c r="I60" s="59"/>
      <c r="J60" s="21"/>
      <c r="K60" s="21"/>
      <c r="L60" s="64"/>
      <c r="M60" s="21"/>
      <c r="N60" s="110"/>
      <c r="O60" s="110"/>
      <c r="P60" s="110"/>
      <c r="Q60" s="63"/>
      <c r="R60" s="60"/>
      <c r="S60" s="66"/>
      <c r="T60" s="51"/>
      <c r="U60" s="49"/>
    </row>
    <row r="61" spans="1:44" ht="13.5" customHeight="1" x14ac:dyDescent="0.2">
      <c r="B61" s="33"/>
      <c r="C61" s="58"/>
      <c r="D61" s="67"/>
      <c r="E61" s="58"/>
      <c r="F61" s="70"/>
      <c r="G61" s="70"/>
      <c r="H61" s="63"/>
      <c r="I61" s="59"/>
      <c r="J61" s="21"/>
      <c r="K61" s="21"/>
      <c r="L61" s="64"/>
      <c r="M61" s="21"/>
      <c r="N61" s="110"/>
      <c r="O61" s="110"/>
      <c r="P61" s="110"/>
      <c r="Q61" s="63"/>
      <c r="R61" s="60"/>
      <c r="S61" s="66"/>
      <c r="T61" s="51"/>
      <c r="U61" s="49"/>
    </row>
    <row r="62" spans="1:44" ht="13.5" customHeight="1" x14ac:dyDescent="0.2">
      <c r="B62" s="33"/>
      <c r="C62" s="58"/>
      <c r="D62" s="67"/>
      <c r="E62" s="58"/>
      <c r="F62" s="70"/>
      <c r="G62" s="70"/>
      <c r="H62" s="63"/>
      <c r="I62" s="59"/>
      <c r="J62" s="21"/>
      <c r="K62" s="21"/>
      <c r="L62" s="64"/>
      <c r="M62" s="21"/>
      <c r="N62" s="110"/>
      <c r="O62" s="110"/>
      <c r="P62" s="110"/>
      <c r="Q62" s="63"/>
      <c r="R62" s="60"/>
      <c r="S62" s="66"/>
      <c r="T62" s="51"/>
      <c r="U62" s="49"/>
    </row>
    <row r="63" spans="1:44" ht="13.5" customHeight="1" x14ac:dyDescent="0.2">
      <c r="B63" s="33"/>
      <c r="C63" s="58"/>
      <c r="D63" s="67"/>
      <c r="E63" s="58"/>
      <c r="F63" s="70"/>
      <c r="G63" s="70"/>
      <c r="H63" s="63"/>
      <c r="I63" s="59"/>
      <c r="J63" s="21"/>
      <c r="K63" s="21"/>
      <c r="L63" s="64"/>
      <c r="M63" s="21"/>
      <c r="N63" s="110"/>
      <c r="O63" s="110"/>
      <c r="P63" s="110"/>
      <c r="Q63" s="63"/>
      <c r="R63" s="60"/>
      <c r="S63" s="66"/>
      <c r="T63" s="51"/>
      <c r="U63" s="49"/>
    </row>
    <row r="64" spans="1:44" ht="13.5" customHeight="1" x14ac:dyDescent="0.2">
      <c r="B64" s="33"/>
      <c r="C64" s="58"/>
      <c r="D64" s="67"/>
      <c r="E64" s="58"/>
      <c r="F64" s="70"/>
      <c r="G64" s="70"/>
      <c r="H64" s="63"/>
      <c r="I64" s="59"/>
      <c r="J64" s="21"/>
      <c r="K64" s="21"/>
      <c r="L64" s="64"/>
      <c r="M64" s="21"/>
      <c r="N64" s="110"/>
      <c r="O64" s="110"/>
      <c r="P64" s="110"/>
      <c r="Q64" s="63"/>
      <c r="R64" s="60"/>
      <c r="S64" s="66"/>
      <c r="T64" s="51"/>
      <c r="U64" s="49"/>
    </row>
    <row r="65" spans="2:21" ht="13.5" customHeight="1" x14ac:dyDescent="0.2">
      <c r="B65" s="33"/>
      <c r="C65" s="58"/>
      <c r="D65" s="67"/>
      <c r="E65" s="58"/>
      <c r="F65" s="70"/>
      <c r="G65" s="70"/>
      <c r="H65" s="63"/>
      <c r="I65" s="59"/>
      <c r="J65" s="21"/>
      <c r="K65" s="21"/>
      <c r="L65" s="64"/>
      <c r="M65" s="21"/>
      <c r="N65" s="110"/>
      <c r="O65" s="110"/>
      <c r="P65" s="110"/>
      <c r="Q65" s="63"/>
      <c r="R65" s="60"/>
      <c r="S65" s="66"/>
      <c r="T65" s="51"/>
      <c r="U65" s="49"/>
    </row>
    <row r="66" spans="2:21" ht="13.5" customHeight="1" x14ac:dyDescent="0.2">
      <c r="B66" s="33"/>
      <c r="C66" s="58"/>
      <c r="D66" s="67"/>
      <c r="E66" s="58"/>
      <c r="F66" s="70"/>
      <c r="G66" s="70"/>
      <c r="H66" s="59"/>
      <c r="I66" s="59"/>
      <c r="J66" s="21"/>
      <c r="K66" s="21"/>
      <c r="L66" s="64"/>
      <c r="M66" s="21"/>
      <c r="N66" s="110"/>
      <c r="O66" s="110"/>
      <c r="P66" s="110"/>
      <c r="Q66" s="63"/>
      <c r="R66" s="60"/>
      <c r="S66" s="66"/>
      <c r="T66" s="51"/>
      <c r="U66" s="49"/>
    </row>
    <row r="67" spans="2:21" ht="13.5" customHeight="1" x14ac:dyDescent="0.2">
      <c r="B67" s="33"/>
      <c r="C67" s="58"/>
      <c r="D67" s="67"/>
      <c r="E67" s="58"/>
      <c r="F67" s="70"/>
      <c r="G67" s="70"/>
      <c r="H67" s="59"/>
      <c r="I67" s="59"/>
      <c r="J67" s="21"/>
      <c r="K67" s="21"/>
      <c r="L67" s="64"/>
      <c r="M67" s="21"/>
      <c r="N67" s="110"/>
      <c r="O67" s="110"/>
      <c r="P67" s="110"/>
      <c r="Q67" s="63"/>
      <c r="R67" s="60"/>
      <c r="S67" s="66"/>
      <c r="T67" s="51"/>
      <c r="U67" s="49"/>
    </row>
    <row r="68" spans="2:21" ht="13.5" customHeight="1" x14ac:dyDescent="0.2">
      <c r="B68" s="33"/>
      <c r="C68" s="58"/>
      <c r="D68" s="67"/>
      <c r="E68" s="58"/>
      <c r="F68" s="70"/>
      <c r="G68" s="70"/>
      <c r="H68" s="59"/>
      <c r="I68" s="59"/>
      <c r="J68" s="21"/>
      <c r="K68" s="21"/>
      <c r="L68" s="64"/>
      <c r="M68" s="21"/>
      <c r="N68" s="110"/>
      <c r="O68" s="110"/>
      <c r="P68" s="110"/>
      <c r="Q68" s="63"/>
      <c r="R68" s="60"/>
      <c r="S68" s="66"/>
      <c r="T68" s="51"/>
      <c r="U68" s="49"/>
    </row>
    <row r="69" spans="2:21" ht="13.5" customHeight="1" x14ac:dyDescent="0.2">
      <c r="B69" s="33"/>
      <c r="C69" s="58"/>
      <c r="D69" s="67"/>
      <c r="E69" s="58"/>
      <c r="F69" s="70"/>
      <c r="G69" s="70"/>
      <c r="H69" s="59"/>
      <c r="I69" s="59"/>
      <c r="J69" s="21"/>
      <c r="K69" s="21"/>
      <c r="L69" s="64"/>
      <c r="M69" s="21"/>
      <c r="N69" s="110"/>
      <c r="O69" s="110"/>
      <c r="P69" s="110"/>
      <c r="Q69" s="63"/>
      <c r="R69" s="60"/>
      <c r="S69" s="66"/>
      <c r="T69" s="51"/>
      <c r="U69" s="49"/>
    </row>
    <row r="70" spans="2:21" ht="13.5" customHeight="1" x14ac:dyDescent="0.2">
      <c r="B70" s="33"/>
      <c r="C70" s="58"/>
      <c r="D70" s="67"/>
      <c r="E70" s="58"/>
      <c r="F70" s="70"/>
      <c r="G70" s="70"/>
      <c r="H70" s="59"/>
      <c r="I70" s="59"/>
      <c r="J70" s="21"/>
      <c r="K70" s="21"/>
      <c r="L70" s="64"/>
      <c r="M70" s="21"/>
      <c r="N70" s="110"/>
      <c r="O70" s="110"/>
      <c r="P70" s="110"/>
      <c r="Q70" s="63"/>
      <c r="R70" s="60"/>
      <c r="S70" s="66"/>
      <c r="T70" s="51"/>
      <c r="U70" s="49"/>
    </row>
    <row r="71" spans="2:21" ht="13.5" customHeight="1" x14ac:dyDescent="0.2">
      <c r="B71" s="33"/>
      <c r="C71" s="58"/>
      <c r="D71" s="67"/>
      <c r="E71" s="58"/>
      <c r="F71" s="70"/>
      <c r="G71" s="70"/>
      <c r="H71" s="59"/>
      <c r="I71" s="59"/>
      <c r="J71" s="21"/>
      <c r="K71" s="21"/>
      <c r="L71" s="64"/>
      <c r="M71" s="21"/>
      <c r="N71" s="110"/>
      <c r="O71" s="110"/>
      <c r="P71" s="110"/>
      <c r="Q71" s="63"/>
      <c r="R71" s="60"/>
      <c r="S71" s="66"/>
      <c r="T71" s="51"/>
      <c r="U71" s="49"/>
    </row>
    <row r="72" spans="2:21" ht="13.5" customHeight="1" x14ac:dyDescent="0.2">
      <c r="B72" s="33"/>
      <c r="C72" s="58"/>
      <c r="D72" s="67"/>
      <c r="E72" s="58"/>
      <c r="F72" s="70"/>
      <c r="G72" s="70"/>
      <c r="H72" s="59"/>
      <c r="I72" s="59"/>
      <c r="J72" s="21"/>
      <c r="K72" s="21"/>
      <c r="L72" s="64"/>
      <c r="M72" s="21"/>
      <c r="N72" s="110"/>
      <c r="O72" s="110"/>
      <c r="P72" s="110"/>
      <c r="Q72" s="63"/>
      <c r="R72" s="60"/>
      <c r="S72" s="66"/>
      <c r="T72" s="51"/>
      <c r="U72" s="49"/>
    </row>
    <row r="73" spans="2:21" ht="13.5" customHeight="1" x14ac:dyDescent="0.2">
      <c r="B73" s="33"/>
      <c r="C73" s="58"/>
      <c r="D73" s="67"/>
      <c r="E73" s="58"/>
      <c r="F73" s="70"/>
      <c r="G73" s="70"/>
      <c r="H73" s="59"/>
      <c r="I73" s="59"/>
      <c r="J73" s="21"/>
      <c r="K73" s="21"/>
      <c r="L73" s="64"/>
      <c r="M73" s="21"/>
      <c r="N73" s="110"/>
      <c r="O73" s="110"/>
      <c r="P73" s="110"/>
      <c r="Q73" s="63"/>
      <c r="R73" s="60"/>
      <c r="S73" s="66"/>
      <c r="T73" s="51"/>
      <c r="U73" s="49"/>
    </row>
    <row r="74" spans="2:21" ht="13.5" customHeight="1" x14ac:dyDescent="0.2">
      <c r="B74" s="33"/>
      <c r="C74" s="58"/>
      <c r="D74" s="67"/>
      <c r="E74" s="58"/>
      <c r="F74" s="70"/>
      <c r="G74" s="70"/>
      <c r="H74" s="59"/>
      <c r="I74" s="59"/>
      <c r="J74" s="21"/>
      <c r="K74" s="21"/>
      <c r="L74" s="64"/>
      <c r="M74" s="21"/>
      <c r="N74" s="110"/>
      <c r="O74" s="110"/>
      <c r="P74" s="110"/>
      <c r="Q74" s="63"/>
      <c r="R74" s="60"/>
      <c r="S74" s="66"/>
      <c r="T74" s="51"/>
      <c r="U74" s="49"/>
    </row>
    <row r="75" spans="2:21" ht="13.5" customHeight="1" x14ac:dyDescent="0.2">
      <c r="B75" s="33"/>
      <c r="C75" s="58"/>
      <c r="D75" s="67"/>
      <c r="E75" s="58"/>
      <c r="F75" s="70"/>
      <c r="G75" s="70"/>
      <c r="H75" s="59"/>
      <c r="I75" s="59"/>
      <c r="J75" s="21"/>
      <c r="K75" s="21"/>
      <c r="L75" s="64"/>
      <c r="M75" s="21"/>
      <c r="N75" s="110"/>
      <c r="O75" s="110"/>
      <c r="P75" s="110"/>
      <c r="Q75" s="63"/>
      <c r="R75" s="60"/>
      <c r="S75" s="66"/>
      <c r="T75" s="51"/>
      <c r="U75" s="49"/>
    </row>
    <row r="76" spans="2:21" ht="13.5" customHeight="1" x14ac:dyDescent="0.2">
      <c r="B76" s="33"/>
      <c r="C76" s="58"/>
      <c r="D76" s="67"/>
      <c r="E76" s="58"/>
      <c r="F76" s="70"/>
      <c r="G76" s="70"/>
      <c r="H76" s="59"/>
      <c r="I76" s="59"/>
      <c r="J76" s="21"/>
      <c r="K76" s="21"/>
      <c r="L76" s="64"/>
      <c r="M76" s="21"/>
      <c r="N76" s="21"/>
      <c r="O76" s="21"/>
      <c r="P76" s="110"/>
      <c r="Q76" s="63"/>
      <c r="R76" s="60"/>
      <c r="S76" s="66"/>
      <c r="T76" s="51"/>
      <c r="U76" s="49"/>
    </row>
    <row r="77" spans="2:21" ht="13.5" customHeight="1" x14ac:dyDescent="0.2">
      <c r="B77" s="33"/>
      <c r="C77" s="58"/>
      <c r="D77" s="67"/>
      <c r="E77" s="58"/>
      <c r="F77" s="70"/>
      <c r="G77" s="70"/>
      <c r="H77" s="59"/>
      <c r="I77" s="59"/>
      <c r="J77" s="21"/>
      <c r="K77" s="21"/>
      <c r="L77" s="64"/>
      <c r="M77" s="21"/>
      <c r="N77" s="21"/>
      <c r="O77" s="21"/>
      <c r="P77" s="110"/>
      <c r="Q77" s="63"/>
      <c r="R77" s="60"/>
      <c r="S77" s="66"/>
      <c r="T77" s="51"/>
      <c r="U77" s="49"/>
    </row>
    <row r="78" spans="2:21" ht="13.5" customHeight="1" x14ac:dyDescent="0.2">
      <c r="B78" s="33"/>
      <c r="C78" s="58"/>
      <c r="D78" s="67"/>
      <c r="E78" s="58"/>
      <c r="F78" s="70"/>
      <c r="G78" s="70"/>
      <c r="H78" s="59"/>
      <c r="I78" s="59"/>
      <c r="J78" s="21"/>
      <c r="K78" s="21"/>
      <c r="L78" s="64"/>
      <c r="M78" s="21"/>
      <c r="N78" s="21"/>
      <c r="O78" s="21"/>
      <c r="P78" s="110"/>
      <c r="Q78" s="63"/>
      <c r="R78" s="60"/>
      <c r="S78" s="66"/>
      <c r="T78" s="51"/>
      <c r="U78" s="49"/>
    </row>
    <row r="79" spans="2:21" ht="13.5" customHeight="1" x14ac:dyDescent="0.2">
      <c r="B79" s="33"/>
      <c r="C79" s="58"/>
      <c r="D79" s="67"/>
      <c r="E79" s="58"/>
      <c r="F79" s="70"/>
      <c r="G79" s="70"/>
      <c r="H79" s="59"/>
      <c r="I79" s="59"/>
      <c r="J79" s="21"/>
      <c r="K79" s="21"/>
      <c r="L79" s="64"/>
      <c r="M79" s="21"/>
      <c r="N79" s="21"/>
      <c r="O79" s="21"/>
      <c r="P79" s="110"/>
      <c r="Q79" s="63"/>
      <c r="R79" s="60"/>
      <c r="S79" s="66"/>
      <c r="T79" s="51"/>
      <c r="U79" s="49"/>
    </row>
    <row r="80" spans="2:21" ht="13.5" customHeight="1" x14ac:dyDescent="0.2">
      <c r="B80" s="33"/>
      <c r="C80" s="58"/>
      <c r="D80" s="67"/>
      <c r="E80" s="58"/>
      <c r="F80" s="70"/>
      <c r="G80" s="70"/>
      <c r="H80" s="59"/>
      <c r="I80" s="59"/>
      <c r="J80" s="21"/>
      <c r="K80" s="21"/>
      <c r="L80" s="64"/>
      <c r="M80" s="21"/>
      <c r="N80" s="21"/>
      <c r="O80" s="21"/>
      <c r="P80" s="110"/>
      <c r="Q80" s="63"/>
      <c r="R80" s="60"/>
      <c r="S80" s="66"/>
      <c r="T80" s="51"/>
      <c r="U80" s="49"/>
    </row>
    <row r="81" spans="2:21" ht="13.5" customHeight="1" x14ac:dyDescent="0.2">
      <c r="B81" s="33"/>
      <c r="C81" s="58"/>
      <c r="D81" s="67"/>
      <c r="E81" s="58"/>
      <c r="F81" s="70"/>
      <c r="G81" s="70"/>
      <c r="H81" s="59"/>
      <c r="I81" s="59"/>
      <c r="J81" s="21"/>
      <c r="K81" s="21"/>
      <c r="L81" s="64"/>
      <c r="M81" s="21"/>
      <c r="N81" s="21"/>
      <c r="O81" s="21"/>
      <c r="P81" s="110"/>
      <c r="Q81" s="63"/>
      <c r="R81" s="60"/>
      <c r="S81" s="66"/>
      <c r="T81" s="51"/>
      <c r="U81" s="49"/>
    </row>
    <row r="82" spans="2:21" ht="13.5" customHeight="1" x14ac:dyDescent="0.2">
      <c r="B82" s="33"/>
      <c r="C82" s="58"/>
      <c r="D82" s="67"/>
      <c r="E82" s="58"/>
      <c r="F82" s="70"/>
      <c r="G82" s="70"/>
      <c r="H82" s="59"/>
      <c r="I82" s="59"/>
      <c r="J82" s="21"/>
      <c r="K82" s="21"/>
      <c r="L82" s="64"/>
      <c r="M82" s="21"/>
      <c r="N82" s="21"/>
      <c r="O82" s="21"/>
      <c r="P82" s="110"/>
      <c r="Q82" s="63"/>
      <c r="R82" s="60"/>
      <c r="S82" s="66"/>
      <c r="T82" s="51"/>
      <c r="U82" s="49"/>
    </row>
    <row r="83" spans="2:21" ht="13.5" customHeight="1" x14ac:dyDescent="0.2">
      <c r="B83" s="33"/>
      <c r="C83" s="58"/>
      <c r="D83" s="67"/>
      <c r="E83" s="58"/>
      <c r="F83" s="70"/>
      <c r="G83" s="70"/>
      <c r="H83" s="59"/>
      <c r="I83" s="59"/>
      <c r="J83" s="21"/>
      <c r="K83" s="21"/>
      <c r="L83" s="64"/>
      <c r="M83" s="21"/>
      <c r="N83" s="21"/>
      <c r="O83" s="21"/>
      <c r="P83" s="110"/>
      <c r="Q83" s="63"/>
      <c r="R83" s="60"/>
      <c r="S83" s="66"/>
      <c r="T83" s="51"/>
      <c r="U83" s="49"/>
    </row>
    <row r="84" spans="2:21" ht="13.5" customHeight="1" x14ac:dyDescent="0.2">
      <c r="B84" s="33"/>
      <c r="C84" s="58"/>
      <c r="D84" s="67"/>
      <c r="E84" s="58"/>
      <c r="F84" s="70"/>
      <c r="G84" s="70"/>
      <c r="H84" s="59"/>
      <c r="I84" s="59"/>
      <c r="J84" s="21"/>
      <c r="K84" s="21"/>
      <c r="L84" s="64"/>
      <c r="M84" s="21"/>
      <c r="N84" s="21"/>
      <c r="O84" s="21"/>
      <c r="P84" s="110"/>
      <c r="Q84" s="63"/>
      <c r="R84" s="60"/>
      <c r="S84" s="66"/>
      <c r="T84" s="51"/>
      <c r="U84" s="49"/>
    </row>
    <row r="85" spans="2:21" ht="13.5" customHeight="1" x14ac:dyDescent="0.2">
      <c r="B85" s="33"/>
      <c r="C85" s="58"/>
      <c r="D85" s="67"/>
      <c r="E85" s="58"/>
      <c r="F85" s="70"/>
      <c r="G85" s="70"/>
      <c r="H85" s="59"/>
      <c r="I85" s="59"/>
      <c r="J85" s="21"/>
      <c r="K85" s="21"/>
      <c r="L85" s="64"/>
      <c r="M85" s="21"/>
      <c r="N85" s="21"/>
      <c r="O85" s="21"/>
      <c r="P85" s="110"/>
      <c r="Q85" s="63"/>
      <c r="R85" s="60"/>
      <c r="S85" s="66"/>
      <c r="T85" s="51"/>
      <c r="U85" s="49"/>
    </row>
    <row r="86" spans="2:21" ht="13.5" customHeight="1" x14ac:dyDescent="0.2">
      <c r="B86" s="33"/>
      <c r="C86" s="58"/>
      <c r="D86" s="67"/>
      <c r="E86" s="58"/>
      <c r="F86" s="70"/>
      <c r="G86" s="70"/>
      <c r="H86" s="59"/>
      <c r="I86" s="59"/>
      <c r="J86" s="21"/>
      <c r="K86" s="21"/>
      <c r="L86" s="64"/>
      <c r="M86" s="21"/>
      <c r="N86" s="21"/>
      <c r="O86" s="21"/>
      <c r="P86" s="110"/>
      <c r="Q86" s="63"/>
      <c r="R86" s="60"/>
      <c r="S86" s="66"/>
      <c r="T86" s="51"/>
      <c r="U86" s="49"/>
    </row>
    <row r="87" spans="2:21" ht="13.5" customHeight="1" x14ac:dyDescent="0.2">
      <c r="B87" s="33"/>
      <c r="C87" s="58"/>
      <c r="D87" s="67"/>
      <c r="E87" s="58"/>
      <c r="F87" s="70"/>
      <c r="G87" s="70"/>
      <c r="H87" s="59"/>
      <c r="I87" s="59"/>
      <c r="J87" s="21"/>
      <c r="K87" s="21"/>
      <c r="L87" s="64"/>
      <c r="M87" s="21"/>
      <c r="N87" s="21"/>
      <c r="O87" s="21"/>
      <c r="P87" s="110"/>
      <c r="Q87" s="63"/>
      <c r="R87" s="60"/>
      <c r="S87" s="66"/>
      <c r="T87" s="51"/>
      <c r="U87" s="49"/>
    </row>
    <row r="88" spans="2:21" ht="13.5" customHeight="1" x14ac:dyDescent="0.2">
      <c r="B88" s="33"/>
      <c r="C88" s="58"/>
      <c r="D88" s="67"/>
      <c r="E88" s="58"/>
      <c r="F88" s="70"/>
      <c r="G88" s="70"/>
      <c r="H88" s="59"/>
      <c r="I88" s="59"/>
      <c r="J88" s="21"/>
      <c r="K88" s="21"/>
      <c r="L88" s="64"/>
      <c r="M88" s="21"/>
      <c r="N88" s="21"/>
      <c r="O88" s="21"/>
      <c r="P88" s="110"/>
      <c r="Q88" s="63"/>
      <c r="R88" s="60"/>
      <c r="S88" s="66"/>
      <c r="T88" s="51"/>
      <c r="U88" s="49"/>
    </row>
    <row r="89" spans="2:21" ht="13.5" customHeight="1" x14ac:dyDescent="0.2">
      <c r="B89" s="33"/>
      <c r="C89" s="58"/>
      <c r="D89" s="67"/>
      <c r="E89" s="58"/>
      <c r="F89" s="70"/>
      <c r="G89" s="70"/>
      <c r="H89" s="59"/>
      <c r="I89" s="59"/>
      <c r="J89" s="21"/>
      <c r="K89" s="21"/>
      <c r="L89" s="64"/>
      <c r="M89" s="21"/>
      <c r="N89" s="21"/>
      <c r="O89" s="21"/>
      <c r="P89" s="110"/>
      <c r="Q89" s="63"/>
      <c r="R89" s="60"/>
      <c r="S89" s="66"/>
      <c r="T89" s="51"/>
      <c r="U89" s="49"/>
    </row>
    <row r="90" spans="2:21" ht="13.5" customHeight="1" x14ac:dyDescent="0.2">
      <c r="B90" s="33"/>
      <c r="C90" s="72"/>
      <c r="D90" s="67"/>
      <c r="E90" s="58"/>
      <c r="F90" s="70"/>
      <c r="G90" s="70"/>
      <c r="H90" s="59"/>
      <c r="I90" s="59"/>
      <c r="J90" s="21"/>
      <c r="K90" s="21"/>
      <c r="L90" s="64"/>
      <c r="M90" s="21"/>
      <c r="N90" s="21"/>
      <c r="O90" s="21"/>
      <c r="P90" s="110"/>
      <c r="Q90" s="63"/>
      <c r="R90" s="60"/>
      <c r="S90" s="66"/>
      <c r="T90" s="51"/>
      <c r="U90" s="49"/>
    </row>
    <row r="91" spans="2:21" ht="13.5" customHeight="1" x14ac:dyDescent="0.2">
      <c r="B91" s="33"/>
      <c r="C91" s="72"/>
      <c r="D91" s="67"/>
      <c r="E91" s="58"/>
      <c r="F91" s="70"/>
      <c r="G91" s="70"/>
      <c r="H91" s="59"/>
      <c r="I91" s="59"/>
      <c r="J91" s="21"/>
      <c r="K91" s="21"/>
      <c r="L91" s="64"/>
      <c r="M91" s="21"/>
      <c r="N91" s="21"/>
      <c r="O91" s="21"/>
      <c r="P91" s="110"/>
      <c r="Q91" s="63"/>
      <c r="R91" s="60"/>
      <c r="S91" s="66"/>
      <c r="T91" s="51"/>
      <c r="U91" s="49"/>
    </row>
    <row r="92" spans="2:21" ht="13.5" customHeight="1" x14ac:dyDescent="0.2">
      <c r="B92" s="33"/>
      <c r="C92" s="72"/>
      <c r="D92" s="67"/>
      <c r="E92" s="58"/>
      <c r="F92" s="70"/>
      <c r="G92" s="70"/>
      <c r="H92" s="59"/>
      <c r="I92" s="59"/>
      <c r="J92" s="21"/>
      <c r="K92" s="21"/>
      <c r="L92" s="64"/>
      <c r="M92" s="21"/>
      <c r="N92" s="21"/>
      <c r="O92" s="21"/>
      <c r="P92" s="110"/>
      <c r="Q92" s="60"/>
      <c r="R92" s="60"/>
      <c r="S92" s="66"/>
      <c r="T92" s="51"/>
      <c r="U92" s="49"/>
    </row>
    <row r="93" spans="2:21" ht="13.5" customHeight="1" x14ac:dyDescent="0.2">
      <c r="B93" s="33"/>
      <c r="C93" s="72"/>
      <c r="D93" s="67"/>
      <c r="E93" s="58"/>
      <c r="F93" s="70"/>
      <c r="G93" s="70"/>
      <c r="H93" s="59"/>
      <c r="I93" s="59"/>
      <c r="J93" s="21"/>
      <c r="K93" s="21"/>
      <c r="L93" s="64"/>
      <c r="M93" s="21"/>
      <c r="N93" s="21"/>
      <c r="O93" s="21"/>
      <c r="P93" s="110"/>
      <c r="Q93" s="60"/>
      <c r="R93" s="60"/>
      <c r="S93" s="66"/>
      <c r="T93" s="51"/>
      <c r="U93" s="49"/>
    </row>
    <row r="94" spans="2:21" ht="13.5" customHeight="1" x14ac:dyDescent="0.2">
      <c r="B94" s="33"/>
      <c r="C94" s="72"/>
      <c r="D94" s="67"/>
      <c r="E94" s="58"/>
      <c r="F94" s="70"/>
      <c r="G94" s="70"/>
      <c r="H94" s="59"/>
      <c r="I94" s="59"/>
      <c r="J94" s="21"/>
      <c r="K94" s="21"/>
      <c r="L94" s="64"/>
      <c r="M94" s="21"/>
      <c r="N94" s="21"/>
      <c r="O94" s="21"/>
      <c r="P94" s="110"/>
      <c r="Q94" s="60"/>
      <c r="R94" s="60"/>
      <c r="S94" s="66"/>
      <c r="T94" s="51"/>
      <c r="U94" s="49"/>
    </row>
    <row r="95" spans="2:21" ht="13.5" customHeight="1" x14ac:dyDescent="0.2">
      <c r="B95" s="33"/>
      <c r="C95" s="72"/>
      <c r="D95" s="67"/>
      <c r="E95" s="58"/>
      <c r="F95" s="70"/>
      <c r="G95" s="70"/>
      <c r="H95" s="59"/>
      <c r="I95" s="59"/>
      <c r="J95" s="21"/>
      <c r="K95" s="21"/>
      <c r="L95" s="64"/>
      <c r="M95" s="21"/>
      <c r="N95" s="21"/>
      <c r="O95" s="21"/>
      <c r="P95" s="110"/>
      <c r="Q95" s="60"/>
      <c r="R95" s="60"/>
      <c r="S95" s="66"/>
      <c r="T95" s="51"/>
      <c r="U95" s="49"/>
    </row>
    <row r="96" spans="2:21" ht="13.5" customHeight="1" x14ac:dyDescent="0.2">
      <c r="B96" s="33"/>
      <c r="C96" s="72"/>
      <c r="D96" s="67"/>
      <c r="E96" s="58"/>
      <c r="F96" s="70"/>
      <c r="G96" s="70"/>
      <c r="H96" s="59"/>
      <c r="I96" s="59"/>
      <c r="J96" s="21"/>
      <c r="K96" s="21"/>
      <c r="L96" s="64"/>
      <c r="M96" s="21"/>
      <c r="N96" s="21"/>
      <c r="O96" s="21"/>
      <c r="P96" s="110"/>
      <c r="Q96" s="60"/>
      <c r="R96" s="60"/>
      <c r="S96" s="66"/>
      <c r="T96" s="51"/>
      <c r="U96" s="49"/>
    </row>
    <row r="97" spans="2:21" ht="13.5" customHeight="1" x14ac:dyDescent="0.2">
      <c r="B97" s="33"/>
      <c r="C97" s="72"/>
      <c r="D97" s="67"/>
      <c r="E97" s="58"/>
      <c r="F97" s="70"/>
      <c r="G97" s="70"/>
      <c r="H97" s="59"/>
      <c r="I97" s="59"/>
      <c r="J97" s="21"/>
      <c r="K97" s="21"/>
      <c r="L97" s="64"/>
      <c r="M97" s="21"/>
      <c r="N97" s="21"/>
      <c r="O97" s="21"/>
      <c r="P97" s="110"/>
      <c r="Q97" s="60"/>
      <c r="R97" s="60"/>
      <c r="S97" s="66"/>
      <c r="T97" s="51"/>
      <c r="U97" s="49"/>
    </row>
    <row r="98" spans="2:21" ht="13.5" customHeight="1" x14ac:dyDescent="0.2">
      <c r="B98" s="33"/>
      <c r="C98" s="72"/>
      <c r="D98" s="67"/>
      <c r="E98" s="58"/>
      <c r="F98" s="70"/>
      <c r="G98" s="70"/>
      <c r="H98" s="70"/>
      <c r="I98" s="70"/>
      <c r="J98" s="21"/>
      <c r="K98" s="21"/>
      <c r="L98" s="64"/>
      <c r="M98" s="21"/>
      <c r="N98" s="21"/>
      <c r="O98" s="21"/>
      <c r="P98" s="110"/>
      <c r="Q98" s="60"/>
      <c r="R98" s="60"/>
      <c r="S98" s="66"/>
      <c r="T98" s="51"/>
      <c r="U98" s="49"/>
    </row>
    <row r="99" spans="2:21" ht="13.5" customHeight="1" x14ac:dyDescent="0.2">
      <c r="B99" s="33"/>
      <c r="C99" s="72"/>
      <c r="D99" s="67"/>
      <c r="E99" s="58"/>
      <c r="F99" s="70"/>
      <c r="G99" s="70"/>
      <c r="H99" s="70"/>
      <c r="I99" s="70"/>
      <c r="J99" s="21"/>
      <c r="K99" s="21"/>
      <c r="L99" s="64"/>
      <c r="M99" s="21"/>
      <c r="N99" s="21"/>
      <c r="O99" s="21"/>
      <c r="P99" s="110"/>
      <c r="Q99" s="60"/>
      <c r="R99" s="60"/>
      <c r="S99" s="66"/>
      <c r="T99" s="51"/>
      <c r="U99" s="49"/>
    </row>
    <row r="100" spans="2:21" ht="13.5" customHeight="1" x14ac:dyDescent="0.2">
      <c r="B100" s="33"/>
      <c r="C100" s="72"/>
      <c r="D100" s="67"/>
      <c r="E100" s="58"/>
      <c r="F100" s="70"/>
      <c r="G100" s="70"/>
      <c r="H100" s="70"/>
      <c r="I100" s="70"/>
      <c r="J100" s="21"/>
      <c r="K100" s="21"/>
      <c r="L100" s="64"/>
      <c r="M100" s="21"/>
      <c r="N100" s="21"/>
      <c r="O100" s="21"/>
      <c r="P100" s="110"/>
      <c r="Q100" s="60"/>
      <c r="R100" s="60"/>
      <c r="S100" s="66"/>
      <c r="T100" s="51"/>
      <c r="U100" s="49"/>
    </row>
    <row r="101" spans="2:21" ht="13.5" customHeight="1" x14ac:dyDescent="0.2">
      <c r="B101" s="33"/>
      <c r="C101" s="72"/>
      <c r="D101" s="67"/>
      <c r="E101" s="58"/>
      <c r="F101" s="70"/>
      <c r="G101" s="70"/>
      <c r="H101" s="70"/>
      <c r="I101" s="70"/>
      <c r="J101" s="21"/>
      <c r="K101" s="21"/>
      <c r="L101" s="64"/>
      <c r="M101" s="21"/>
      <c r="N101" s="21"/>
      <c r="O101" s="21"/>
      <c r="P101" s="110"/>
      <c r="Q101" s="60"/>
      <c r="R101" s="60"/>
      <c r="S101" s="66"/>
      <c r="T101" s="51"/>
      <c r="U101" s="49"/>
    </row>
    <row r="102" spans="2:21" ht="13.5" customHeight="1" x14ac:dyDescent="0.2">
      <c r="B102" s="33"/>
      <c r="C102" s="72"/>
      <c r="D102" s="67"/>
      <c r="E102" s="58"/>
      <c r="F102" s="70"/>
      <c r="G102" s="70"/>
      <c r="H102" s="70"/>
      <c r="I102" s="70"/>
      <c r="J102" s="21"/>
      <c r="K102" s="21"/>
      <c r="L102" s="64"/>
      <c r="M102" s="21"/>
      <c r="N102" s="21"/>
      <c r="O102" s="21"/>
      <c r="P102" s="110"/>
      <c r="Q102" s="60"/>
      <c r="R102" s="60"/>
      <c r="S102" s="66"/>
      <c r="T102" s="51"/>
      <c r="U102" s="49"/>
    </row>
    <row r="103" spans="2:21" ht="13.5" customHeight="1" x14ac:dyDescent="0.2">
      <c r="B103" s="33"/>
      <c r="C103" s="72"/>
      <c r="D103" s="67"/>
      <c r="E103" s="58"/>
      <c r="F103" s="70"/>
      <c r="G103" s="70"/>
      <c r="H103" s="70"/>
      <c r="I103" s="70"/>
      <c r="J103" s="21"/>
      <c r="K103" s="21"/>
      <c r="L103" s="64"/>
      <c r="M103" s="21"/>
      <c r="N103" s="21"/>
      <c r="O103" s="21"/>
      <c r="P103" s="110"/>
      <c r="Q103" s="60"/>
      <c r="R103" s="60"/>
      <c r="S103" s="66"/>
      <c r="T103" s="51"/>
      <c r="U103" s="49"/>
    </row>
    <row r="104" spans="2:21" ht="13.5" customHeight="1" x14ac:dyDescent="0.2">
      <c r="B104" s="33"/>
      <c r="C104" s="72"/>
      <c r="D104" s="67"/>
      <c r="E104" s="58"/>
      <c r="F104" s="70"/>
      <c r="G104" s="70"/>
      <c r="H104" s="70"/>
      <c r="I104" s="70"/>
      <c r="J104" s="21"/>
      <c r="K104" s="21"/>
      <c r="L104" s="64"/>
      <c r="M104" s="21"/>
      <c r="N104" s="21"/>
      <c r="O104" s="21"/>
      <c r="P104" s="110"/>
      <c r="Q104" s="60"/>
      <c r="R104" s="60"/>
      <c r="S104" s="66"/>
      <c r="T104" s="51"/>
      <c r="U104" s="49"/>
    </row>
    <row r="105" spans="2:21" ht="13.5" customHeight="1" x14ac:dyDescent="0.2">
      <c r="B105" s="33"/>
      <c r="C105" s="72"/>
      <c r="D105" s="67"/>
      <c r="E105" s="58"/>
      <c r="F105" s="70"/>
      <c r="G105" s="70"/>
      <c r="H105" s="70"/>
      <c r="I105" s="70"/>
      <c r="J105" s="21"/>
      <c r="K105" s="21"/>
      <c r="L105" s="64"/>
      <c r="M105" s="21"/>
      <c r="N105" s="21"/>
      <c r="O105" s="21"/>
      <c r="P105" s="110"/>
      <c r="Q105" s="63"/>
      <c r="R105" s="63"/>
      <c r="S105" s="66"/>
      <c r="T105" s="51"/>
      <c r="U105" s="49"/>
    </row>
    <row r="106" spans="2:21" ht="13.5" customHeight="1" x14ac:dyDescent="0.2">
      <c r="B106" s="33"/>
      <c r="I106" s="5"/>
      <c r="L106" s="35"/>
      <c r="Q106" s="73"/>
      <c r="R106" s="73"/>
      <c r="S106" s="66"/>
    </row>
    <row r="107" spans="2:21" ht="13.5" customHeight="1" x14ac:dyDescent="0.2">
      <c r="B107" s="33"/>
      <c r="I107" s="5"/>
      <c r="L107" s="35"/>
      <c r="Q107" s="73"/>
      <c r="R107" s="73"/>
      <c r="S107" s="66"/>
    </row>
    <row r="108" spans="2:21" ht="13.5" customHeight="1" x14ac:dyDescent="0.2">
      <c r="B108" s="33"/>
      <c r="I108" s="5"/>
      <c r="L108" s="35"/>
      <c r="Q108" s="73"/>
      <c r="R108" s="73"/>
      <c r="S108" s="66"/>
    </row>
    <row r="109" spans="2:21" ht="13.5" customHeight="1" x14ac:dyDescent="0.2">
      <c r="B109" s="33"/>
      <c r="Q109" s="73"/>
      <c r="R109" s="73"/>
      <c r="S109" s="74"/>
    </row>
    <row r="110" spans="2:21" ht="13.5" customHeight="1" x14ac:dyDescent="0.2">
      <c r="B110" s="33"/>
      <c r="Q110" s="73"/>
      <c r="R110" s="73"/>
      <c r="S110" s="74"/>
    </row>
    <row r="111" spans="2:21" ht="13.5" customHeight="1" x14ac:dyDescent="0.2">
      <c r="B111" s="33"/>
      <c r="Q111" s="73"/>
      <c r="R111" s="73"/>
      <c r="S111" s="74"/>
    </row>
    <row r="112" spans="2:21" ht="13.5" customHeight="1" x14ac:dyDescent="0.2">
      <c r="B112" s="33"/>
      <c r="Q112" s="73"/>
      <c r="R112" s="73"/>
      <c r="S112" s="74"/>
    </row>
    <row r="113" spans="2:19" ht="13.5" customHeight="1" x14ac:dyDescent="0.2">
      <c r="B113" s="33"/>
      <c r="Q113" s="73"/>
      <c r="R113" s="73"/>
      <c r="S113" s="74"/>
    </row>
    <row r="114" spans="2:19" ht="13.5" customHeight="1" x14ac:dyDescent="0.2">
      <c r="B114" s="33"/>
      <c r="Q114" s="73"/>
      <c r="R114" s="73"/>
      <c r="S114" s="74"/>
    </row>
    <row r="115" spans="2:19" ht="13.5" customHeight="1" x14ac:dyDescent="0.2">
      <c r="B115" s="33"/>
      <c r="Q115" s="73"/>
      <c r="R115" s="73"/>
      <c r="S115" s="74"/>
    </row>
    <row r="116" spans="2:19" ht="13.5" customHeight="1" x14ac:dyDescent="0.2">
      <c r="B116" s="33"/>
      <c r="Q116" s="73"/>
      <c r="R116" s="73"/>
      <c r="S116" s="74"/>
    </row>
    <row r="117" spans="2:19" ht="13.5" customHeight="1" x14ac:dyDescent="0.2">
      <c r="B117" s="33"/>
      <c r="Q117" s="73"/>
      <c r="R117" s="73"/>
      <c r="S117" s="74"/>
    </row>
    <row r="118" spans="2:19" ht="13.5" customHeight="1" x14ac:dyDescent="0.2">
      <c r="B118" s="33"/>
      <c r="Q118" s="73"/>
      <c r="R118" s="73"/>
      <c r="S118" s="74"/>
    </row>
    <row r="119" spans="2:19" ht="13.5" customHeight="1" x14ac:dyDescent="0.2">
      <c r="B119" s="33"/>
      <c r="Q119" s="73"/>
      <c r="R119" s="73"/>
      <c r="S119" s="74"/>
    </row>
    <row r="120" spans="2:19" ht="13.5" customHeight="1" x14ac:dyDescent="0.2">
      <c r="B120" s="33"/>
      <c r="Q120" s="73"/>
      <c r="R120" s="73"/>
      <c r="S120" s="74"/>
    </row>
    <row r="121" spans="2:19" ht="13.5" customHeight="1" x14ac:dyDescent="0.2">
      <c r="B121" s="33"/>
      <c r="Q121" s="73"/>
      <c r="R121" s="73"/>
      <c r="S121" s="74"/>
    </row>
    <row r="122" spans="2:19" ht="13.5" customHeight="1" x14ac:dyDescent="0.2">
      <c r="B122" s="33"/>
      <c r="Q122" s="73"/>
      <c r="R122" s="73"/>
      <c r="S122" s="74"/>
    </row>
    <row r="123" spans="2:19" ht="13.5" customHeight="1" x14ac:dyDescent="0.2">
      <c r="B123" s="33"/>
      <c r="Q123" s="73"/>
      <c r="R123" s="73"/>
      <c r="S123" s="74"/>
    </row>
    <row r="124" spans="2:19" ht="13.5" customHeight="1" x14ac:dyDescent="0.2">
      <c r="B124" s="33"/>
      <c r="Q124" s="73"/>
      <c r="R124" s="73"/>
      <c r="S124" s="74"/>
    </row>
    <row r="125" spans="2:19" ht="13.5" customHeight="1" x14ac:dyDescent="0.2">
      <c r="B125" s="33"/>
      <c r="Q125" s="73"/>
      <c r="R125" s="73"/>
      <c r="S125" s="74"/>
    </row>
    <row r="126" spans="2:19" ht="13.5" customHeight="1" x14ac:dyDescent="0.2">
      <c r="B126" s="33"/>
      <c r="Q126" s="73"/>
      <c r="R126" s="73"/>
      <c r="S126" s="74"/>
    </row>
    <row r="127" spans="2:19" ht="13.5" customHeight="1" x14ac:dyDescent="0.2">
      <c r="B127" s="33"/>
      <c r="Q127" s="73"/>
      <c r="R127" s="73"/>
      <c r="S127" s="74"/>
    </row>
    <row r="128" spans="2:19" ht="13.5" customHeight="1" x14ac:dyDescent="0.2">
      <c r="B128" s="33"/>
      <c r="Q128" s="73"/>
      <c r="R128" s="73"/>
      <c r="S128" s="74"/>
    </row>
    <row r="129" spans="2:19" ht="13.5" customHeight="1" x14ac:dyDescent="0.2">
      <c r="B129" s="33"/>
      <c r="Q129" s="73"/>
      <c r="R129" s="73"/>
      <c r="S129" s="74"/>
    </row>
    <row r="130" spans="2:19" ht="13.5" customHeight="1" x14ac:dyDescent="0.2">
      <c r="B130" s="33"/>
      <c r="Q130" s="73"/>
      <c r="R130" s="73"/>
      <c r="S130" s="74"/>
    </row>
    <row r="131" spans="2:19" ht="13.5" customHeight="1" x14ac:dyDescent="0.2">
      <c r="B131" s="33"/>
      <c r="Q131" s="73"/>
      <c r="R131" s="73"/>
      <c r="S131" s="74"/>
    </row>
    <row r="132" spans="2:19" ht="13.5" customHeight="1" x14ac:dyDescent="0.2">
      <c r="B132" s="33"/>
      <c r="Q132" s="73"/>
      <c r="R132" s="73"/>
      <c r="S132" s="74"/>
    </row>
    <row r="133" spans="2:19" ht="13.5" customHeight="1" x14ac:dyDescent="0.2">
      <c r="B133" s="33"/>
      <c r="Q133" s="73"/>
      <c r="R133" s="73"/>
      <c r="S133" s="74"/>
    </row>
    <row r="134" spans="2:19" ht="13.5" customHeight="1" x14ac:dyDescent="0.2">
      <c r="B134" s="33"/>
      <c r="Q134" s="73"/>
      <c r="R134" s="73"/>
      <c r="S134" s="74"/>
    </row>
    <row r="135" spans="2:19" ht="13.5" customHeight="1" x14ac:dyDescent="0.2">
      <c r="B135" s="33"/>
      <c r="Q135" s="73"/>
      <c r="R135" s="73"/>
      <c r="S135" s="74"/>
    </row>
    <row r="136" spans="2:19" ht="13.5" customHeight="1" x14ac:dyDescent="0.2">
      <c r="B136" s="33"/>
      <c r="Q136" s="73"/>
      <c r="R136" s="73"/>
      <c r="S136" s="74"/>
    </row>
    <row r="137" spans="2:19" ht="13.5" customHeight="1" x14ac:dyDescent="0.2">
      <c r="B137" s="33"/>
      <c r="Q137" s="73"/>
      <c r="R137" s="73"/>
      <c r="S137" s="74"/>
    </row>
    <row r="138" spans="2:19" ht="13.5" customHeight="1" x14ac:dyDescent="0.2">
      <c r="B138" s="33"/>
      <c r="Q138" s="73"/>
      <c r="R138" s="73"/>
      <c r="S138" s="74"/>
    </row>
    <row r="139" spans="2:19" ht="13.5" customHeight="1" x14ac:dyDescent="0.2">
      <c r="B139" s="33"/>
      <c r="Q139" s="73"/>
      <c r="R139" s="73"/>
      <c r="S139" s="74"/>
    </row>
    <row r="140" spans="2:19" ht="13.5" customHeight="1" x14ac:dyDescent="0.2">
      <c r="B140" s="33"/>
      <c r="Q140" s="73"/>
      <c r="R140" s="73"/>
      <c r="S140" s="74"/>
    </row>
    <row r="141" spans="2:19" ht="13.5" customHeight="1" x14ac:dyDescent="0.2">
      <c r="B141" s="33"/>
      <c r="Q141" s="73"/>
      <c r="R141" s="73"/>
      <c r="S141" s="74"/>
    </row>
    <row r="142" spans="2:19" ht="13.5" customHeight="1" x14ac:dyDescent="0.2">
      <c r="B142" s="33"/>
      <c r="Q142" s="73"/>
      <c r="R142" s="73"/>
      <c r="S142" s="74"/>
    </row>
    <row r="143" spans="2:19" ht="13.5" customHeight="1" x14ac:dyDescent="0.2">
      <c r="B143" s="33"/>
      <c r="Q143" s="73"/>
      <c r="R143" s="73"/>
      <c r="S143" s="74"/>
    </row>
    <row r="144" spans="2:19" ht="13.5" customHeight="1" x14ac:dyDescent="0.2">
      <c r="B144" s="33"/>
      <c r="Q144" s="73"/>
      <c r="R144" s="73"/>
      <c r="S144" s="74"/>
    </row>
    <row r="145" spans="2:19" ht="13.5" customHeight="1" x14ac:dyDescent="0.2">
      <c r="B145" s="33"/>
      <c r="Q145" s="73"/>
      <c r="R145" s="73"/>
      <c r="S145" s="74"/>
    </row>
    <row r="146" spans="2:19" ht="13.5" customHeight="1" x14ac:dyDescent="0.2">
      <c r="B146" s="33"/>
      <c r="Q146" s="73"/>
      <c r="R146" s="73"/>
      <c r="S146" s="74"/>
    </row>
    <row r="147" spans="2:19" ht="13.5" customHeight="1" x14ac:dyDescent="0.2">
      <c r="B147" s="33"/>
      <c r="Q147" s="73"/>
      <c r="R147" s="73"/>
      <c r="S147" s="74"/>
    </row>
    <row r="148" spans="2:19" ht="13.5" customHeight="1" x14ac:dyDescent="0.2">
      <c r="B148" s="33"/>
      <c r="Q148" s="73"/>
      <c r="R148" s="73"/>
      <c r="S148" s="74"/>
    </row>
    <row r="149" spans="2:19" ht="13.5" customHeight="1" x14ac:dyDescent="0.2">
      <c r="B149" s="33"/>
      <c r="Q149" s="73"/>
      <c r="R149" s="73"/>
      <c r="S149" s="74"/>
    </row>
    <row r="150" spans="2:19" ht="13.5" customHeight="1" x14ac:dyDescent="0.2">
      <c r="B150" s="33"/>
      <c r="Q150" s="73"/>
      <c r="R150" s="73"/>
      <c r="S150" s="74"/>
    </row>
    <row r="151" spans="2:19" ht="13.5" customHeight="1" x14ac:dyDescent="0.2">
      <c r="B151" s="33"/>
      <c r="Q151" s="73"/>
      <c r="R151" s="73"/>
      <c r="S151" s="74"/>
    </row>
    <row r="152" spans="2:19" ht="13.5" customHeight="1" x14ac:dyDescent="0.2">
      <c r="B152" s="33"/>
      <c r="Q152" s="73"/>
      <c r="R152" s="73"/>
      <c r="S152" s="74"/>
    </row>
    <row r="153" spans="2:19" ht="13.5" customHeight="1" x14ac:dyDescent="0.2">
      <c r="B153" s="33"/>
      <c r="Q153" s="73"/>
      <c r="R153" s="73"/>
      <c r="S153" s="74"/>
    </row>
    <row r="154" spans="2:19" ht="13.5" customHeight="1" x14ac:dyDescent="0.2">
      <c r="B154" s="33"/>
      <c r="Q154" s="73"/>
      <c r="R154" s="73"/>
      <c r="S154" s="74"/>
    </row>
    <row r="155" spans="2:19" ht="13.5" customHeight="1" x14ac:dyDescent="0.2">
      <c r="B155" s="33"/>
      <c r="Q155" s="73"/>
      <c r="R155" s="73"/>
      <c r="S155" s="74"/>
    </row>
    <row r="156" spans="2:19" ht="13.5" customHeight="1" x14ac:dyDescent="0.2">
      <c r="B156" s="33"/>
      <c r="Q156" s="73"/>
      <c r="R156" s="73"/>
      <c r="S156" s="74"/>
    </row>
    <row r="157" spans="2:19" ht="13.5" customHeight="1" x14ac:dyDescent="0.2">
      <c r="B157" s="33"/>
      <c r="Q157" s="73"/>
      <c r="R157" s="73"/>
      <c r="S157" s="74"/>
    </row>
    <row r="158" spans="2:19" ht="13.5" customHeight="1" x14ac:dyDescent="0.2">
      <c r="B158" s="33"/>
      <c r="Q158" s="73"/>
      <c r="R158" s="73"/>
      <c r="S158" s="74"/>
    </row>
    <row r="159" spans="2:19" ht="13.5" customHeight="1" x14ac:dyDescent="0.2">
      <c r="B159" s="33"/>
      <c r="Q159" s="73"/>
      <c r="R159" s="73"/>
      <c r="S159" s="74"/>
    </row>
    <row r="160" spans="2:19" ht="13.5" customHeight="1" x14ac:dyDescent="0.2">
      <c r="B160" s="33"/>
      <c r="Q160" s="73"/>
      <c r="R160" s="73"/>
      <c r="S160" s="74"/>
    </row>
    <row r="161" spans="2:19" ht="13.5" customHeight="1" x14ac:dyDescent="0.2">
      <c r="B161" s="33"/>
      <c r="Q161" s="73"/>
      <c r="R161" s="73"/>
      <c r="S161" s="74"/>
    </row>
    <row r="162" spans="2:19" ht="13.5" customHeight="1" x14ac:dyDescent="0.2">
      <c r="B162" s="33"/>
      <c r="Q162" s="73"/>
      <c r="R162" s="73"/>
      <c r="S162" s="74"/>
    </row>
    <row r="163" spans="2:19" ht="13.5" customHeight="1" x14ac:dyDescent="0.2">
      <c r="B163" s="33"/>
      <c r="Q163" s="73"/>
      <c r="R163" s="73"/>
      <c r="S163" s="74"/>
    </row>
    <row r="164" spans="2:19" ht="13.5" customHeight="1" x14ac:dyDescent="0.2">
      <c r="B164" s="33"/>
      <c r="Q164" s="73"/>
      <c r="R164" s="73"/>
      <c r="S164" s="74"/>
    </row>
    <row r="165" spans="2:19" ht="13.5" customHeight="1" x14ac:dyDescent="0.2">
      <c r="B165" s="33"/>
      <c r="Q165" s="73"/>
      <c r="R165" s="73"/>
      <c r="S165" s="74"/>
    </row>
    <row r="166" spans="2:19" ht="13.5" customHeight="1" x14ac:dyDescent="0.2">
      <c r="B166" s="33"/>
      <c r="Q166" s="73"/>
      <c r="R166" s="73"/>
      <c r="S166" s="74"/>
    </row>
    <row r="167" spans="2:19" ht="13.5" customHeight="1" x14ac:dyDescent="0.2">
      <c r="B167" s="33"/>
      <c r="Q167" s="73"/>
      <c r="R167" s="73"/>
      <c r="S167" s="74"/>
    </row>
    <row r="168" spans="2:19" ht="13.5" customHeight="1" x14ac:dyDescent="0.2">
      <c r="B168" s="33"/>
      <c r="Q168" s="73"/>
      <c r="R168" s="73"/>
      <c r="S168" s="74"/>
    </row>
    <row r="169" spans="2:19" ht="13.5" customHeight="1" x14ac:dyDescent="0.2">
      <c r="B169" s="33"/>
      <c r="Q169" s="73"/>
      <c r="R169" s="73"/>
      <c r="S169" s="74"/>
    </row>
    <row r="170" spans="2:19" ht="13.5" customHeight="1" x14ac:dyDescent="0.2">
      <c r="B170" s="33"/>
      <c r="Q170" s="73"/>
      <c r="R170" s="73"/>
      <c r="S170" s="74"/>
    </row>
    <row r="171" spans="2:19" ht="13.5" customHeight="1" x14ac:dyDescent="0.2">
      <c r="B171" s="33"/>
      <c r="Q171" s="73"/>
      <c r="R171" s="73"/>
      <c r="S171" s="74"/>
    </row>
    <row r="172" spans="2:19" ht="13.5" customHeight="1" x14ac:dyDescent="0.2">
      <c r="B172" s="33"/>
      <c r="Q172" s="73"/>
      <c r="R172" s="73"/>
      <c r="S172" s="74"/>
    </row>
    <row r="173" spans="2:19" ht="13.5" customHeight="1" x14ac:dyDescent="0.2">
      <c r="B173" s="33"/>
      <c r="Q173" s="73"/>
      <c r="R173" s="73"/>
      <c r="S173" s="74"/>
    </row>
    <row r="174" spans="2:19" ht="13.5" customHeight="1" x14ac:dyDescent="0.2">
      <c r="B174" s="33"/>
      <c r="Q174" s="73"/>
      <c r="R174" s="73"/>
      <c r="S174" s="74"/>
    </row>
    <row r="175" spans="2:19" ht="13.5" customHeight="1" x14ac:dyDescent="0.2">
      <c r="B175" s="33"/>
      <c r="Q175" s="73"/>
      <c r="R175" s="73"/>
      <c r="S175" s="74"/>
    </row>
    <row r="176" spans="2:19" ht="13.5" customHeight="1" x14ac:dyDescent="0.2">
      <c r="B176" s="33"/>
      <c r="Q176" s="73"/>
      <c r="R176" s="73"/>
      <c r="S176" s="74"/>
    </row>
    <row r="177" spans="2:19" ht="13.5" customHeight="1" x14ac:dyDescent="0.2">
      <c r="B177" s="33"/>
      <c r="Q177" s="73"/>
      <c r="R177" s="73"/>
      <c r="S177" s="74"/>
    </row>
    <row r="178" spans="2:19" ht="13.5" customHeight="1" x14ac:dyDescent="0.2">
      <c r="B178" s="33"/>
      <c r="Q178" s="73"/>
      <c r="R178" s="73"/>
      <c r="S178" s="74"/>
    </row>
    <row r="179" spans="2:19" ht="13.5" customHeight="1" x14ac:dyDescent="0.2">
      <c r="B179" s="33"/>
      <c r="Q179" s="73"/>
      <c r="R179" s="73"/>
      <c r="S179" s="74"/>
    </row>
    <row r="180" spans="2:19" ht="13.5" customHeight="1" x14ac:dyDescent="0.2">
      <c r="B180" s="33"/>
      <c r="Q180" s="73"/>
      <c r="R180" s="73"/>
      <c r="S180" s="74"/>
    </row>
    <row r="181" spans="2:19" ht="13.5" customHeight="1" x14ac:dyDescent="0.2">
      <c r="B181" s="33"/>
      <c r="Q181" s="73"/>
      <c r="R181" s="73"/>
      <c r="S181" s="74"/>
    </row>
    <row r="182" spans="2:19" ht="13.5" customHeight="1" x14ac:dyDescent="0.2">
      <c r="B182" s="33"/>
      <c r="Q182" s="73"/>
      <c r="R182" s="73"/>
      <c r="S182" s="74"/>
    </row>
    <row r="183" spans="2:19" ht="13.5" customHeight="1" x14ac:dyDescent="0.2">
      <c r="B183" s="33"/>
      <c r="Q183" s="73"/>
      <c r="R183" s="73"/>
      <c r="S183" s="74"/>
    </row>
    <row r="184" spans="2:19" ht="13.5" customHeight="1" x14ac:dyDescent="0.2">
      <c r="B184" s="33"/>
      <c r="Q184" s="73"/>
      <c r="R184" s="73"/>
      <c r="S184" s="74"/>
    </row>
    <row r="185" spans="2:19" ht="13.5" customHeight="1" x14ac:dyDescent="0.2">
      <c r="B185" s="33"/>
      <c r="Q185" s="73"/>
      <c r="R185" s="73"/>
      <c r="S185" s="74"/>
    </row>
    <row r="186" spans="2:19" ht="13.5" customHeight="1" x14ac:dyDescent="0.2">
      <c r="B186" s="33"/>
      <c r="Q186" s="73"/>
      <c r="R186" s="73"/>
      <c r="S186" s="74"/>
    </row>
    <row r="187" spans="2:19" ht="13.5" customHeight="1" x14ac:dyDescent="0.2">
      <c r="B187" s="33"/>
      <c r="Q187" s="73"/>
      <c r="R187" s="73"/>
      <c r="S187" s="74"/>
    </row>
    <row r="188" spans="2:19" ht="13.5" customHeight="1" x14ac:dyDescent="0.2">
      <c r="B188" s="33"/>
      <c r="Q188" s="73"/>
      <c r="R188" s="73"/>
      <c r="S188" s="74"/>
    </row>
    <row r="189" spans="2:19" ht="13.5" customHeight="1" x14ac:dyDescent="0.2">
      <c r="B189" s="33"/>
      <c r="Q189" s="73"/>
      <c r="R189" s="73"/>
      <c r="S189" s="74"/>
    </row>
    <row r="190" spans="2:19" ht="13.5" customHeight="1" x14ac:dyDescent="0.2">
      <c r="B190" s="33"/>
      <c r="Q190" s="73"/>
      <c r="R190" s="73"/>
      <c r="S190" s="74"/>
    </row>
    <row r="191" spans="2:19" ht="13.5" customHeight="1" x14ac:dyDescent="0.2">
      <c r="B191" s="33"/>
      <c r="Q191" s="73"/>
      <c r="R191" s="73"/>
      <c r="S191" s="74"/>
    </row>
    <row r="192" spans="2:19" ht="13.5" customHeight="1" x14ac:dyDescent="0.2">
      <c r="B192" s="33"/>
      <c r="Q192" s="73"/>
      <c r="R192" s="73"/>
      <c r="S192" s="74"/>
    </row>
    <row r="193" spans="2:19" ht="13.5" customHeight="1" x14ac:dyDescent="0.2">
      <c r="B193" s="33"/>
      <c r="Q193" s="73"/>
      <c r="R193" s="73"/>
      <c r="S193" s="74"/>
    </row>
    <row r="194" spans="2:19" ht="13.5" customHeight="1" x14ac:dyDescent="0.2">
      <c r="B194" s="33"/>
      <c r="Q194" s="73"/>
      <c r="R194" s="73"/>
      <c r="S194" s="74"/>
    </row>
    <row r="195" spans="2:19" ht="13.5" customHeight="1" x14ac:dyDescent="0.2">
      <c r="B195" s="33"/>
      <c r="Q195" s="73"/>
      <c r="R195" s="73"/>
      <c r="S195" s="74"/>
    </row>
    <row r="196" spans="2:19" ht="13.5" customHeight="1" x14ac:dyDescent="0.2">
      <c r="B196" s="33"/>
      <c r="Q196" s="73"/>
      <c r="R196" s="73"/>
      <c r="S196" s="74"/>
    </row>
    <row r="197" spans="2:19" ht="13.5" customHeight="1" x14ac:dyDescent="0.2">
      <c r="B197" s="33"/>
      <c r="Q197" s="73"/>
      <c r="R197" s="73"/>
      <c r="S197" s="74"/>
    </row>
    <row r="198" spans="2:19" ht="13.5" customHeight="1" x14ac:dyDescent="0.2">
      <c r="B198" s="33"/>
      <c r="Q198" s="73"/>
      <c r="R198" s="73"/>
      <c r="S198" s="74"/>
    </row>
    <row r="199" spans="2:19" ht="13.5" customHeight="1" x14ac:dyDescent="0.2">
      <c r="B199" s="33"/>
      <c r="Q199" s="73"/>
      <c r="R199" s="73"/>
      <c r="S199" s="74"/>
    </row>
    <row r="200" spans="2:19" ht="13.5" customHeight="1" x14ac:dyDescent="0.2">
      <c r="B200" s="33"/>
      <c r="Q200" s="73"/>
      <c r="R200" s="73"/>
      <c r="S200" s="74"/>
    </row>
    <row r="201" spans="2:19" ht="13.5" customHeight="1" x14ac:dyDescent="0.2">
      <c r="B201" s="33"/>
      <c r="Q201" s="73"/>
      <c r="R201" s="73"/>
      <c r="S201" s="74"/>
    </row>
    <row r="202" spans="2:19" ht="13.5" customHeight="1" x14ac:dyDescent="0.2">
      <c r="B202" s="33"/>
      <c r="Q202" s="73"/>
      <c r="R202" s="73"/>
      <c r="S202" s="74"/>
    </row>
    <row r="203" spans="2:19" ht="13.5" customHeight="1" x14ac:dyDescent="0.2">
      <c r="B203" s="33"/>
      <c r="Q203" s="73"/>
      <c r="R203" s="73"/>
      <c r="S203" s="74"/>
    </row>
    <row r="204" spans="2:19" ht="13.5" customHeight="1" x14ac:dyDescent="0.2">
      <c r="B204" s="33"/>
      <c r="Q204" s="73"/>
      <c r="R204" s="73"/>
      <c r="S204" s="74"/>
    </row>
    <row r="205" spans="2:19" ht="13.5" customHeight="1" x14ac:dyDescent="0.2">
      <c r="B205" s="33"/>
      <c r="Q205" s="73"/>
      <c r="R205" s="73"/>
      <c r="S205" s="74"/>
    </row>
    <row r="206" spans="2:19" ht="13.5" customHeight="1" x14ac:dyDescent="0.2">
      <c r="B206" s="33"/>
      <c r="Q206" s="73"/>
      <c r="R206" s="73"/>
      <c r="S206" s="74"/>
    </row>
    <row r="207" spans="2:19" ht="13.5" customHeight="1" x14ac:dyDescent="0.2">
      <c r="B207" s="33"/>
      <c r="Q207" s="73"/>
      <c r="R207" s="73"/>
      <c r="S207" s="74"/>
    </row>
    <row r="208" spans="2:19" ht="13.5" customHeight="1" x14ac:dyDescent="0.2">
      <c r="B208" s="33"/>
      <c r="Q208" s="73"/>
      <c r="R208" s="73"/>
      <c r="S208" s="74"/>
    </row>
    <row r="209" spans="2:19" ht="13.5" customHeight="1" x14ac:dyDescent="0.2">
      <c r="B209" s="33"/>
      <c r="Q209" s="73"/>
      <c r="R209" s="73"/>
      <c r="S209" s="74"/>
    </row>
    <row r="210" spans="2:19" ht="13.5" customHeight="1" x14ac:dyDescent="0.2">
      <c r="B210" s="33"/>
      <c r="Q210" s="73"/>
      <c r="R210" s="73"/>
      <c r="S210" s="74"/>
    </row>
    <row r="211" spans="2:19" ht="13.5" customHeight="1" x14ac:dyDescent="0.2">
      <c r="B211" s="33"/>
      <c r="Q211" s="73"/>
      <c r="R211" s="73"/>
      <c r="S211" s="74"/>
    </row>
    <row r="212" spans="2:19" ht="13.5" customHeight="1" x14ac:dyDescent="0.2">
      <c r="B212" s="33"/>
      <c r="Q212" s="73"/>
      <c r="R212" s="73"/>
      <c r="S212" s="74"/>
    </row>
    <row r="213" spans="2:19" ht="13.5" customHeight="1" x14ac:dyDescent="0.2">
      <c r="B213" s="33"/>
      <c r="Q213" s="73"/>
      <c r="R213" s="73"/>
      <c r="S213" s="74"/>
    </row>
    <row r="214" spans="2:19" ht="13.5" customHeight="1" x14ac:dyDescent="0.2">
      <c r="B214" s="33"/>
      <c r="Q214" s="73"/>
      <c r="R214" s="73"/>
      <c r="S214" s="74"/>
    </row>
    <row r="215" spans="2:19" ht="13.5" customHeight="1" x14ac:dyDescent="0.2">
      <c r="B215" s="33"/>
      <c r="Q215" s="73"/>
      <c r="R215" s="73"/>
      <c r="S215" s="74"/>
    </row>
    <row r="216" spans="2:19" ht="13.5" customHeight="1" x14ac:dyDescent="0.2">
      <c r="B216" s="33"/>
      <c r="Q216" s="73"/>
      <c r="R216" s="73"/>
      <c r="S216" s="74"/>
    </row>
    <row r="217" spans="2:19" ht="13.5" customHeight="1" x14ac:dyDescent="0.2">
      <c r="B217" s="33"/>
      <c r="Q217" s="73"/>
      <c r="R217" s="73"/>
      <c r="S217" s="74"/>
    </row>
    <row r="218" spans="2:19" ht="13.5" customHeight="1" x14ac:dyDescent="0.2">
      <c r="B218" s="33"/>
      <c r="Q218" s="73"/>
      <c r="R218" s="73"/>
      <c r="S218" s="74"/>
    </row>
    <row r="219" spans="2:19" ht="13.5" customHeight="1" x14ac:dyDescent="0.2">
      <c r="B219" s="33"/>
      <c r="Q219" s="73"/>
      <c r="R219" s="73"/>
      <c r="S219" s="74"/>
    </row>
    <row r="220" spans="2:19" ht="13.5" customHeight="1" x14ac:dyDescent="0.2">
      <c r="B220" s="33"/>
      <c r="Q220" s="73"/>
      <c r="R220" s="73"/>
      <c r="S220" s="74"/>
    </row>
    <row r="221" spans="2:19" ht="13.5" customHeight="1" x14ac:dyDescent="0.2">
      <c r="B221" s="33"/>
      <c r="Q221" s="73"/>
      <c r="R221" s="73"/>
      <c r="S221" s="74"/>
    </row>
    <row r="222" spans="2:19" ht="13.5" customHeight="1" x14ac:dyDescent="0.2">
      <c r="B222" s="33"/>
      <c r="Q222" s="73"/>
      <c r="R222" s="73"/>
      <c r="S222" s="74"/>
    </row>
    <row r="223" spans="2:19" ht="13.5" customHeight="1" x14ac:dyDescent="0.2">
      <c r="B223" s="33"/>
      <c r="Q223" s="73"/>
      <c r="R223" s="73"/>
      <c r="S223" s="74"/>
    </row>
    <row r="224" spans="2:19" ht="13.5" customHeight="1" x14ac:dyDescent="0.2">
      <c r="B224" s="33"/>
      <c r="Q224" s="73"/>
      <c r="R224" s="73"/>
      <c r="S224" s="74"/>
    </row>
    <row r="225" spans="2:19" ht="13.5" customHeight="1" x14ac:dyDescent="0.2">
      <c r="B225" s="33"/>
      <c r="Q225" s="73"/>
      <c r="R225" s="73"/>
      <c r="S225" s="74"/>
    </row>
    <row r="226" spans="2:19" ht="13.5" customHeight="1" x14ac:dyDescent="0.2">
      <c r="B226" s="33"/>
      <c r="Q226" s="73"/>
      <c r="R226" s="73"/>
      <c r="S226" s="74"/>
    </row>
    <row r="227" spans="2:19" ht="13.5" customHeight="1" x14ac:dyDescent="0.2">
      <c r="B227" s="33"/>
      <c r="Q227" s="73"/>
      <c r="R227" s="73"/>
      <c r="S227" s="74"/>
    </row>
    <row r="228" spans="2:19" ht="13.5" customHeight="1" x14ac:dyDescent="0.2">
      <c r="B228" s="33"/>
      <c r="Q228" s="73"/>
      <c r="R228" s="73"/>
      <c r="S228" s="74"/>
    </row>
    <row r="229" spans="2:19" ht="13.5" customHeight="1" x14ac:dyDescent="0.2">
      <c r="B229" s="33"/>
      <c r="Q229" s="73"/>
      <c r="R229" s="73"/>
      <c r="S229" s="74"/>
    </row>
    <row r="230" spans="2:19" ht="13.5" customHeight="1" x14ac:dyDescent="0.2">
      <c r="B230" s="33"/>
      <c r="Q230" s="73"/>
      <c r="R230" s="73"/>
      <c r="S230" s="74"/>
    </row>
    <row r="231" spans="2:19" ht="13.5" customHeight="1" x14ac:dyDescent="0.2">
      <c r="B231" s="33"/>
      <c r="Q231" s="73"/>
      <c r="R231" s="73"/>
      <c r="S231" s="74"/>
    </row>
    <row r="232" spans="2:19" ht="13.5" customHeight="1" x14ac:dyDescent="0.2">
      <c r="B232" s="33"/>
      <c r="Q232" s="73"/>
      <c r="R232" s="73"/>
      <c r="S232" s="74"/>
    </row>
    <row r="233" spans="2:19" ht="13.5" customHeight="1" x14ac:dyDescent="0.2">
      <c r="B233" s="33"/>
      <c r="Q233" s="73"/>
      <c r="R233" s="73"/>
      <c r="S233" s="74"/>
    </row>
    <row r="234" spans="2:19" ht="13.5" customHeight="1" x14ac:dyDescent="0.2">
      <c r="B234" s="33"/>
      <c r="Q234" s="73"/>
      <c r="R234" s="73"/>
      <c r="S234" s="74"/>
    </row>
    <row r="235" spans="2:19" ht="13.5" customHeight="1" x14ac:dyDescent="0.2">
      <c r="B235" s="33"/>
      <c r="Q235" s="73"/>
      <c r="R235" s="73"/>
      <c r="S235" s="74"/>
    </row>
    <row r="236" spans="2:19" ht="13.5" customHeight="1" x14ac:dyDescent="0.2">
      <c r="B236" s="33"/>
      <c r="Q236" s="73"/>
      <c r="R236" s="73"/>
      <c r="S236" s="74"/>
    </row>
    <row r="237" spans="2:19" ht="13.5" customHeight="1" x14ac:dyDescent="0.2">
      <c r="B237" s="33"/>
      <c r="Q237" s="73"/>
      <c r="R237" s="73"/>
      <c r="S237" s="74"/>
    </row>
    <row r="238" spans="2:19" ht="13.5" customHeight="1" x14ac:dyDescent="0.2">
      <c r="B238" s="33"/>
      <c r="Q238" s="73"/>
      <c r="R238" s="73"/>
      <c r="S238" s="74"/>
    </row>
    <row r="239" spans="2:19" ht="13.5" customHeight="1" x14ac:dyDescent="0.2">
      <c r="B239" s="33"/>
      <c r="Q239" s="73"/>
      <c r="R239" s="73"/>
      <c r="S239" s="74"/>
    </row>
    <row r="240" spans="2:19" ht="13.5" customHeight="1" x14ac:dyDescent="0.2">
      <c r="B240" s="33"/>
      <c r="Q240" s="73"/>
      <c r="R240" s="73"/>
      <c r="S240" s="74"/>
    </row>
    <row r="241" spans="2:19" ht="13.5" customHeight="1" x14ac:dyDescent="0.2">
      <c r="B241" s="33"/>
      <c r="Q241" s="73"/>
      <c r="R241" s="73"/>
      <c r="S241" s="74"/>
    </row>
    <row r="242" spans="2:19" ht="13.5" customHeight="1" x14ac:dyDescent="0.2">
      <c r="B242" s="33"/>
      <c r="Q242" s="73"/>
      <c r="R242" s="73"/>
      <c r="S242" s="74"/>
    </row>
    <row r="243" spans="2:19" ht="13.5" customHeight="1" x14ac:dyDescent="0.2">
      <c r="B243" s="33"/>
      <c r="Q243" s="73"/>
      <c r="R243" s="73"/>
      <c r="S243" s="74"/>
    </row>
    <row r="244" spans="2:19" ht="13.5" customHeight="1" x14ac:dyDescent="0.2">
      <c r="B244" s="33"/>
      <c r="Q244" s="73"/>
      <c r="R244" s="73"/>
      <c r="S244" s="74"/>
    </row>
    <row r="245" spans="2:19" ht="13.5" customHeight="1" x14ac:dyDescent="0.2">
      <c r="B245" s="33"/>
      <c r="Q245" s="73"/>
      <c r="R245" s="73"/>
      <c r="S245" s="74"/>
    </row>
    <row r="246" spans="2:19" ht="13.5" customHeight="1" x14ac:dyDescent="0.2">
      <c r="B246" s="33"/>
      <c r="Q246" s="73"/>
      <c r="R246" s="73"/>
      <c r="S246" s="74"/>
    </row>
    <row r="247" spans="2:19" ht="13.5" customHeight="1" x14ac:dyDescent="0.2">
      <c r="B247" s="33"/>
      <c r="Q247" s="73"/>
      <c r="R247" s="73"/>
      <c r="S247" s="74"/>
    </row>
    <row r="248" spans="2:19" ht="13.5" customHeight="1" x14ac:dyDescent="0.2">
      <c r="B248" s="33"/>
      <c r="Q248" s="73"/>
      <c r="R248" s="73"/>
      <c r="S248" s="74"/>
    </row>
    <row r="249" spans="2:19" ht="13.5" customHeight="1" x14ac:dyDescent="0.2">
      <c r="B249" s="33"/>
      <c r="Q249" s="73"/>
      <c r="R249" s="73"/>
      <c r="S249" s="74"/>
    </row>
    <row r="250" spans="2:19" ht="13.5" customHeight="1" x14ac:dyDescent="0.2">
      <c r="B250" s="33"/>
      <c r="Q250" s="73"/>
      <c r="R250" s="73"/>
      <c r="S250" s="74"/>
    </row>
    <row r="251" spans="2:19" ht="13.5" customHeight="1" x14ac:dyDescent="0.2">
      <c r="B251" s="33"/>
      <c r="Q251" s="73"/>
      <c r="R251" s="73"/>
      <c r="S251" s="74"/>
    </row>
    <row r="252" spans="2:19" ht="13.5" customHeight="1" x14ac:dyDescent="0.2">
      <c r="B252" s="33"/>
      <c r="Q252" s="73"/>
      <c r="R252" s="73"/>
      <c r="S252" s="74"/>
    </row>
    <row r="253" spans="2:19" ht="13.5" customHeight="1" x14ac:dyDescent="0.2">
      <c r="B253" s="33"/>
      <c r="Q253" s="73"/>
      <c r="R253" s="73"/>
      <c r="S253" s="74"/>
    </row>
    <row r="254" spans="2:19" ht="13.5" customHeight="1" x14ac:dyDescent="0.2">
      <c r="B254" s="33"/>
      <c r="Q254" s="73"/>
      <c r="R254" s="73"/>
      <c r="S254" s="74"/>
    </row>
    <row r="255" spans="2:19" ht="13.5" customHeight="1" x14ac:dyDescent="0.2">
      <c r="B255" s="33"/>
      <c r="Q255" s="73"/>
      <c r="R255" s="73"/>
      <c r="S255" s="74"/>
    </row>
    <row r="256" spans="2:19" ht="13.5" customHeight="1" x14ac:dyDescent="0.2">
      <c r="B256" s="33"/>
      <c r="Q256" s="73"/>
      <c r="R256" s="73"/>
      <c r="S256" s="74"/>
    </row>
    <row r="257" spans="2:19" ht="13.5" customHeight="1" x14ac:dyDescent="0.2">
      <c r="B257" s="33"/>
      <c r="Q257" s="73"/>
      <c r="R257" s="73"/>
      <c r="S257" s="74"/>
    </row>
    <row r="258" spans="2:19" ht="13.5" customHeight="1" x14ac:dyDescent="0.2">
      <c r="B258" s="33"/>
      <c r="Q258" s="73"/>
      <c r="R258" s="73"/>
      <c r="S258" s="74"/>
    </row>
    <row r="259" spans="2:19" ht="13.5" customHeight="1" x14ac:dyDescent="0.2">
      <c r="B259" s="33"/>
      <c r="Q259" s="73"/>
      <c r="R259" s="73"/>
      <c r="S259" s="74"/>
    </row>
    <row r="260" spans="2:19" ht="13.5" customHeight="1" x14ac:dyDescent="0.2">
      <c r="B260" s="33"/>
      <c r="Q260" s="73"/>
      <c r="R260" s="73"/>
      <c r="S260" s="74"/>
    </row>
    <row r="261" spans="2:19" ht="13.5" customHeight="1" x14ac:dyDescent="0.2">
      <c r="B261" s="33"/>
      <c r="Q261" s="73"/>
      <c r="R261" s="73"/>
      <c r="S261" s="74"/>
    </row>
    <row r="262" spans="2:19" ht="13.5" customHeight="1" x14ac:dyDescent="0.2">
      <c r="B262" s="33"/>
      <c r="Q262" s="73"/>
      <c r="R262" s="73"/>
      <c r="S262" s="74"/>
    </row>
    <row r="263" spans="2:19" ht="13.5" customHeight="1" x14ac:dyDescent="0.2">
      <c r="B263" s="33"/>
      <c r="Q263" s="73"/>
      <c r="R263" s="73"/>
      <c r="S263" s="74"/>
    </row>
    <row r="264" spans="2:19" ht="13.5" customHeight="1" x14ac:dyDescent="0.2">
      <c r="B264" s="33"/>
      <c r="Q264" s="73"/>
      <c r="R264" s="73"/>
      <c r="S264" s="74"/>
    </row>
    <row r="265" spans="2:19" ht="13.5" customHeight="1" x14ac:dyDescent="0.2">
      <c r="B265" s="33"/>
      <c r="Q265" s="73"/>
      <c r="R265" s="73"/>
      <c r="S265" s="74"/>
    </row>
    <row r="266" spans="2:19" ht="13.5" customHeight="1" x14ac:dyDescent="0.2">
      <c r="B266" s="33"/>
      <c r="Q266" s="73"/>
      <c r="R266" s="73"/>
      <c r="S266" s="74"/>
    </row>
    <row r="267" spans="2:19" ht="13.5" customHeight="1" x14ac:dyDescent="0.2">
      <c r="B267" s="33"/>
      <c r="Q267" s="73"/>
      <c r="R267" s="73"/>
      <c r="S267" s="74"/>
    </row>
    <row r="268" spans="2:19" ht="13.5" customHeight="1" x14ac:dyDescent="0.2">
      <c r="B268" s="33"/>
      <c r="Q268" s="73"/>
      <c r="R268" s="73"/>
      <c r="S268" s="74"/>
    </row>
    <row r="269" spans="2:19" ht="13.5" customHeight="1" x14ac:dyDescent="0.2">
      <c r="B269" s="33"/>
      <c r="Q269" s="73"/>
      <c r="R269" s="73"/>
      <c r="S269" s="74"/>
    </row>
    <row r="270" spans="2:19" ht="13.5" customHeight="1" x14ac:dyDescent="0.2">
      <c r="B270" s="33"/>
      <c r="Q270" s="73"/>
      <c r="R270" s="73"/>
      <c r="S270" s="74"/>
    </row>
    <row r="271" spans="2:19" ht="13.5" customHeight="1" x14ac:dyDescent="0.2">
      <c r="B271" s="33"/>
      <c r="Q271" s="73"/>
      <c r="R271" s="73"/>
      <c r="S271" s="74"/>
    </row>
    <row r="272" spans="2:19" ht="13.5" customHeight="1" x14ac:dyDescent="0.2">
      <c r="B272" s="33"/>
      <c r="Q272" s="73"/>
      <c r="R272" s="73"/>
      <c r="S272" s="74"/>
    </row>
    <row r="273" spans="2:19" ht="13.5" customHeight="1" x14ac:dyDescent="0.2">
      <c r="B273" s="33"/>
      <c r="Q273" s="73"/>
      <c r="R273" s="73"/>
      <c r="S273" s="74"/>
    </row>
    <row r="274" spans="2:19" ht="13.5" customHeight="1" x14ac:dyDescent="0.2">
      <c r="B274" s="33"/>
      <c r="Q274" s="73"/>
      <c r="R274" s="73"/>
      <c r="S274" s="74"/>
    </row>
    <row r="275" spans="2:19" ht="13.5" customHeight="1" x14ac:dyDescent="0.2">
      <c r="B275" s="33"/>
      <c r="Q275" s="73"/>
      <c r="R275" s="73"/>
      <c r="S275" s="74"/>
    </row>
    <row r="276" spans="2:19" ht="13.5" customHeight="1" x14ac:dyDescent="0.2">
      <c r="B276" s="33"/>
      <c r="Q276" s="73"/>
      <c r="R276" s="73"/>
      <c r="S276" s="74"/>
    </row>
    <row r="277" spans="2:19" ht="13.5" customHeight="1" x14ac:dyDescent="0.2">
      <c r="B277" s="33"/>
      <c r="Q277" s="73"/>
      <c r="R277" s="73"/>
      <c r="S277" s="74"/>
    </row>
    <row r="278" spans="2:19" ht="13.5" customHeight="1" x14ac:dyDescent="0.2">
      <c r="B278" s="33"/>
      <c r="Q278" s="73"/>
      <c r="R278" s="73"/>
      <c r="S278" s="74"/>
    </row>
    <row r="279" spans="2:19" ht="13.5" customHeight="1" x14ac:dyDescent="0.2">
      <c r="B279" s="33"/>
      <c r="Q279" s="73"/>
      <c r="R279" s="73"/>
      <c r="S279" s="74"/>
    </row>
    <row r="280" spans="2:19" ht="13.5" customHeight="1" x14ac:dyDescent="0.2">
      <c r="B280" s="33"/>
      <c r="Q280" s="73"/>
      <c r="R280" s="73"/>
      <c r="S280" s="74"/>
    </row>
    <row r="281" spans="2:19" ht="13.5" customHeight="1" x14ac:dyDescent="0.2">
      <c r="B281" s="33"/>
      <c r="Q281" s="73"/>
      <c r="R281" s="73"/>
      <c r="S281" s="74"/>
    </row>
    <row r="282" spans="2:19" ht="13.5" customHeight="1" x14ac:dyDescent="0.2">
      <c r="B282" s="33"/>
      <c r="Q282" s="73"/>
      <c r="R282" s="73"/>
      <c r="S282" s="74"/>
    </row>
    <row r="283" spans="2:19" ht="13.5" customHeight="1" x14ac:dyDescent="0.2">
      <c r="B283" s="33"/>
      <c r="Q283" s="73"/>
      <c r="R283" s="73"/>
      <c r="S283" s="74"/>
    </row>
    <row r="284" spans="2:19" ht="13.5" customHeight="1" x14ac:dyDescent="0.2">
      <c r="B284" s="33"/>
      <c r="Q284" s="73"/>
      <c r="R284" s="73"/>
      <c r="S284" s="74"/>
    </row>
    <row r="285" spans="2:19" ht="13.5" customHeight="1" x14ac:dyDescent="0.2">
      <c r="B285" s="33"/>
      <c r="Q285" s="73"/>
      <c r="R285" s="73"/>
      <c r="S285" s="74"/>
    </row>
    <row r="286" spans="2:19" ht="13.5" customHeight="1" x14ac:dyDescent="0.2">
      <c r="B286" s="33"/>
      <c r="Q286" s="73"/>
      <c r="R286" s="73"/>
      <c r="S286" s="74"/>
    </row>
    <row r="287" spans="2:19" ht="13.5" customHeight="1" x14ac:dyDescent="0.2">
      <c r="B287" s="33"/>
      <c r="Q287" s="73"/>
      <c r="R287" s="73"/>
      <c r="S287" s="74"/>
    </row>
    <row r="288" spans="2:19" ht="13.5" customHeight="1" x14ac:dyDescent="0.2">
      <c r="B288" s="33"/>
      <c r="Q288" s="73"/>
      <c r="R288" s="73"/>
      <c r="S288" s="74"/>
    </row>
    <row r="289" spans="2:19" ht="13.5" customHeight="1" x14ac:dyDescent="0.2">
      <c r="B289" s="33"/>
      <c r="Q289" s="73"/>
      <c r="R289" s="73"/>
      <c r="S289" s="74"/>
    </row>
    <row r="290" spans="2:19" ht="13.5" customHeight="1" x14ac:dyDescent="0.2">
      <c r="B290" s="33"/>
      <c r="Q290" s="73"/>
      <c r="R290" s="73"/>
      <c r="S290" s="74"/>
    </row>
    <row r="291" spans="2:19" ht="13.5" customHeight="1" x14ac:dyDescent="0.2">
      <c r="B291" s="33"/>
      <c r="Q291" s="73"/>
      <c r="R291" s="73"/>
      <c r="S291" s="74"/>
    </row>
    <row r="292" spans="2:19" ht="13.5" customHeight="1" x14ac:dyDescent="0.2">
      <c r="B292" s="33"/>
      <c r="Q292" s="73"/>
      <c r="R292" s="73"/>
      <c r="S292" s="74"/>
    </row>
    <row r="293" spans="2:19" ht="13.5" customHeight="1" x14ac:dyDescent="0.2">
      <c r="B293" s="33"/>
      <c r="Q293" s="73"/>
      <c r="R293" s="73"/>
      <c r="S293" s="74"/>
    </row>
    <row r="294" spans="2:19" ht="13.5" customHeight="1" x14ac:dyDescent="0.2">
      <c r="B294" s="33"/>
      <c r="Q294" s="73"/>
      <c r="R294" s="73"/>
      <c r="S294" s="74"/>
    </row>
    <row r="295" spans="2:19" ht="13.5" customHeight="1" x14ac:dyDescent="0.2">
      <c r="B295" s="33"/>
      <c r="Q295" s="73"/>
      <c r="R295" s="73"/>
      <c r="S295" s="74"/>
    </row>
    <row r="296" spans="2:19" ht="13.5" customHeight="1" x14ac:dyDescent="0.2">
      <c r="B296" s="33"/>
      <c r="Q296" s="73"/>
      <c r="R296" s="73"/>
      <c r="S296" s="74"/>
    </row>
    <row r="297" spans="2:19" ht="13.5" customHeight="1" x14ac:dyDescent="0.2">
      <c r="B297" s="33"/>
      <c r="Q297" s="73"/>
      <c r="R297" s="73"/>
      <c r="S297" s="74"/>
    </row>
    <row r="298" spans="2:19" ht="13.5" customHeight="1" x14ac:dyDescent="0.2">
      <c r="B298" s="33"/>
      <c r="Q298" s="73"/>
      <c r="R298" s="73"/>
      <c r="S298" s="74"/>
    </row>
    <row r="299" spans="2:19" ht="13.5" customHeight="1" x14ac:dyDescent="0.2">
      <c r="B299" s="33"/>
      <c r="Q299" s="73"/>
      <c r="R299" s="73"/>
      <c r="S299" s="74"/>
    </row>
    <row r="300" spans="2:19" ht="13.5" customHeight="1" x14ac:dyDescent="0.2">
      <c r="B300" s="33"/>
      <c r="Q300" s="73"/>
      <c r="R300" s="73"/>
      <c r="S300" s="74"/>
    </row>
    <row r="301" spans="2:19" ht="13.5" customHeight="1" x14ac:dyDescent="0.2">
      <c r="B301" s="33"/>
      <c r="Q301" s="73"/>
      <c r="R301" s="73"/>
      <c r="S301" s="74"/>
    </row>
    <row r="302" spans="2:19" ht="13.5" customHeight="1" x14ac:dyDescent="0.2">
      <c r="B302" s="33"/>
      <c r="Q302" s="73"/>
      <c r="R302" s="73"/>
      <c r="S302" s="74"/>
    </row>
    <row r="303" spans="2:19" ht="13.5" customHeight="1" x14ac:dyDescent="0.2">
      <c r="B303" s="33"/>
      <c r="Q303" s="73"/>
      <c r="R303" s="73"/>
      <c r="S303" s="74"/>
    </row>
    <row r="304" spans="2:19" ht="13.5" customHeight="1" x14ac:dyDescent="0.2">
      <c r="B304" s="33"/>
      <c r="Q304" s="73"/>
      <c r="R304" s="73"/>
      <c r="S304" s="74"/>
    </row>
    <row r="305" spans="2:19" ht="13.5" customHeight="1" x14ac:dyDescent="0.2">
      <c r="B305" s="33"/>
      <c r="Q305" s="73"/>
      <c r="R305" s="73"/>
      <c r="S305" s="74"/>
    </row>
    <row r="306" spans="2:19" ht="13.5" customHeight="1" x14ac:dyDescent="0.2">
      <c r="B306" s="33"/>
      <c r="Q306" s="73"/>
      <c r="R306" s="73"/>
      <c r="S306" s="74"/>
    </row>
    <row r="307" spans="2:19" ht="13.5" customHeight="1" x14ac:dyDescent="0.2">
      <c r="B307" s="33"/>
      <c r="Q307" s="73"/>
      <c r="R307" s="73"/>
      <c r="S307" s="74"/>
    </row>
    <row r="308" spans="2:19" ht="13.5" customHeight="1" x14ac:dyDescent="0.2">
      <c r="B308" s="33"/>
      <c r="Q308" s="73"/>
      <c r="R308" s="73"/>
      <c r="S308" s="74"/>
    </row>
    <row r="309" spans="2:19" ht="13.5" customHeight="1" x14ac:dyDescent="0.2">
      <c r="B309" s="33"/>
      <c r="Q309" s="73"/>
      <c r="R309" s="73"/>
      <c r="S309" s="74"/>
    </row>
    <row r="310" spans="2:19" ht="13.5" customHeight="1" x14ac:dyDescent="0.2">
      <c r="B310" s="33"/>
      <c r="Q310" s="73"/>
      <c r="R310" s="73"/>
      <c r="S310" s="74"/>
    </row>
    <row r="311" spans="2:19" ht="13.5" customHeight="1" x14ac:dyDescent="0.2">
      <c r="B311" s="33"/>
      <c r="Q311" s="73"/>
      <c r="R311" s="73"/>
      <c r="S311" s="74"/>
    </row>
    <row r="312" spans="2:19" ht="13.5" customHeight="1" x14ac:dyDescent="0.2">
      <c r="B312" s="33"/>
      <c r="Q312" s="73"/>
      <c r="R312" s="73"/>
      <c r="S312" s="74"/>
    </row>
    <row r="313" spans="2:19" ht="13.5" customHeight="1" x14ac:dyDescent="0.2">
      <c r="B313" s="33"/>
      <c r="Q313" s="73"/>
      <c r="R313" s="73"/>
      <c r="S313" s="74"/>
    </row>
    <row r="314" spans="2:19" ht="13.5" customHeight="1" x14ac:dyDescent="0.2">
      <c r="B314" s="33"/>
      <c r="Q314" s="73"/>
      <c r="R314" s="73"/>
      <c r="S314" s="74"/>
    </row>
    <row r="315" spans="2:19" ht="13.5" customHeight="1" x14ac:dyDescent="0.2">
      <c r="B315" s="33"/>
      <c r="Q315" s="73"/>
      <c r="R315" s="73"/>
      <c r="S315" s="74"/>
    </row>
    <row r="316" spans="2:19" ht="13.5" customHeight="1" x14ac:dyDescent="0.2">
      <c r="B316" s="33"/>
      <c r="Q316" s="73"/>
      <c r="R316" s="73"/>
      <c r="S316" s="74"/>
    </row>
    <row r="317" spans="2:19" ht="13.5" customHeight="1" x14ac:dyDescent="0.2">
      <c r="B317" s="33"/>
      <c r="Q317" s="73"/>
      <c r="R317" s="73"/>
      <c r="S317" s="74"/>
    </row>
    <row r="318" spans="2:19" ht="13.5" customHeight="1" x14ac:dyDescent="0.2">
      <c r="B318" s="33"/>
      <c r="Q318" s="73"/>
      <c r="R318" s="73"/>
      <c r="S318" s="74"/>
    </row>
    <row r="319" spans="2:19" ht="13.5" customHeight="1" x14ac:dyDescent="0.2">
      <c r="B319" s="33"/>
      <c r="Q319" s="73"/>
      <c r="R319" s="73"/>
      <c r="S319" s="74"/>
    </row>
    <row r="320" spans="2:19" ht="13.5" customHeight="1" x14ac:dyDescent="0.2">
      <c r="B320" s="33"/>
      <c r="Q320" s="73"/>
      <c r="R320" s="73"/>
      <c r="S320" s="74"/>
    </row>
    <row r="321" spans="2:19" ht="13.5" customHeight="1" x14ac:dyDescent="0.2">
      <c r="B321" s="33"/>
      <c r="Q321" s="73"/>
      <c r="R321" s="73"/>
      <c r="S321" s="74"/>
    </row>
    <row r="322" spans="2:19" ht="13.5" customHeight="1" x14ac:dyDescent="0.2">
      <c r="B322" s="33"/>
      <c r="Q322" s="73"/>
      <c r="R322" s="73"/>
      <c r="S322" s="74"/>
    </row>
    <row r="323" spans="2:19" ht="13.5" customHeight="1" x14ac:dyDescent="0.2">
      <c r="B323" s="33"/>
      <c r="Q323" s="73"/>
      <c r="R323" s="73"/>
      <c r="S323" s="74"/>
    </row>
    <row r="324" spans="2:19" ht="13.5" customHeight="1" x14ac:dyDescent="0.2">
      <c r="B324" s="33"/>
      <c r="Q324" s="73"/>
      <c r="R324" s="73"/>
      <c r="S324" s="74"/>
    </row>
    <row r="325" spans="2:19" ht="13.5" customHeight="1" x14ac:dyDescent="0.2">
      <c r="B325" s="33"/>
      <c r="C325" s="39"/>
      <c r="E325" s="39"/>
      <c r="Q325" s="73"/>
      <c r="R325" s="73"/>
      <c r="S325" s="74"/>
    </row>
    <row r="326" spans="2:19" ht="13.5" customHeight="1" x14ac:dyDescent="0.2">
      <c r="B326" s="33"/>
      <c r="C326" s="39"/>
      <c r="E326" s="39"/>
      <c r="Q326" s="73"/>
      <c r="R326" s="73"/>
      <c r="S326" s="74"/>
    </row>
    <row r="327" spans="2:19" ht="13.5" customHeight="1" x14ac:dyDescent="0.2">
      <c r="B327" s="33"/>
      <c r="Q327" s="73"/>
      <c r="R327" s="73"/>
      <c r="S327" s="74"/>
    </row>
    <row r="328" spans="2:19" ht="13.5" customHeight="1" x14ac:dyDescent="0.2">
      <c r="B328" s="33"/>
      <c r="Q328" s="73"/>
      <c r="R328" s="73"/>
      <c r="S328" s="74"/>
    </row>
    <row r="329" spans="2:19" ht="13.5" customHeight="1" x14ac:dyDescent="0.2">
      <c r="B329" s="33"/>
      <c r="Q329" s="73"/>
      <c r="R329" s="73"/>
      <c r="S329" s="74"/>
    </row>
    <row r="330" spans="2:19" ht="13.5" customHeight="1" x14ac:dyDescent="0.2">
      <c r="B330" s="33"/>
      <c r="Q330" s="73"/>
      <c r="R330" s="73"/>
      <c r="S330" s="74"/>
    </row>
    <row r="331" spans="2:19" ht="13.5" customHeight="1" x14ac:dyDescent="0.2">
      <c r="B331" s="33"/>
      <c r="Q331" s="73"/>
      <c r="R331" s="73"/>
      <c r="S331" s="74"/>
    </row>
    <row r="332" spans="2:19" ht="13.5" customHeight="1" x14ac:dyDescent="0.2">
      <c r="B332" s="33"/>
      <c r="Q332" s="73"/>
      <c r="R332" s="73"/>
      <c r="S332" s="74"/>
    </row>
    <row r="333" spans="2:19" ht="13.5" customHeight="1" x14ac:dyDescent="0.2">
      <c r="B333" s="33"/>
      <c r="Q333" s="73"/>
      <c r="R333" s="73"/>
      <c r="S333" s="74"/>
    </row>
    <row r="334" spans="2:19" ht="13.5" customHeight="1" x14ac:dyDescent="0.2">
      <c r="B334" s="33"/>
      <c r="Q334" s="73"/>
      <c r="R334" s="73"/>
      <c r="S334" s="74"/>
    </row>
    <row r="335" spans="2:19" ht="13.5" customHeight="1" x14ac:dyDescent="0.2">
      <c r="B335" s="33"/>
      <c r="Q335" s="73"/>
      <c r="R335" s="73"/>
      <c r="S335" s="74"/>
    </row>
    <row r="336" spans="2:19" ht="13.5" customHeight="1" x14ac:dyDescent="0.2">
      <c r="B336" s="33"/>
      <c r="Q336" s="73"/>
      <c r="R336" s="73"/>
      <c r="S336" s="74"/>
    </row>
    <row r="337" spans="2:19" ht="13.5" customHeight="1" x14ac:dyDescent="0.2">
      <c r="B337" s="33"/>
      <c r="Q337" s="73"/>
      <c r="R337" s="73"/>
      <c r="S337" s="74"/>
    </row>
    <row r="338" spans="2:19" ht="13.5" customHeight="1" x14ac:dyDescent="0.2">
      <c r="B338" s="33"/>
      <c r="Q338" s="73"/>
      <c r="R338" s="73"/>
      <c r="S338" s="74"/>
    </row>
    <row r="339" spans="2:19" ht="13.5" customHeight="1" x14ac:dyDescent="0.2">
      <c r="B339" s="33"/>
      <c r="Q339" s="73"/>
      <c r="R339" s="73"/>
      <c r="S339" s="74"/>
    </row>
    <row r="340" spans="2:19" ht="13.5" customHeight="1" x14ac:dyDescent="0.2">
      <c r="B340" s="33"/>
      <c r="Q340" s="73"/>
      <c r="R340" s="73"/>
      <c r="S340" s="74"/>
    </row>
    <row r="341" spans="2:19" ht="13.5" customHeight="1" x14ac:dyDescent="0.2">
      <c r="B341" s="33"/>
      <c r="Q341" s="73"/>
      <c r="R341" s="73"/>
      <c r="S341" s="74"/>
    </row>
    <row r="342" spans="2:19" ht="13.5" customHeight="1" x14ac:dyDescent="0.2">
      <c r="B342" s="33"/>
      <c r="Q342" s="73"/>
      <c r="R342" s="73"/>
      <c r="S342" s="74"/>
    </row>
    <row r="343" spans="2:19" ht="13.5" customHeight="1" x14ac:dyDescent="0.2">
      <c r="B343" s="33"/>
      <c r="Q343" s="73"/>
      <c r="R343" s="73"/>
      <c r="S343" s="74"/>
    </row>
    <row r="344" spans="2:19" ht="13.5" customHeight="1" x14ac:dyDescent="0.2">
      <c r="B344" s="33"/>
      <c r="Q344" s="73"/>
      <c r="R344" s="73"/>
      <c r="S344" s="74"/>
    </row>
    <row r="345" spans="2:19" ht="13.5" customHeight="1" x14ac:dyDescent="0.2">
      <c r="B345" s="33"/>
      <c r="Q345" s="73"/>
      <c r="R345" s="73"/>
      <c r="S345" s="74"/>
    </row>
    <row r="346" spans="2:19" ht="13.5" customHeight="1" x14ac:dyDescent="0.2">
      <c r="B346" s="33"/>
      <c r="Q346" s="73"/>
      <c r="R346" s="73"/>
      <c r="S346" s="74"/>
    </row>
    <row r="347" spans="2:19" ht="13.5" customHeight="1" x14ac:dyDescent="0.2">
      <c r="B347" s="33"/>
      <c r="Q347" s="73"/>
      <c r="R347" s="73"/>
      <c r="S347" s="74"/>
    </row>
    <row r="348" spans="2:19" ht="13.5" customHeight="1" x14ac:dyDescent="0.2">
      <c r="B348" s="33"/>
      <c r="Q348" s="73"/>
      <c r="R348" s="73"/>
      <c r="S348" s="74"/>
    </row>
    <row r="349" spans="2:19" ht="13.5" customHeight="1" x14ac:dyDescent="0.2">
      <c r="B349" s="33"/>
      <c r="Q349" s="73"/>
      <c r="R349" s="73"/>
      <c r="S349" s="74"/>
    </row>
    <row r="350" spans="2:19" ht="13.5" customHeight="1" x14ac:dyDescent="0.2">
      <c r="B350" s="33"/>
      <c r="Q350" s="73"/>
      <c r="R350" s="73"/>
      <c r="S350" s="74"/>
    </row>
    <row r="351" spans="2:19" ht="13.5" customHeight="1" x14ac:dyDescent="0.2">
      <c r="B351" s="33"/>
      <c r="Q351" s="73"/>
      <c r="R351" s="73"/>
      <c r="S351" s="74"/>
    </row>
    <row r="352" spans="2:19" ht="13.5" customHeight="1" x14ac:dyDescent="0.2">
      <c r="B352" s="33"/>
      <c r="Q352" s="73"/>
      <c r="R352" s="73"/>
      <c r="S352" s="74"/>
    </row>
    <row r="353" spans="2:19" ht="13.5" customHeight="1" x14ac:dyDescent="0.2">
      <c r="B353" s="33"/>
      <c r="Q353" s="73"/>
      <c r="R353" s="73"/>
      <c r="S353" s="74"/>
    </row>
    <row r="354" spans="2:19" ht="13.5" customHeight="1" x14ac:dyDescent="0.2">
      <c r="B354" s="33"/>
      <c r="Q354" s="73"/>
      <c r="R354" s="73"/>
      <c r="S354" s="74"/>
    </row>
    <row r="355" spans="2:19" ht="13.5" customHeight="1" x14ac:dyDescent="0.2">
      <c r="B355" s="33"/>
      <c r="Q355" s="73"/>
      <c r="R355" s="73"/>
      <c r="S355" s="74"/>
    </row>
    <row r="356" spans="2:19" ht="13.5" customHeight="1" x14ac:dyDescent="0.2">
      <c r="B356" s="33"/>
      <c r="Q356" s="73"/>
      <c r="R356" s="73"/>
      <c r="S356" s="74"/>
    </row>
    <row r="357" spans="2:19" ht="13.5" customHeight="1" x14ac:dyDescent="0.2">
      <c r="B357" s="33"/>
      <c r="Q357" s="73"/>
      <c r="R357" s="73"/>
      <c r="S357" s="74"/>
    </row>
    <row r="358" spans="2:19" ht="13.5" customHeight="1" x14ac:dyDescent="0.2">
      <c r="B358" s="33"/>
      <c r="Q358" s="73"/>
      <c r="R358" s="73"/>
      <c r="S358" s="74"/>
    </row>
    <row r="359" spans="2:19" ht="13.5" customHeight="1" x14ac:dyDescent="0.2">
      <c r="B359" s="33"/>
      <c r="Q359" s="73"/>
      <c r="R359" s="73"/>
      <c r="S359" s="74"/>
    </row>
    <row r="360" spans="2:19" ht="13.5" customHeight="1" x14ac:dyDescent="0.2">
      <c r="B360" s="33"/>
      <c r="Q360" s="73"/>
      <c r="R360" s="73"/>
      <c r="S360" s="74"/>
    </row>
    <row r="361" spans="2:19" ht="13.5" customHeight="1" x14ac:dyDescent="0.2">
      <c r="B361" s="33"/>
      <c r="Q361" s="73"/>
      <c r="R361" s="73"/>
      <c r="S361" s="74"/>
    </row>
    <row r="362" spans="2:19" ht="13.5" customHeight="1" x14ac:dyDescent="0.2">
      <c r="B362" s="33"/>
      <c r="Q362" s="73"/>
      <c r="R362" s="73"/>
      <c r="S362" s="74"/>
    </row>
    <row r="363" spans="2:19" ht="13.5" customHeight="1" x14ac:dyDescent="0.2">
      <c r="B363" s="33"/>
      <c r="Q363" s="73"/>
      <c r="R363" s="73"/>
      <c r="S363" s="74"/>
    </row>
    <row r="364" spans="2:19" ht="13.5" customHeight="1" x14ac:dyDescent="0.2">
      <c r="B364" s="33"/>
      <c r="Q364" s="73"/>
      <c r="R364" s="73"/>
      <c r="S364" s="74"/>
    </row>
    <row r="365" spans="2:19" ht="13.5" customHeight="1" x14ac:dyDescent="0.2">
      <c r="B365" s="33"/>
      <c r="Q365" s="73"/>
      <c r="R365" s="73"/>
      <c r="S365" s="74"/>
    </row>
    <row r="366" spans="2:19" ht="13.5" customHeight="1" x14ac:dyDescent="0.2">
      <c r="B366" s="33"/>
      <c r="Q366" s="73"/>
      <c r="R366" s="73"/>
      <c r="S366" s="74"/>
    </row>
    <row r="367" spans="2:19" ht="13.5" customHeight="1" x14ac:dyDescent="0.2">
      <c r="B367" s="33"/>
      <c r="Q367" s="73"/>
      <c r="R367" s="73"/>
      <c r="S367" s="74"/>
    </row>
    <row r="368" spans="2:19" ht="13.5" customHeight="1" x14ac:dyDescent="0.2">
      <c r="B368" s="33"/>
      <c r="Q368" s="73"/>
      <c r="R368" s="73"/>
      <c r="S368" s="74"/>
    </row>
    <row r="369" spans="2:19" ht="13.5" customHeight="1" x14ac:dyDescent="0.2">
      <c r="B369" s="33"/>
      <c r="Q369" s="73"/>
      <c r="R369" s="73"/>
      <c r="S369" s="74"/>
    </row>
    <row r="370" spans="2:19" ht="13.5" customHeight="1" x14ac:dyDescent="0.2">
      <c r="B370" s="33"/>
      <c r="Q370" s="73"/>
      <c r="R370" s="73"/>
      <c r="S370" s="74"/>
    </row>
    <row r="371" spans="2:19" ht="13.5" customHeight="1" x14ac:dyDescent="0.2">
      <c r="B371" s="33"/>
      <c r="Q371" s="73"/>
      <c r="R371" s="73"/>
      <c r="S371" s="74"/>
    </row>
    <row r="372" spans="2:19" ht="13.5" customHeight="1" x14ac:dyDescent="0.2">
      <c r="B372" s="33"/>
      <c r="Q372" s="73"/>
      <c r="R372" s="73"/>
      <c r="S372" s="74"/>
    </row>
    <row r="373" spans="2:19" ht="13.5" customHeight="1" x14ac:dyDescent="0.2">
      <c r="B373" s="33"/>
      <c r="Q373" s="73"/>
      <c r="R373" s="73"/>
      <c r="S373" s="74"/>
    </row>
    <row r="374" spans="2:19" ht="13.5" customHeight="1" x14ac:dyDescent="0.2">
      <c r="B374" s="33"/>
      <c r="Q374" s="73"/>
      <c r="R374" s="73"/>
      <c r="S374" s="74"/>
    </row>
    <row r="375" spans="2:19" ht="13.5" customHeight="1" x14ac:dyDescent="0.2">
      <c r="B375" s="33"/>
      <c r="Q375" s="73"/>
      <c r="R375" s="73"/>
      <c r="S375" s="74"/>
    </row>
    <row r="376" spans="2:19" ht="13.5" customHeight="1" x14ac:dyDescent="0.2">
      <c r="B376" s="33"/>
      <c r="Q376" s="73"/>
      <c r="R376" s="73"/>
      <c r="S376" s="74"/>
    </row>
    <row r="377" spans="2:19" ht="13.5" customHeight="1" x14ac:dyDescent="0.2">
      <c r="B377" s="33"/>
      <c r="Q377" s="73"/>
      <c r="R377" s="73"/>
      <c r="S377" s="74"/>
    </row>
    <row r="378" spans="2:19" ht="13.5" customHeight="1" x14ac:dyDescent="0.2">
      <c r="B378" s="33"/>
      <c r="Q378" s="73"/>
      <c r="R378" s="73"/>
      <c r="S378" s="74"/>
    </row>
    <row r="379" spans="2:19" ht="13.5" customHeight="1" x14ac:dyDescent="0.2">
      <c r="B379" s="33"/>
      <c r="Q379" s="73"/>
      <c r="R379" s="73"/>
      <c r="S379" s="74"/>
    </row>
    <row r="380" spans="2:19" ht="13.5" customHeight="1" x14ac:dyDescent="0.2">
      <c r="B380" s="33"/>
      <c r="Q380" s="73"/>
      <c r="R380" s="73"/>
      <c r="S380" s="74"/>
    </row>
    <row r="381" spans="2:19" ht="13.5" customHeight="1" x14ac:dyDescent="0.2">
      <c r="B381" s="33"/>
      <c r="Q381" s="73"/>
      <c r="R381" s="73"/>
      <c r="S381" s="74"/>
    </row>
    <row r="382" spans="2:19" ht="13.5" customHeight="1" x14ac:dyDescent="0.2">
      <c r="B382" s="33"/>
      <c r="Q382" s="73"/>
      <c r="R382" s="73"/>
      <c r="S382" s="74"/>
    </row>
    <row r="383" spans="2:19" ht="13.5" customHeight="1" x14ac:dyDescent="0.2">
      <c r="B383" s="33"/>
      <c r="Q383" s="73"/>
      <c r="R383" s="73"/>
      <c r="S383" s="74"/>
    </row>
    <row r="384" spans="2:19" ht="13.5" customHeight="1" x14ac:dyDescent="0.2">
      <c r="B384" s="33"/>
      <c r="Q384" s="73"/>
      <c r="R384" s="73"/>
      <c r="S384" s="74"/>
    </row>
    <row r="385" spans="2:19" ht="13.5" customHeight="1" x14ac:dyDescent="0.2">
      <c r="B385" s="33"/>
      <c r="Q385" s="73"/>
      <c r="R385" s="73"/>
      <c r="S385" s="74"/>
    </row>
    <row r="386" spans="2:19" ht="13.5" customHeight="1" x14ac:dyDescent="0.2">
      <c r="B386" s="33"/>
      <c r="Q386" s="73"/>
      <c r="R386" s="73"/>
      <c r="S386" s="74"/>
    </row>
    <row r="387" spans="2:19" ht="13.5" customHeight="1" x14ac:dyDescent="0.2">
      <c r="B387" s="33"/>
      <c r="Q387" s="73"/>
      <c r="R387" s="73"/>
      <c r="S387" s="74"/>
    </row>
    <row r="388" spans="2:19" ht="13.5" customHeight="1" x14ac:dyDescent="0.2">
      <c r="B388" s="33"/>
      <c r="Q388" s="73"/>
      <c r="R388" s="73"/>
      <c r="S388" s="74"/>
    </row>
    <row r="389" spans="2:19" ht="13.5" customHeight="1" x14ac:dyDescent="0.2">
      <c r="B389" s="33"/>
      <c r="Q389" s="73"/>
      <c r="R389" s="73"/>
      <c r="S389" s="74"/>
    </row>
    <row r="390" spans="2:19" ht="13.5" customHeight="1" x14ac:dyDescent="0.2">
      <c r="B390" s="33"/>
      <c r="Q390" s="73"/>
      <c r="R390" s="73"/>
      <c r="S390" s="74"/>
    </row>
    <row r="391" spans="2:19" ht="13.5" customHeight="1" x14ac:dyDescent="0.2">
      <c r="B391" s="33"/>
      <c r="Q391" s="73"/>
      <c r="R391" s="73"/>
      <c r="S391" s="74"/>
    </row>
    <row r="392" spans="2:19" ht="13.5" customHeight="1" x14ac:dyDescent="0.2">
      <c r="B392" s="33"/>
      <c r="Q392" s="73"/>
      <c r="R392" s="73"/>
      <c r="S392" s="74"/>
    </row>
    <row r="393" spans="2:19" ht="13.5" customHeight="1" x14ac:dyDescent="0.2">
      <c r="B393" s="33"/>
      <c r="Q393" s="73"/>
      <c r="R393" s="73"/>
      <c r="S393" s="74"/>
    </row>
    <row r="394" spans="2:19" ht="13.5" customHeight="1" x14ac:dyDescent="0.2">
      <c r="B394" s="33"/>
      <c r="Q394" s="73"/>
      <c r="R394" s="73"/>
      <c r="S394" s="74"/>
    </row>
    <row r="395" spans="2:19" ht="13.5" customHeight="1" x14ac:dyDescent="0.2">
      <c r="B395" s="33"/>
      <c r="Q395" s="73"/>
      <c r="R395" s="73"/>
      <c r="S395" s="74"/>
    </row>
    <row r="396" spans="2:19" ht="13.5" customHeight="1" x14ac:dyDescent="0.2">
      <c r="B396" s="33"/>
      <c r="Q396" s="73"/>
      <c r="R396" s="73"/>
      <c r="S396" s="74"/>
    </row>
    <row r="397" spans="2:19" ht="13.5" customHeight="1" x14ac:dyDescent="0.2">
      <c r="B397" s="33"/>
      <c r="Q397" s="73"/>
      <c r="R397" s="73"/>
      <c r="S397" s="74"/>
    </row>
    <row r="398" spans="2:19" ht="13.5" customHeight="1" x14ac:dyDescent="0.2">
      <c r="B398" s="33"/>
      <c r="Q398" s="73"/>
      <c r="R398" s="73"/>
      <c r="S398" s="74"/>
    </row>
    <row r="399" spans="2:19" ht="13.5" customHeight="1" x14ac:dyDescent="0.2">
      <c r="B399" s="33"/>
      <c r="Q399" s="73"/>
      <c r="R399" s="73"/>
      <c r="S399" s="74"/>
    </row>
    <row r="400" spans="2:19" ht="13.5" customHeight="1" x14ac:dyDescent="0.2">
      <c r="B400" s="33"/>
      <c r="Q400" s="73"/>
      <c r="R400" s="73"/>
      <c r="S400" s="74"/>
    </row>
    <row r="401" spans="2:19" ht="13.5" customHeight="1" x14ac:dyDescent="0.2">
      <c r="B401" s="33"/>
      <c r="Q401" s="73"/>
      <c r="R401" s="73"/>
      <c r="S401" s="74"/>
    </row>
    <row r="402" spans="2:19" ht="13.5" customHeight="1" x14ac:dyDescent="0.2">
      <c r="B402" s="33"/>
      <c r="Q402" s="73"/>
      <c r="R402" s="73"/>
      <c r="S402" s="74"/>
    </row>
    <row r="403" spans="2:19" ht="13.5" customHeight="1" x14ac:dyDescent="0.2">
      <c r="B403" s="33"/>
      <c r="Q403" s="73"/>
      <c r="R403" s="73"/>
      <c r="S403" s="74"/>
    </row>
    <row r="404" spans="2:19" ht="13.5" customHeight="1" x14ac:dyDescent="0.2">
      <c r="B404" s="33"/>
      <c r="Q404" s="73"/>
      <c r="R404" s="73"/>
      <c r="S404" s="74"/>
    </row>
    <row r="405" spans="2:19" ht="13.5" customHeight="1" x14ac:dyDescent="0.2">
      <c r="B405" s="33"/>
      <c r="Q405" s="73"/>
      <c r="R405" s="73"/>
      <c r="S405" s="74"/>
    </row>
    <row r="406" spans="2:19" ht="13.5" customHeight="1" x14ac:dyDescent="0.2">
      <c r="B406" s="33"/>
      <c r="Q406" s="73"/>
      <c r="R406" s="73"/>
      <c r="S406" s="74"/>
    </row>
    <row r="407" spans="2:19" ht="13.5" customHeight="1" x14ac:dyDescent="0.2">
      <c r="B407" s="33"/>
      <c r="Q407" s="73"/>
      <c r="R407" s="73"/>
      <c r="S407" s="74"/>
    </row>
    <row r="408" spans="2:19" ht="13.5" customHeight="1" x14ac:dyDescent="0.2">
      <c r="B408" s="33"/>
      <c r="Q408" s="73"/>
      <c r="R408" s="73"/>
      <c r="S408" s="74"/>
    </row>
    <row r="409" spans="2:19" ht="13.5" customHeight="1" x14ac:dyDescent="0.2">
      <c r="B409" s="33"/>
      <c r="Q409" s="73"/>
      <c r="R409" s="73"/>
      <c r="S409" s="74"/>
    </row>
    <row r="410" spans="2:19" ht="13.5" customHeight="1" x14ac:dyDescent="0.2">
      <c r="B410" s="33"/>
      <c r="Q410" s="73"/>
      <c r="R410" s="73"/>
      <c r="S410" s="74"/>
    </row>
    <row r="411" spans="2:19" ht="13.5" customHeight="1" x14ac:dyDescent="0.2">
      <c r="B411" s="33"/>
      <c r="Q411" s="73"/>
      <c r="R411" s="73"/>
      <c r="S411" s="74"/>
    </row>
    <row r="412" spans="2:19" ht="13.5" customHeight="1" x14ac:dyDescent="0.2">
      <c r="B412" s="33"/>
      <c r="Q412" s="73"/>
      <c r="R412" s="73"/>
      <c r="S412" s="74"/>
    </row>
    <row r="413" spans="2:19" ht="13.5" customHeight="1" x14ac:dyDescent="0.2">
      <c r="B413" s="33"/>
      <c r="Q413" s="73"/>
      <c r="R413" s="73"/>
      <c r="S413" s="74"/>
    </row>
    <row r="414" spans="2:19" ht="13.5" customHeight="1" x14ac:dyDescent="0.2">
      <c r="B414" s="33"/>
      <c r="Q414" s="73"/>
      <c r="R414" s="73"/>
      <c r="S414" s="74"/>
    </row>
    <row r="415" spans="2:19" ht="13.5" customHeight="1" x14ac:dyDescent="0.2">
      <c r="B415" s="33"/>
      <c r="Q415" s="73"/>
      <c r="R415" s="73"/>
      <c r="S415" s="74"/>
    </row>
    <row r="416" spans="2:19" ht="13.5" customHeight="1" x14ac:dyDescent="0.2">
      <c r="B416" s="33"/>
      <c r="Q416" s="73"/>
      <c r="R416" s="73"/>
      <c r="S416" s="74"/>
    </row>
    <row r="417" spans="2:19" ht="13.5" customHeight="1" x14ac:dyDescent="0.2">
      <c r="B417" s="33"/>
      <c r="Q417" s="73"/>
      <c r="R417" s="73"/>
      <c r="S417" s="74"/>
    </row>
    <row r="418" spans="2:19" ht="13.5" customHeight="1" x14ac:dyDescent="0.2">
      <c r="B418" s="33"/>
      <c r="Q418" s="73"/>
      <c r="R418" s="73"/>
      <c r="S418" s="74"/>
    </row>
    <row r="419" spans="2:19" ht="13.5" customHeight="1" x14ac:dyDescent="0.2">
      <c r="B419" s="33"/>
      <c r="Q419" s="73"/>
      <c r="R419" s="73"/>
      <c r="S419" s="74"/>
    </row>
    <row r="420" spans="2:19" ht="13.5" customHeight="1" x14ac:dyDescent="0.2">
      <c r="B420" s="33"/>
      <c r="Q420" s="73"/>
      <c r="R420" s="73"/>
      <c r="S420" s="74"/>
    </row>
    <row r="421" spans="2:19" ht="13.5" customHeight="1" x14ac:dyDescent="0.2">
      <c r="B421" s="33"/>
      <c r="Q421" s="73"/>
      <c r="R421" s="73"/>
      <c r="S421" s="74"/>
    </row>
    <row r="422" spans="2:19" ht="13.5" customHeight="1" x14ac:dyDescent="0.2">
      <c r="B422" s="33"/>
      <c r="Q422" s="73"/>
      <c r="R422" s="73"/>
      <c r="S422" s="74"/>
    </row>
    <row r="423" spans="2:19" ht="13.5" customHeight="1" x14ac:dyDescent="0.2">
      <c r="B423" s="33"/>
      <c r="Q423" s="73"/>
      <c r="R423" s="73"/>
      <c r="S423" s="74"/>
    </row>
    <row r="424" spans="2:19" ht="13.5" customHeight="1" x14ac:dyDescent="0.2">
      <c r="B424" s="33"/>
      <c r="Q424" s="73"/>
      <c r="R424" s="73"/>
      <c r="S424" s="74"/>
    </row>
    <row r="425" spans="2:19" ht="13.5" customHeight="1" x14ac:dyDescent="0.2">
      <c r="B425" s="33"/>
      <c r="Q425" s="73"/>
      <c r="R425" s="73"/>
      <c r="S425" s="74"/>
    </row>
    <row r="426" spans="2:19" ht="13.5" customHeight="1" x14ac:dyDescent="0.2">
      <c r="B426" s="33"/>
      <c r="Q426" s="73"/>
      <c r="R426" s="73"/>
      <c r="S426" s="74"/>
    </row>
    <row r="427" spans="2:19" ht="13.5" customHeight="1" x14ac:dyDescent="0.2">
      <c r="B427" s="33"/>
      <c r="Q427" s="73"/>
      <c r="R427" s="73"/>
      <c r="S427" s="74"/>
    </row>
    <row r="428" spans="2:19" ht="13.5" customHeight="1" x14ac:dyDescent="0.2">
      <c r="B428" s="33"/>
      <c r="Q428" s="73"/>
      <c r="R428" s="73"/>
      <c r="S428" s="74"/>
    </row>
    <row r="429" spans="2:19" ht="13.5" customHeight="1" x14ac:dyDescent="0.2">
      <c r="B429" s="33"/>
      <c r="Q429" s="73"/>
      <c r="R429" s="73"/>
      <c r="S429" s="74"/>
    </row>
    <row r="430" spans="2:19" ht="13.5" customHeight="1" x14ac:dyDescent="0.2">
      <c r="B430" s="33"/>
      <c r="Q430" s="73"/>
      <c r="R430" s="73"/>
      <c r="S430" s="74"/>
    </row>
    <row r="431" spans="2:19" ht="13.5" customHeight="1" x14ac:dyDescent="0.2">
      <c r="B431" s="33"/>
      <c r="Q431" s="73"/>
      <c r="R431" s="73"/>
      <c r="S431" s="74"/>
    </row>
    <row r="432" spans="2:19" ht="13.5" customHeight="1" x14ac:dyDescent="0.2">
      <c r="B432" s="33"/>
      <c r="Q432" s="73"/>
      <c r="R432" s="73"/>
      <c r="S432" s="74"/>
    </row>
    <row r="433" spans="2:19" ht="13.5" customHeight="1" x14ac:dyDescent="0.2">
      <c r="B433" s="33"/>
      <c r="Q433" s="73"/>
      <c r="R433" s="73"/>
      <c r="S433" s="74"/>
    </row>
    <row r="434" spans="2:19" ht="13.5" customHeight="1" x14ac:dyDescent="0.2">
      <c r="B434" s="33"/>
      <c r="Q434" s="73"/>
      <c r="R434" s="73"/>
      <c r="S434" s="74"/>
    </row>
    <row r="435" spans="2:19" ht="13.5" customHeight="1" x14ac:dyDescent="0.2">
      <c r="B435" s="33"/>
      <c r="Q435" s="73"/>
      <c r="R435" s="73"/>
      <c r="S435" s="74"/>
    </row>
    <row r="436" spans="2:19" ht="13.5" customHeight="1" x14ac:dyDescent="0.2">
      <c r="B436" s="33"/>
      <c r="Q436" s="73"/>
      <c r="R436" s="73"/>
      <c r="S436" s="74"/>
    </row>
    <row r="437" spans="2:19" ht="13.5" customHeight="1" x14ac:dyDescent="0.2">
      <c r="B437" s="33"/>
      <c r="Q437" s="73"/>
      <c r="R437" s="73"/>
      <c r="S437" s="74"/>
    </row>
    <row r="438" spans="2:19" ht="13.5" customHeight="1" x14ac:dyDescent="0.2">
      <c r="B438" s="33"/>
      <c r="Q438" s="73"/>
      <c r="R438" s="73"/>
      <c r="S438" s="74"/>
    </row>
    <row r="439" spans="2:19" ht="13.5" customHeight="1" x14ac:dyDescent="0.2">
      <c r="B439" s="33"/>
      <c r="Q439" s="73"/>
      <c r="R439" s="73"/>
      <c r="S439" s="74"/>
    </row>
    <row r="440" spans="2:19" ht="13.5" customHeight="1" x14ac:dyDescent="0.2">
      <c r="B440" s="33"/>
      <c r="Q440" s="73"/>
      <c r="R440" s="73"/>
      <c r="S440" s="74"/>
    </row>
    <row r="441" spans="2:19" ht="13.5" customHeight="1" x14ac:dyDescent="0.2">
      <c r="B441" s="33"/>
      <c r="Q441" s="73"/>
      <c r="R441" s="73"/>
      <c r="S441" s="74"/>
    </row>
    <row r="442" spans="2:19" ht="13.5" customHeight="1" x14ac:dyDescent="0.2">
      <c r="B442" s="33"/>
      <c r="Q442" s="73"/>
      <c r="R442" s="73"/>
      <c r="S442" s="74"/>
    </row>
    <row r="443" spans="2:19" ht="13.5" customHeight="1" x14ac:dyDescent="0.2">
      <c r="B443" s="33"/>
      <c r="Q443" s="73"/>
      <c r="R443" s="73"/>
      <c r="S443" s="74"/>
    </row>
    <row r="444" spans="2:19" ht="13.5" customHeight="1" x14ac:dyDescent="0.2">
      <c r="B444" s="33"/>
      <c r="Q444" s="73"/>
      <c r="R444" s="73"/>
      <c r="S444" s="74"/>
    </row>
    <row r="445" spans="2:19" ht="13.5" customHeight="1" x14ac:dyDescent="0.2">
      <c r="B445" s="33"/>
      <c r="Q445" s="73"/>
      <c r="R445" s="73"/>
      <c r="S445" s="74"/>
    </row>
    <row r="446" spans="2:19" ht="13.5" customHeight="1" x14ac:dyDescent="0.2">
      <c r="B446" s="33"/>
      <c r="Q446" s="73"/>
      <c r="R446" s="73"/>
      <c r="S446" s="74"/>
    </row>
    <row r="447" spans="2:19" ht="13.5" customHeight="1" x14ac:dyDescent="0.2">
      <c r="B447" s="33"/>
      <c r="Q447" s="73"/>
      <c r="R447" s="73"/>
      <c r="S447" s="74"/>
    </row>
    <row r="448" spans="2:19" ht="13.5" customHeight="1" x14ac:dyDescent="0.2">
      <c r="B448" s="33"/>
      <c r="Q448" s="73"/>
      <c r="R448" s="73"/>
      <c r="S448" s="74"/>
    </row>
    <row r="449" spans="2:19" ht="13.5" customHeight="1" x14ac:dyDescent="0.2">
      <c r="B449" s="33"/>
      <c r="Q449" s="73"/>
      <c r="R449" s="73"/>
      <c r="S449" s="74"/>
    </row>
    <row r="450" spans="2:19" ht="13.5" customHeight="1" x14ac:dyDescent="0.2">
      <c r="B450" s="33"/>
      <c r="Q450" s="73"/>
      <c r="R450" s="73"/>
      <c r="S450" s="74"/>
    </row>
    <row r="451" spans="2:19" ht="13.5" customHeight="1" x14ac:dyDescent="0.2">
      <c r="B451" s="33"/>
      <c r="Q451" s="73"/>
      <c r="R451" s="73"/>
      <c r="S451" s="74"/>
    </row>
    <row r="452" spans="2:19" ht="13.5" customHeight="1" x14ac:dyDescent="0.2">
      <c r="B452" s="33"/>
      <c r="Q452" s="73"/>
      <c r="R452" s="73"/>
      <c r="S452" s="74"/>
    </row>
    <row r="453" spans="2:19" ht="13.5" customHeight="1" x14ac:dyDescent="0.2">
      <c r="B453" s="33"/>
      <c r="Q453" s="73"/>
      <c r="R453" s="73"/>
      <c r="S453" s="74"/>
    </row>
    <row r="454" spans="2:19" ht="13.5" customHeight="1" x14ac:dyDescent="0.2">
      <c r="B454" s="33"/>
      <c r="Q454" s="73"/>
      <c r="R454" s="73"/>
      <c r="S454" s="74"/>
    </row>
    <row r="455" spans="2:19" ht="13.5" customHeight="1" x14ac:dyDescent="0.2">
      <c r="B455" s="33"/>
      <c r="Q455" s="73"/>
      <c r="R455" s="73"/>
      <c r="S455" s="74"/>
    </row>
    <row r="456" spans="2:19" ht="13.5" customHeight="1" x14ac:dyDescent="0.2">
      <c r="B456" s="33"/>
      <c r="Q456" s="73"/>
      <c r="R456" s="73"/>
      <c r="S456" s="74"/>
    </row>
    <row r="457" spans="2:19" ht="13.5" customHeight="1" x14ac:dyDescent="0.2">
      <c r="B457" s="33"/>
      <c r="Q457" s="73"/>
      <c r="R457" s="73"/>
      <c r="S457" s="74"/>
    </row>
    <row r="458" spans="2:19" ht="13.5" customHeight="1" x14ac:dyDescent="0.2">
      <c r="B458" s="33"/>
      <c r="Q458" s="73"/>
      <c r="R458" s="73"/>
      <c r="S458" s="74"/>
    </row>
    <row r="459" spans="2:19" ht="13.5" customHeight="1" x14ac:dyDescent="0.2">
      <c r="B459" s="33"/>
      <c r="Q459" s="73"/>
      <c r="R459" s="73"/>
      <c r="S459" s="74"/>
    </row>
    <row r="460" spans="2:19" ht="13.5" customHeight="1" x14ac:dyDescent="0.2">
      <c r="B460" s="33"/>
      <c r="Q460" s="73"/>
      <c r="R460" s="73"/>
      <c r="S460" s="74"/>
    </row>
    <row r="461" spans="2:19" ht="13.5" customHeight="1" x14ac:dyDescent="0.2">
      <c r="B461" s="33"/>
      <c r="Q461" s="73"/>
      <c r="R461" s="73"/>
      <c r="S461" s="74"/>
    </row>
    <row r="462" spans="2:19" ht="13.5" customHeight="1" x14ac:dyDescent="0.2">
      <c r="B462" s="33"/>
      <c r="Q462" s="73"/>
      <c r="R462" s="73"/>
      <c r="S462" s="74"/>
    </row>
    <row r="463" spans="2:19" ht="13.5" customHeight="1" x14ac:dyDescent="0.2">
      <c r="B463" s="33"/>
      <c r="Q463" s="73"/>
      <c r="R463" s="73"/>
      <c r="S463" s="74"/>
    </row>
    <row r="464" spans="2:19" ht="13.5" customHeight="1" x14ac:dyDescent="0.2">
      <c r="B464" s="33"/>
      <c r="Q464" s="73"/>
      <c r="R464" s="73"/>
      <c r="S464" s="74"/>
    </row>
    <row r="465" spans="2:19" ht="13.5" customHeight="1" x14ac:dyDescent="0.2">
      <c r="B465" s="33"/>
      <c r="Q465" s="73"/>
      <c r="R465" s="73"/>
      <c r="S465" s="74"/>
    </row>
    <row r="466" spans="2:19" ht="13.5" customHeight="1" x14ac:dyDescent="0.2">
      <c r="B466" s="33"/>
      <c r="Q466" s="73"/>
      <c r="R466" s="73"/>
      <c r="S466" s="74"/>
    </row>
    <row r="467" spans="2:19" ht="13.5" customHeight="1" x14ac:dyDescent="0.2">
      <c r="B467" s="33"/>
      <c r="Q467" s="73"/>
      <c r="R467" s="73"/>
      <c r="S467" s="74"/>
    </row>
    <row r="468" spans="2:19" ht="13.5" customHeight="1" x14ac:dyDescent="0.2">
      <c r="B468" s="33"/>
      <c r="Q468" s="73"/>
      <c r="R468" s="73"/>
      <c r="S468" s="74"/>
    </row>
    <row r="469" spans="2:19" ht="13.5" customHeight="1" x14ac:dyDescent="0.2">
      <c r="B469" s="33"/>
      <c r="Q469" s="73"/>
      <c r="R469" s="73"/>
      <c r="S469" s="74"/>
    </row>
    <row r="470" spans="2:19" ht="13.5" customHeight="1" x14ac:dyDescent="0.2">
      <c r="B470" s="33"/>
      <c r="Q470" s="73"/>
      <c r="R470" s="73"/>
      <c r="S470" s="74"/>
    </row>
    <row r="471" spans="2:19" ht="13.5" customHeight="1" x14ac:dyDescent="0.2">
      <c r="B471" s="33"/>
      <c r="Q471" s="73"/>
      <c r="R471" s="73"/>
      <c r="S471" s="74"/>
    </row>
    <row r="472" spans="2:19" ht="13.5" customHeight="1" x14ac:dyDescent="0.2">
      <c r="B472" s="33"/>
      <c r="Q472" s="73"/>
      <c r="R472" s="73"/>
      <c r="S472" s="74"/>
    </row>
    <row r="473" spans="2:19" ht="13.5" customHeight="1" x14ac:dyDescent="0.2">
      <c r="B473" s="33"/>
      <c r="Q473" s="73"/>
      <c r="R473" s="73"/>
      <c r="S473" s="74"/>
    </row>
    <row r="474" spans="2:19" ht="13.5" customHeight="1" x14ac:dyDescent="0.2">
      <c r="B474" s="33"/>
      <c r="Q474" s="73"/>
      <c r="R474" s="73"/>
      <c r="S474" s="74"/>
    </row>
    <row r="475" spans="2:19" ht="13.5" customHeight="1" x14ac:dyDescent="0.2">
      <c r="B475" s="33"/>
      <c r="Q475" s="73"/>
      <c r="R475" s="73"/>
      <c r="S475" s="74"/>
    </row>
    <row r="476" spans="2:19" ht="13.5" customHeight="1" x14ac:dyDescent="0.2">
      <c r="B476" s="33"/>
      <c r="Q476" s="73"/>
      <c r="R476" s="73"/>
      <c r="S476" s="74"/>
    </row>
    <row r="477" spans="2:19" ht="13.5" customHeight="1" x14ac:dyDescent="0.2">
      <c r="B477" s="33"/>
      <c r="Q477" s="73"/>
      <c r="R477" s="73"/>
      <c r="S477" s="74"/>
    </row>
    <row r="478" spans="2:19" ht="13.5" customHeight="1" x14ac:dyDescent="0.2">
      <c r="B478" s="33"/>
      <c r="Q478" s="73"/>
      <c r="R478" s="73"/>
      <c r="S478" s="74"/>
    </row>
    <row r="479" spans="2:19" ht="13.5" customHeight="1" x14ac:dyDescent="0.2">
      <c r="B479" s="33"/>
      <c r="Q479" s="73"/>
      <c r="R479" s="73"/>
      <c r="S479" s="74"/>
    </row>
    <row r="480" spans="2:19" ht="13.5" customHeight="1" x14ac:dyDescent="0.2">
      <c r="B480" s="33"/>
      <c r="Q480" s="73"/>
      <c r="R480" s="73"/>
      <c r="S480" s="74"/>
    </row>
    <row r="481" spans="2:19" ht="13.5" customHeight="1" x14ac:dyDescent="0.2">
      <c r="B481" s="33"/>
      <c r="Q481" s="73"/>
      <c r="R481" s="73"/>
      <c r="S481" s="74"/>
    </row>
    <row r="482" spans="2:19" ht="13.5" customHeight="1" x14ac:dyDescent="0.2">
      <c r="B482" s="33"/>
      <c r="Q482" s="73"/>
      <c r="R482" s="73"/>
      <c r="S482" s="74"/>
    </row>
    <row r="483" spans="2:19" ht="13.5" customHeight="1" x14ac:dyDescent="0.2">
      <c r="B483" s="33"/>
      <c r="Q483" s="73"/>
      <c r="R483" s="73"/>
      <c r="S483" s="74"/>
    </row>
    <row r="484" spans="2:19" ht="13.5" customHeight="1" x14ac:dyDescent="0.2">
      <c r="B484" s="33"/>
      <c r="Q484" s="73"/>
      <c r="R484" s="73"/>
      <c r="S484" s="74"/>
    </row>
    <row r="485" spans="2:19" ht="13.5" customHeight="1" x14ac:dyDescent="0.2">
      <c r="B485" s="33"/>
      <c r="Q485" s="73"/>
      <c r="R485" s="73"/>
      <c r="S485" s="74"/>
    </row>
    <row r="486" spans="2:19" ht="13.5" customHeight="1" x14ac:dyDescent="0.2">
      <c r="B486" s="33"/>
      <c r="Q486" s="73"/>
      <c r="R486" s="73"/>
      <c r="S486" s="74"/>
    </row>
    <row r="487" spans="2:19" ht="13.5" customHeight="1" x14ac:dyDescent="0.2">
      <c r="B487" s="33"/>
      <c r="Q487" s="73"/>
      <c r="R487" s="73"/>
      <c r="S487" s="74"/>
    </row>
    <row r="488" spans="2:19" ht="13.5" customHeight="1" x14ac:dyDescent="0.2">
      <c r="B488" s="33"/>
      <c r="Q488" s="73"/>
      <c r="R488" s="73"/>
      <c r="S488" s="74"/>
    </row>
    <row r="489" spans="2:19" ht="13.5" customHeight="1" x14ac:dyDescent="0.2">
      <c r="B489" s="33"/>
      <c r="Q489" s="73"/>
      <c r="R489" s="73"/>
      <c r="S489" s="74"/>
    </row>
    <row r="490" spans="2:19" ht="13.5" customHeight="1" x14ac:dyDescent="0.2">
      <c r="B490" s="33"/>
      <c r="Q490" s="73"/>
      <c r="R490" s="73"/>
      <c r="S490" s="74"/>
    </row>
    <row r="491" spans="2:19" ht="13.5" customHeight="1" x14ac:dyDescent="0.2">
      <c r="B491" s="33"/>
      <c r="Q491" s="73"/>
      <c r="R491" s="73"/>
      <c r="S491" s="74"/>
    </row>
    <row r="492" spans="2:19" ht="13.5" customHeight="1" x14ac:dyDescent="0.2">
      <c r="B492" s="33"/>
      <c r="Q492" s="73"/>
      <c r="R492" s="73"/>
      <c r="S492" s="74"/>
    </row>
    <row r="493" spans="2:19" ht="13.5" customHeight="1" x14ac:dyDescent="0.2">
      <c r="B493" s="33"/>
      <c r="Q493" s="73"/>
      <c r="R493" s="73"/>
      <c r="S493" s="74"/>
    </row>
    <row r="494" spans="2:19" ht="13.5" customHeight="1" x14ac:dyDescent="0.2">
      <c r="B494" s="33"/>
      <c r="Q494" s="73"/>
      <c r="R494" s="73"/>
      <c r="S494" s="74"/>
    </row>
    <row r="495" spans="2:19" ht="13.5" customHeight="1" x14ac:dyDescent="0.2">
      <c r="B495" s="33"/>
      <c r="Q495" s="73"/>
      <c r="R495" s="73"/>
      <c r="S495" s="74"/>
    </row>
    <row r="496" spans="2:19" ht="13.5" customHeight="1" x14ac:dyDescent="0.2">
      <c r="B496" s="33"/>
      <c r="Q496" s="73"/>
      <c r="R496" s="73"/>
      <c r="S496" s="74"/>
    </row>
    <row r="497" spans="2:19" ht="13.5" customHeight="1" x14ac:dyDescent="0.2">
      <c r="B497" s="33"/>
      <c r="Q497" s="73"/>
      <c r="R497" s="73"/>
      <c r="S497" s="74"/>
    </row>
    <row r="498" spans="2:19" ht="13.5" customHeight="1" x14ac:dyDescent="0.2">
      <c r="B498" s="33"/>
      <c r="Q498" s="73"/>
      <c r="R498" s="73"/>
      <c r="S498" s="74"/>
    </row>
    <row r="499" spans="2:19" ht="13.5" customHeight="1" x14ac:dyDescent="0.2">
      <c r="B499" s="33"/>
      <c r="Q499" s="73"/>
      <c r="R499" s="73"/>
      <c r="S499" s="74"/>
    </row>
    <row r="500" spans="2:19" ht="13.5" customHeight="1" x14ac:dyDescent="0.2">
      <c r="B500" s="33"/>
      <c r="Q500" s="73"/>
      <c r="R500" s="73"/>
      <c r="S500" s="74"/>
    </row>
    <row r="501" spans="2:19" ht="13.5" customHeight="1" x14ac:dyDescent="0.2">
      <c r="B501" s="33"/>
      <c r="Q501" s="73"/>
      <c r="R501" s="73"/>
      <c r="S501" s="74"/>
    </row>
    <row r="502" spans="2:19" ht="13.5" customHeight="1" x14ac:dyDescent="0.2">
      <c r="B502" s="33"/>
      <c r="Q502" s="73"/>
      <c r="R502" s="73"/>
      <c r="S502" s="74"/>
    </row>
    <row r="503" spans="2:19" ht="13.5" customHeight="1" x14ac:dyDescent="0.2">
      <c r="B503" s="33"/>
      <c r="Q503" s="73"/>
      <c r="R503" s="73"/>
      <c r="S503" s="74"/>
    </row>
    <row r="504" spans="2:19" ht="13.5" customHeight="1" x14ac:dyDescent="0.2">
      <c r="B504" s="33"/>
      <c r="Q504" s="73"/>
      <c r="R504" s="73"/>
      <c r="S504" s="74"/>
    </row>
    <row r="505" spans="2:19" ht="13.5" customHeight="1" x14ac:dyDescent="0.2">
      <c r="B505" s="33"/>
      <c r="Q505" s="73"/>
      <c r="R505" s="73"/>
      <c r="S505" s="74"/>
    </row>
    <row r="506" spans="2:19" ht="13.5" customHeight="1" x14ac:dyDescent="0.2">
      <c r="B506" s="33"/>
      <c r="Q506" s="73"/>
      <c r="R506" s="73"/>
      <c r="S506" s="74"/>
    </row>
    <row r="507" spans="2:19" ht="13.5" customHeight="1" x14ac:dyDescent="0.2">
      <c r="B507" s="33"/>
      <c r="Q507" s="73"/>
      <c r="R507" s="73"/>
      <c r="S507" s="74"/>
    </row>
    <row r="508" spans="2:19" ht="13.5" customHeight="1" x14ac:dyDescent="0.2">
      <c r="B508" s="33"/>
      <c r="Q508" s="73"/>
      <c r="R508" s="73"/>
      <c r="S508" s="74"/>
    </row>
    <row r="509" spans="2:19" ht="13.5" customHeight="1" x14ac:dyDescent="0.2">
      <c r="B509" s="33"/>
      <c r="Q509" s="73"/>
      <c r="R509" s="73"/>
      <c r="S509" s="74"/>
    </row>
    <row r="510" spans="2:19" ht="13.5" customHeight="1" x14ac:dyDescent="0.2">
      <c r="B510" s="33"/>
      <c r="Q510" s="73"/>
      <c r="R510" s="73"/>
      <c r="S510" s="74"/>
    </row>
    <row r="511" spans="2:19" ht="13.5" customHeight="1" x14ac:dyDescent="0.2">
      <c r="B511" s="33"/>
      <c r="Q511" s="73"/>
      <c r="R511" s="73"/>
      <c r="S511" s="74"/>
    </row>
    <row r="512" spans="2:19" ht="13.5" customHeight="1" x14ac:dyDescent="0.2">
      <c r="B512" s="33"/>
      <c r="Q512" s="73"/>
      <c r="R512" s="73"/>
      <c r="S512" s="74"/>
    </row>
    <row r="513" spans="2:19" ht="13.5" customHeight="1" x14ac:dyDescent="0.2">
      <c r="B513" s="33"/>
      <c r="Q513" s="73"/>
      <c r="R513" s="73"/>
      <c r="S513" s="74"/>
    </row>
    <row r="514" spans="2:19" ht="13.5" customHeight="1" x14ac:dyDescent="0.2">
      <c r="B514" s="33"/>
      <c r="Q514" s="73"/>
      <c r="R514" s="73"/>
      <c r="S514" s="74"/>
    </row>
    <row r="515" spans="2:19" ht="13.5" customHeight="1" x14ac:dyDescent="0.2">
      <c r="B515" s="33"/>
      <c r="Q515" s="73"/>
      <c r="R515" s="73"/>
      <c r="S515" s="74"/>
    </row>
    <row r="516" spans="2:19" ht="13.5" customHeight="1" x14ac:dyDescent="0.2">
      <c r="B516" s="33"/>
      <c r="Q516" s="73"/>
      <c r="R516" s="73"/>
      <c r="S516" s="74"/>
    </row>
    <row r="517" spans="2:19" ht="13.5" customHeight="1" x14ac:dyDescent="0.2">
      <c r="B517" s="33"/>
      <c r="Q517" s="73"/>
      <c r="R517" s="73"/>
      <c r="S517" s="74"/>
    </row>
    <row r="518" spans="2:19" ht="13.5" customHeight="1" x14ac:dyDescent="0.2">
      <c r="B518" s="33"/>
      <c r="Q518" s="73"/>
      <c r="R518" s="73"/>
      <c r="S518" s="74"/>
    </row>
    <row r="519" spans="2:19" ht="13.5" customHeight="1" x14ac:dyDescent="0.2">
      <c r="B519" s="33"/>
      <c r="Q519" s="73"/>
      <c r="R519" s="73"/>
      <c r="S519" s="74"/>
    </row>
    <row r="520" spans="2:19" ht="13.5" customHeight="1" x14ac:dyDescent="0.2">
      <c r="B520" s="33"/>
      <c r="Q520" s="73"/>
      <c r="R520" s="73"/>
      <c r="S520" s="74"/>
    </row>
    <row r="521" spans="2:19" ht="13.5" customHeight="1" x14ac:dyDescent="0.2">
      <c r="B521" s="33"/>
      <c r="Q521" s="73"/>
      <c r="R521" s="73"/>
      <c r="S521" s="74"/>
    </row>
    <row r="522" spans="2:19" ht="13.5" customHeight="1" x14ac:dyDescent="0.2">
      <c r="B522" s="33"/>
      <c r="Q522" s="73"/>
      <c r="R522" s="73"/>
      <c r="S522" s="74"/>
    </row>
    <row r="523" spans="2:19" ht="13.5" customHeight="1" x14ac:dyDescent="0.2">
      <c r="B523" s="33"/>
      <c r="Q523" s="73"/>
      <c r="R523" s="73"/>
      <c r="S523" s="74"/>
    </row>
    <row r="524" spans="2:19" ht="13.5" customHeight="1" x14ac:dyDescent="0.2">
      <c r="B524" s="33"/>
      <c r="Q524" s="73"/>
      <c r="R524" s="73"/>
      <c r="S524" s="74"/>
    </row>
    <row r="525" spans="2:19" ht="13.5" customHeight="1" x14ac:dyDescent="0.2">
      <c r="B525" s="33"/>
      <c r="Q525" s="73"/>
      <c r="R525" s="73"/>
      <c r="S525" s="74"/>
    </row>
    <row r="526" spans="2:19" ht="13.5" customHeight="1" x14ac:dyDescent="0.2">
      <c r="B526" s="33"/>
      <c r="Q526" s="73"/>
      <c r="R526" s="73"/>
      <c r="S526" s="74"/>
    </row>
    <row r="527" spans="2:19" ht="13.5" customHeight="1" x14ac:dyDescent="0.2">
      <c r="B527" s="33"/>
      <c r="Q527" s="73"/>
      <c r="R527" s="73"/>
      <c r="S527" s="74"/>
    </row>
    <row r="528" spans="2:19" ht="13.5" customHeight="1" x14ac:dyDescent="0.2">
      <c r="B528" s="33"/>
      <c r="Q528" s="73"/>
      <c r="R528" s="73"/>
      <c r="S528" s="74"/>
    </row>
    <row r="529" spans="2:19" ht="13.5" customHeight="1" x14ac:dyDescent="0.2">
      <c r="B529" s="33"/>
      <c r="Q529" s="73"/>
      <c r="R529" s="73"/>
      <c r="S529" s="74"/>
    </row>
    <row r="530" spans="2:19" ht="13.5" customHeight="1" x14ac:dyDescent="0.2">
      <c r="B530" s="33"/>
      <c r="Q530" s="73"/>
      <c r="R530" s="73"/>
      <c r="S530" s="74"/>
    </row>
    <row r="531" spans="2:19" ht="13.5" customHeight="1" x14ac:dyDescent="0.2">
      <c r="B531" s="33"/>
      <c r="Q531" s="73"/>
      <c r="R531" s="73"/>
      <c r="S531" s="74"/>
    </row>
    <row r="532" spans="2:19" ht="13.5" customHeight="1" x14ac:dyDescent="0.2">
      <c r="B532" s="33"/>
      <c r="Q532" s="73"/>
      <c r="R532" s="73"/>
      <c r="S532" s="74"/>
    </row>
    <row r="533" spans="2:19" ht="13.5" customHeight="1" x14ac:dyDescent="0.2">
      <c r="B533" s="33"/>
      <c r="Q533" s="73"/>
      <c r="R533" s="73"/>
      <c r="S533" s="74"/>
    </row>
    <row r="534" spans="2:19" ht="13.5" customHeight="1" x14ac:dyDescent="0.2">
      <c r="B534" s="33"/>
      <c r="Q534" s="73"/>
      <c r="R534" s="73"/>
      <c r="S534" s="74"/>
    </row>
    <row r="535" spans="2:19" ht="13.5" customHeight="1" x14ac:dyDescent="0.2">
      <c r="B535" s="33"/>
      <c r="Q535" s="73"/>
      <c r="R535" s="73"/>
      <c r="S535" s="74"/>
    </row>
    <row r="536" spans="2:19" ht="13.5" customHeight="1" x14ac:dyDescent="0.2">
      <c r="B536" s="33"/>
      <c r="Q536" s="73"/>
      <c r="R536" s="73"/>
      <c r="S536" s="74"/>
    </row>
    <row r="537" spans="2:19" ht="13.5" customHeight="1" x14ac:dyDescent="0.2">
      <c r="B537" s="33"/>
      <c r="Q537" s="73"/>
      <c r="R537" s="73"/>
      <c r="S537" s="74"/>
    </row>
    <row r="538" spans="2:19" ht="13.5" customHeight="1" x14ac:dyDescent="0.2">
      <c r="B538" s="33"/>
      <c r="Q538" s="73"/>
      <c r="R538" s="73"/>
      <c r="S538" s="74"/>
    </row>
    <row r="539" spans="2:19" ht="13.5" customHeight="1" x14ac:dyDescent="0.2">
      <c r="B539" s="33"/>
      <c r="Q539" s="73"/>
      <c r="R539" s="73"/>
      <c r="S539" s="74"/>
    </row>
    <row r="540" spans="2:19" ht="13.5" customHeight="1" x14ac:dyDescent="0.2">
      <c r="B540" s="33"/>
      <c r="Q540" s="73"/>
      <c r="R540" s="73"/>
      <c r="S540" s="74"/>
    </row>
    <row r="541" spans="2:19" ht="13.5" customHeight="1" x14ac:dyDescent="0.2">
      <c r="B541" s="33"/>
      <c r="Q541" s="73"/>
      <c r="R541" s="73"/>
      <c r="S541" s="74"/>
    </row>
    <row r="542" spans="2:19" ht="13.5" customHeight="1" x14ac:dyDescent="0.2">
      <c r="B542" s="33"/>
      <c r="Q542" s="73"/>
      <c r="R542" s="73"/>
      <c r="S542" s="74"/>
    </row>
    <row r="543" spans="2:19" ht="13.5" customHeight="1" x14ac:dyDescent="0.2">
      <c r="B543" s="33"/>
      <c r="Q543" s="73"/>
      <c r="R543" s="73"/>
      <c r="S543" s="74"/>
    </row>
    <row r="544" spans="2:19" ht="13.5" customHeight="1" x14ac:dyDescent="0.2">
      <c r="B544" s="33"/>
      <c r="Q544" s="73"/>
      <c r="R544" s="73"/>
      <c r="S544" s="74"/>
    </row>
    <row r="545" spans="2:19" ht="13.5" customHeight="1" x14ac:dyDescent="0.2">
      <c r="B545" s="33"/>
      <c r="Q545" s="73"/>
      <c r="R545" s="73"/>
      <c r="S545" s="74"/>
    </row>
    <row r="546" spans="2:19" ht="13.5" customHeight="1" x14ac:dyDescent="0.2">
      <c r="B546" s="33"/>
      <c r="Q546" s="73"/>
      <c r="R546" s="73"/>
      <c r="S546" s="74"/>
    </row>
    <row r="547" spans="2:19" ht="13.5" customHeight="1" x14ac:dyDescent="0.2">
      <c r="B547" s="33"/>
      <c r="Q547" s="73"/>
      <c r="R547" s="73"/>
      <c r="S547" s="74"/>
    </row>
    <row r="548" spans="2:19" ht="13.5" customHeight="1" x14ac:dyDescent="0.2">
      <c r="B548" s="33"/>
      <c r="Q548" s="73"/>
      <c r="R548" s="73"/>
      <c r="S548" s="74"/>
    </row>
    <row r="549" spans="2:19" ht="13.5" customHeight="1" x14ac:dyDescent="0.2">
      <c r="B549" s="33"/>
      <c r="Q549" s="73"/>
      <c r="R549" s="73"/>
      <c r="S549" s="74"/>
    </row>
    <row r="550" spans="2:19" ht="13.5" customHeight="1" x14ac:dyDescent="0.2">
      <c r="B550" s="33"/>
      <c r="Q550" s="73"/>
      <c r="R550" s="73"/>
      <c r="S550" s="74"/>
    </row>
    <row r="551" spans="2:19" ht="13.5" customHeight="1" x14ac:dyDescent="0.2">
      <c r="B551" s="33"/>
      <c r="Q551" s="73"/>
      <c r="R551" s="73"/>
      <c r="S551" s="74"/>
    </row>
    <row r="552" spans="2:19" ht="13.5" customHeight="1" x14ac:dyDescent="0.2">
      <c r="B552" s="33"/>
      <c r="Q552" s="73"/>
      <c r="R552" s="73"/>
      <c r="S552" s="74"/>
    </row>
    <row r="553" spans="2:19" ht="13.5" customHeight="1" x14ac:dyDescent="0.2">
      <c r="B553" s="33"/>
      <c r="Q553" s="73"/>
      <c r="R553" s="73"/>
      <c r="S553" s="74"/>
    </row>
    <row r="554" spans="2:19" ht="13.5" customHeight="1" x14ac:dyDescent="0.2">
      <c r="B554" s="33"/>
      <c r="Q554" s="73"/>
      <c r="R554" s="73"/>
      <c r="S554" s="74"/>
    </row>
    <row r="555" spans="2:19" ht="13.5" customHeight="1" x14ac:dyDescent="0.2">
      <c r="B555" s="33"/>
      <c r="Q555" s="73"/>
      <c r="R555" s="73"/>
      <c r="S555" s="74"/>
    </row>
    <row r="556" spans="2:19" ht="13.5" customHeight="1" x14ac:dyDescent="0.2">
      <c r="B556" s="33"/>
      <c r="Q556" s="73"/>
      <c r="R556" s="73"/>
      <c r="S556" s="74"/>
    </row>
    <row r="557" spans="2:19" ht="13.5" customHeight="1" x14ac:dyDescent="0.2">
      <c r="B557" s="33"/>
      <c r="Q557" s="73"/>
      <c r="R557" s="73"/>
      <c r="S557" s="74"/>
    </row>
    <row r="558" spans="2:19" ht="13.5" customHeight="1" x14ac:dyDescent="0.2">
      <c r="B558" s="33"/>
      <c r="Q558" s="73"/>
      <c r="R558" s="73"/>
      <c r="S558" s="74"/>
    </row>
    <row r="559" spans="2:19" ht="13.5" customHeight="1" x14ac:dyDescent="0.2">
      <c r="B559" s="33"/>
      <c r="Q559" s="73"/>
      <c r="R559" s="73"/>
      <c r="S559" s="74"/>
    </row>
    <row r="560" spans="2:19" ht="13.5" customHeight="1" x14ac:dyDescent="0.2">
      <c r="B560" s="33"/>
      <c r="Q560" s="73"/>
      <c r="R560" s="73"/>
      <c r="S560" s="74"/>
    </row>
    <row r="561" spans="2:19" ht="13.5" customHeight="1" x14ac:dyDescent="0.2">
      <c r="B561" s="33"/>
      <c r="Q561" s="73"/>
      <c r="R561" s="73"/>
      <c r="S561" s="74"/>
    </row>
    <row r="562" spans="2:19" ht="13.5" customHeight="1" x14ac:dyDescent="0.2">
      <c r="B562" s="33"/>
      <c r="Q562" s="73"/>
      <c r="R562" s="73"/>
      <c r="S562" s="74"/>
    </row>
    <row r="563" spans="2:19" ht="13.5" customHeight="1" x14ac:dyDescent="0.2">
      <c r="B563" s="33"/>
      <c r="Q563" s="73"/>
      <c r="R563" s="73"/>
      <c r="S563" s="74"/>
    </row>
    <row r="564" spans="2:19" ht="13.5" customHeight="1" x14ac:dyDescent="0.2">
      <c r="B564" s="33"/>
      <c r="Q564" s="73"/>
      <c r="R564" s="73"/>
      <c r="S564" s="74"/>
    </row>
    <row r="565" spans="2:19" ht="13.5" customHeight="1" x14ac:dyDescent="0.2">
      <c r="B565" s="33"/>
      <c r="Q565" s="73"/>
      <c r="R565" s="73"/>
      <c r="S565" s="74"/>
    </row>
    <row r="566" spans="2:19" ht="13.5" customHeight="1" x14ac:dyDescent="0.2">
      <c r="B566" s="33"/>
      <c r="Q566" s="73"/>
      <c r="R566" s="73"/>
      <c r="S566" s="74"/>
    </row>
    <row r="567" spans="2:19" ht="13.5" customHeight="1" x14ac:dyDescent="0.2">
      <c r="B567" s="33"/>
      <c r="Q567" s="73"/>
      <c r="R567" s="73"/>
      <c r="S567" s="74"/>
    </row>
    <row r="568" spans="2:19" ht="13.5" customHeight="1" x14ac:dyDescent="0.2">
      <c r="B568" s="33"/>
      <c r="Q568" s="73"/>
      <c r="R568" s="73"/>
      <c r="S568" s="74"/>
    </row>
    <row r="569" spans="2:19" ht="13.5" customHeight="1" x14ac:dyDescent="0.2">
      <c r="B569" s="33"/>
      <c r="Q569" s="73"/>
      <c r="R569" s="73"/>
      <c r="S569" s="74"/>
    </row>
    <row r="570" spans="2:19" ht="13.5" customHeight="1" x14ac:dyDescent="0.2">
      <c r="B570" s="33"/>
      <c r="Q570" s="73"/>
      <c r="R570" s="73"/>
      <c r="S570" s="74"/>
    </row>
    <row r="571" spans="2:19" ht="13.5" customHeight="1" x14ac:dyDescent="0.2">
      <c r="B571" s="33"/>
      <c r="Q571" s="73"/>
      <c r="R571" s="73"/>
      <c r="S571" s="74"/>
    </row>
    <row r="572" spans="2:19" ht="13.5" customHeight="1" x14ac:dyDescent="0.2">
      <c r="B572" s="33"/>
      <c r="Q572" s="73"/>
      <c r="R572" s="73"/>
      <c r="S572" s="74"/>
    </row>
    <row r="573" spans="2:19" ht="13.5" customHeight="1" x14ac:dyDescent="0.2">
      <c r="B573" s="33"/>
      <c r="Q573" s="73"/>
      <c r="R573" s="73"/>
      <c r="S573" s="74"/>
    </row>
    <row r="574" spans="2:19" ht="13.5" customHeight="1" x14ac:dyDescent="0.2">
      <c r="B574" s="33"/>
      <c r="Q574" s="73"/>
      <c r="R574" s="73"/>
      <c r="S574" s="74"/>
    </row>
    <row r="575" spans="2:19" ht="13.5" customHeight="1" x14ac:dyDescent="0.2">
      <c r="B575" s="33"/>
      <c r="Q575" s="73"/>
      <c r="R575" s="73"/>
      <c r="S575" s="74"/>
    </row>
    <row r="576" spans="2:19" ht="13.5" customHeight="1" x14ac:dyDescent="0.2">
      <c r="B576" s="33"/>
      <c r="Q576" s="73"/>
      <c r="R576" s="73"/>
      <c r="S576" s="74"/>
    </row>
    <row r="577" spans="2:19" ht="13.5" customHeight="1" x14ac:dyDescent="0.2">
      <c r="B577" s="33"/>
      <c r="Q577" s="73"/>
      <c r="R577" s="73"/>
      <c r="S577" s="74"/>
    </row>
    <row r="578" spans="2:19" ht="13.5" customHeight="1" x14ac:dyDescent="0.2">
      <c r="B578" s="33"/>
      <c r="Q578" s="73"/>
      <c r="R578" s="73"/>
      <c r="S578" s="74"/>
    </row>
    <row r="579" spans="2:19" ht="13.5" customHeight="1" x14ac:dyDescent="0.2">
      <c r="B579" s="33"/>
      <c r="Q579" s="73"/>
      <c r="R579" s="73"/>
      <c r="S579" s="74"/>
    </row>
    <row r="580" spans="2:19" ht="13.5" customHeight="1" x14ac:dyDescent="0.2">
      <c r="B580" s="33"/>
      <c r="Q580" s="73"/>
      <c r="R580" s="73"/>
      <c r="S580" s="74"/>
    </row>
    <row r="581" spans="2:19" ht="13.5" customHeight="1" x14ac:dyDescent="0.2">
      <c r="B581" s="33"/>
      <c r="Q581" s="73"/>
      <c r="R581" s="73"/>
      <c r="S581" s="74"/>
    </row>
    <row r="582" spans="2:19" ht="13.5" customHeight="1" x14ac:dyDescent="0.2">
      <c r="B582" s="33"/>
      <c r="Q582" s="73"/>
      <c r="R582" s="73"/>
      <c r="S582" s="74"/>
    </row>
    <row r="583" spans="2:19" ht="13.5" customHeight="1" x14ac:dyDescent="0.2">
      <c r="B583" s="33"/>
      <c r="Q583" s="73"/>
      <c r="R583" s="73"/>
      <c r="S583" s="74"/>
    </row>
    <row r="584" spans="2:19" ht="13.5" customHeight="1" x14ac:dyDescent="0.2">
      <c r="B584" s="33"/>
      <c r="Q584" s="73"/>
      <c r="R584" s="73"/>
      <c r="S584" s="74"/>
    </row>
    <row r="585" spans="2:19" ht="13.5" customHeight="1" x14ac:dyDescent="0.2">
      <c r="B585" s="33"/>
      <c r="Q585" s="73"/>
      <c r="R585" s="73"/>
      <c r="S585" s="74"/>
    </row>
    <row r="586" spans="2:19" ht="13.5" customHeight="1" x14ac:dyDescent="0.2">
      <c r="B586" s="33"/>
      <c r="Q586" s="73"/>
      <c r="R586" s="73"/>
      <c r="S586" s="74"/>
    </row>
    <row r="587" spans="2:19" ht="13.5" customHeight="1" x14ac:dyDescent="0.2">
      <c r="B587" s="33"/>
      <c r="Q587" s="73"/>
      <c r="R587" s="73"/>
      <c r="S587" s="74"/>
    </row>
    <row r="588" spans="2:19" ht="13.5" customHeight="1" x14ac:dyDescent="0.2">
      <c r="B588" s="33"/>
      <c r="Q588" s="73"/>
      <c r="R588" s="73"/>
      <c r="S588" s="74"/>
    </row>
    <row r="589" spans="2:19" ht="13.5" customHeight="1" x14ac:dyDescent="0.2">
      <c r="B589" s="33"/>
      <c r="Q589" s="73"/>
      <c r="R589" s="73"/>
      <c r="S589" s="74"/>
    </row>
    <row r="590" spans="2:19" ht="13.5" customHeight="1" x14ac:dyDescent="0.2">
      <c r="B590" s="33"/>
      <c r="Q590" s="73"/>
      <c r="R590" s="73"/>
      <c r="S590" s="74"/>
    </row>
    <row r="591" spans="2:19" ht="13.5" customHeight="1" x14ac:dyDescent="0.2">
      <c r="B591" s="33"/>
      <c r="Q591" s="73"/>
      <c r="R591" s="73"/>
      <c r="S591" s="74"/>
    </row>
    <row r="592" spans="2:19" ht="13.5" customHeight="1" x14ac:dyDescent="0.2">
      <c r="B592" s="33"/>
      <c r="Q592" s="73"/>
      <c r="R592" s="73"/>
      <c r="S592" s="74"/>
    </row>
    <row r="593" spans="2:19" ht="13.5" customHeight="1" x14ac:dyDescent="0.2">
      <c r="B593" s="33"/>
      <c r="Q593" s="73"/>
      <c r="R593" s="73"/>
      <c r="S593" s="74"/>
    </row>
    <row r="594" spans="2:19" ht="13.5" customHeight="1" x14ac:dyDescent="0.2">
      <c r="B594" s="33"/>
      <c r="Q594" s="73"/>
      <c r="R594" s="73"/>
      <c r="S594" s="74"/>
    </row>
    <row r="595" spans="2:19" ht="13.5" customHeight="1" x14ac:dyDescent="0.2">
      <c r="B595" s="33"/>
      <c r="Q595" s="73"/>
      <c r="R595" s="73"/>
      <c r="S595" s="74"/>
    </row>
    <row r="596" spans="2:19" ht="13.5" customHeight="1" x14ac:dyDescent="0.2">
      <c r="B596" s="33"/>
      <c r="Q596" s="73"/>
      <c r="R596" s="73"/>
      <c r="S596" s="74"/>
    </row>
    <row r="597" spans="2:19" ht="13.5" customHeight="1" x14ac:dyDescent="0.2">
      <c r="B597" s="33"/>
      <c r="Q597" s="73"/>
      <c r="R597" s="73"/>
      <c r="S597" s="74"/>
    </row>
    <row r="598" spans="2:19" ht="13.5" customHeight="1" x14ac:dyDescent="0.2">
      <c r="B598" s="33"/>
      <c r="Q598" s="73"/>
      <c r="R598" s="73"/>
      <c r="S598" s="74"/>
    </row>
    <row r="599" spans="2:19" ht="13.5" customHeight="1" x14ac:dyDescent="0.2">
      <c r="B599" s="33"/>
      <c r="Q599" s="73"/>
      <c r="R599" s="73"/>
      <c r="S599" s="74"/>
    </row>
    <row r="600" spans="2:19" ht="13.5" customHeight="1" x14ac:dyDescent="0.2">
      <c r="B600" s="33"/>
      <c r="Q600" s="73"/>
      <c r="R600" s="73"/>
      <c r="S600" s="74"/>
    </row>
    <row r="601" spans="2:19" ht="13.5" customHeight="1" x14ac:dyDescent="0.2">
      <c r="B601" s="33"/>
      <c r="Q601" s="73"/>
      <c r="R601" s="73"/>
      <c r="S601" s="74"/>
    </row>
    <row r="602" spans="2:19" ht="13.5" customHeight="1" x14ac:dyDescent="0.2">
      <c r="B602" s="33"/>
      <c r="Q602" s="73"/>
      <c r="R602" s="73"/>
      <c r="S602" s="74"/>
    </row>
    <row r="603" spans="2:19" ht="13.5" customHeight="1" x14ac:dyDescent="0.2">
      <c r="B603" s="33"/>
      <c r="Q603" s="73"/>
      <c r="R603" s="73"/>
      <c r="S603" s="74"/>
    </row>
    <row r="604" spans="2:19" ht="13.5" customHeight="1" x14ac:dyDescent="0.2">
      <c r="B604" s="33"/>
      <c r="Q604" s="73"/>
      <c r="R604" s="73"/>
      <c r="S604" s="74"/>
    </row>
    <row r="605" spans="2:19" ht="13.5" customHeight="1" x14ac:dyDescent="0.2">
      <c r="B605" s="33"/>
      <c r="Q605" s="73"/>
      <c r="R605" s="73"/>
      <c r="S605" s="74"/>
    </row>
    <row r="606" spans="2:19" ht="13.5" customHeight="1" x14ac:dyDescent="0.2">
      <c r="B606" s="33"/>
      <c r="Q606" s="73"/>
      <c r="R606" s="73"/>
      <c r="S606" s="74"/>
    </row>
    <row r="607" spans="2:19" ht="13.5" customHeight="1" x14ac:dyDescent="0.2">
      <c r="B607" s="33"/>
      <c r="Q607" s="73"/>
      <c r="R607" s="73"/>
      <c r="S607" s="74"/>
    </row>
    <row r="608" spans="2:19" ht="13.5" customHeight="1" x14ac:dyDescent="0.2">
      <c r="B608" s="33"/>
      <c r="Q608" s="73"/>
      <c r="R608" s="73"/>
      <c r="S608" s="74"/>
    </row>
    <row r="609" spans="2:19" ht="13.5" customHeight="1" x14ac:dyDescent="0.2">
      <c r="B609" s="33"/>
      <c r="Q609" s="73"/>
      <c r="R609" s="73"/>
      <c r="S609" s="74"/>
    </row>
    <row r="610" spans="2:19" ht="13.5" customHeight="1" x14ac:dyDescent="0.2">
      <c r="B610" s="33"/>
      <c r="Q610" s="73"/>
      <c r="R610" s="73"/>
      <c r="S610" s="74"/>
    </row>
    <row r="611" spans="2:19" ht="13.5" customHeight="1" x14ac:dyDescent="0.2">
      <c r="B611" s="33"/>
      <c r="Q611" s="73"/>
      <c r="R611" s="73"/>
      <c r="S611" s="74"/>
    </row>
    <row r="612" spans="2:19" ht="13.5" customHeight="1" x14ac:dyDescent="0.2">
      <c r="B612" s="33"/>
      <c r="Q612" s="73"/>
      <c r="R612" s="73"/>
      <c r="S612" s="74"/>
    </row>
    <row r="613" spans="2:19" ht="13.5" customHeight="1" x14ac:dyDescent="0.2">
      <c r="B613" s="33"/>
      <c r="Q613" s="73"/>
      <c r="R613" s="73"/>
      <c r="S613" s="74"/>
    </row>
    <row r="614" spans="2:19" ht="13.5" customHeight="1" x14ac:dyDescent="0.2">
      <c r="B614" s="33"/>
      <c r="Q614" s="73"/>
      <c r="R614" s="73"/>
      <c r="S614" s="74"/>
    </row>
    <row r="615" spans="2:19" ht="13.5" customHeight="1" x14ac:dyDescent="0.2">
      <c r="B615" s="33"/>
      <c r="Q615" s="73"/>
      <c r="R615" s="73"/>
      <c r="S615" s="74"/>
    </row>
    <row r="616" spans="2:19" ht="13.5" customHeight="1" x14ac:dyDescent="0.2">
      <c r="B616" s="33"/>
      <c r="Q616" s="73"/>
      <c r="R616" s="73"/>
      <c r="S616" s="74"/>
    </row>
    <row r="617" spans="2:19" ht="13.5" customHeight="1" x14ac:dyDescent="0.2">
      <c r="B617" s="33"/>
      <c r="Q617" s="73"/>
      <c r="R617" s="73"/>
      <c r="S617" s="74"/>
    </row>
    <row r="618" spans="2:19" ht="13.5" customHeight="1" x14ac:dyDescent="0.2">
      <c r="B618" s="33"/>
      <c r="Q618" s="73"/>
      <c r="R618" s="73"/>
      <c r="S618" s="74"/>
    </row>
    <row r="619" spans="2:19" ht="13.5" customHeight="1" x14ac:dyDescent="0.2">
      <c r="B619" s="33"/>
      <c r="Q619" s="73"/>
      <c r="R619" s="73"/>
      <c r="S619" s="74"/>
    </row>
    <row r="620" spans="2:19" ht="13.5" customHeight="1" x14ac:dyDescent="0.2">
      <c r="B620" s="33"/>
      <c r="Q620" s="73"/>
      <c r="R620" s="73"/>
      <c r="S620" s="74"/>
    </row>
    <row r="621" spans="2:19" ht="13.5" customHeight="1" x14ac:dyDescent="0.2">
      <c r="B621" s="33"/>
      <c r="Q621" s="73"/>
      <c r="R621" s="73"/>
      <c r="S621" s="74"/>
    </row>
    <row r="622" spans="2:19" ht="13.5" customHeight="1" x14ac:dyDescent="0.2">
      <c r="B622" s="33"/>
      <c r="Q622" s="73"/>
      <c r="R622" s="73"/>
      <c r="S622" s="74"/>
    </row>
    <row r="623" spans="2:19" ht="13.5" customHeight="1" x14ac:dyDescent="0.2">
      <c r="B623" s="33"/>
      <c r="Q623" s="73"/>
      <c r="R623" s="73"/>
      <c r="S623" s="74"/>
    </row>
    <row r="624" spans="2:19" ht="13.5" customHeight="1" x14ac:dyDescent="0.2">
      <c r="B624" s="33"/>
      <c r="Q624" s="73"/>
      <c r="R624" s="73"/>
      <c r="S624" s="74"/>
    </row>
    <row r="625" spans="2:19" ht="13.5" customHeight="1" x14ac:dyDescent="0.2">
      <c r="B625" s="33"/>
      <c r="Q625" s="73"/>
      <c r="R625" s="73"/>
      <c r="S625" s="74"/>
    </row>
    <row r="626" spans="2:19" ht="13.5" customHeight="1" x14ac:dyDescent="0.2">
      <c r="B626" s="33"/>
      <c r="Q626" s="73"/>
      <c r="R626" s="73"/>
      <c r="S626" s="74"/>
    </row>
    <row r="627" spans="2:19" ht="13.5" customHeight="1" x14ac:dyDescent="0.2">
      <c r="B627" s="33"/>
      <c r="Q627" s="73"/>
      <c r="R627" s="73"/>
      <c r="S627" s="74"/>
    </row>
    <row r="628" spans="2:19" ht="13.5" customHeight="1" x14ac:dyDescent="0.2">
      <c r="B628" s="33"/>
      <c r="Q628" s="73"/>
      <c r="R628" s="73"/>
      <c r="S628" s="74"/>
    </row>
    <row r="629" spans="2:19" ht="13.5" customHeight="1" x14ac:dyDescent="0.2">
      <c r="B629" s="33"/>
      <c r="Q629" s="73"/>
      <c r="R629" s="73"/>
      <c r="S629" s="74"/>
    </row>
    <row r="630" spans="2:19" ht="13.5" customHeight="1" x14ac:dyDescent="0.2">
      <c r="B630" s="33"/>
      <c r="Q630" s="73"/>
      <c r="R630" s="73"/>
      <c r="S630" s="74"/>
    </row>
    <row r="631" spans="2:19" ht="13.5" customHeight="1" x14ac:dyDescent="0.2">
      <c r="B631" s="33"/>
      <c r="Q631" s="73"/>
      <c r="R631" s="73"/>
      <c r="S631" s="74"/>
    </row>
    <row r="632" spans="2:19" ht="13.5" customHeight="1" x14ac:dyDescent="0.2">
      <c r="B632" s="33"/>
      <c r="Q632" s="73"/>
      <c r="R632" s="73"/>
      <c r="S632" s="74"/>
    </row>
    <row r="633" spans="2:19" ht="13.5" customHeight="1" x14ac:dyDescent="0.2">
      <c r="B633" s="33"/>
      <c r="Q633" s="73"/>
      <c r="R633" s="73"/>
      <c r="S633" s="74"/>
    </row>
    <row r="634" spans="2:19" ht="13.5" customHeight="1" x14ac:dyDescent="0.2">
      <c r="B634" s="33"/>
      <c r="Q634" s="73"/>
      <c r="R634" s="73"/>
      <c r="S634" s="74"/>
    </row>
    <row r="635" spans="2:19" ht="13.5" customHeight="1" x14ac:dyDescent="0.2">
      <c r="B635" s="33"/>
      <c r="Q635" s="73"/>
      <c r="R635" s="73"/>
      <c r="S635" s="74"/>
    </row>
    <row r="636" spans="2:19" ht="13.5" customHeight="1" x14ac:dyDescent="0.2">
      <c r="B636" s="33"/>
      <c r="Q636" s="73"/>
      <c r="R636" s="73"/>
      <c r="S636" s="74"/>
    </row>
    <row r="637" spans="2:19" ht="13.5" customHeight="1" x14ac:dyDescent="0.2">
      <c r="B637" s="33"/>
      <c r="Q637" s="73"/>
      <c r="R637" s="73"/>
      <c r="S637" s="74"/>
    </row>
    <row r="638" spans="2:19" ht="13.5" customHeight="1" x14ac:dyDescent="0.2">
      <c r="B638" s="33"/>
      <c r="Q638" s="73"/>
      <c r="R638" s="73"/>
      <c r="S638" s="74"/>
    </row>
    <row r="639" spans="2:19" ht="13.5" customHeight="1" x14ac:dyDescent="0.2">
      <c r="B639" s="33"/>
      <c r="Q639" s="73"/>
      <c r="R639" s="73"/>
      <c r="S639" s="74"/>
    </row>
    <row r="640" spans="2:19" ht="13.5" customHeight="1" x14ac:dyDescent="0.2">
      <c r="B640" s="33"/>
      <c r="Q640" s="73"/>
      <c r="R640" s="73"/>
      <c r="S640" s="74"/>
    </row>
    <row r="641" spans="2:19" ht="13.5" customHeight="1" x14ac:dyDescent="0.2">
      <c r="B641" s="33"/>
      <c r="Q641" s="73"/>
      <c r="R641" s="73"/>
      <c r="S641" s="74"/>
    </row>
    <row r="642" spans="2:19" ht="13.5" customHeight="1" x14ac:dyDescent="0.2">
      <c r="B642" s="33"/>
      <c r="Q642" s="73"/>
      <c r="R642" s="73"/>
      <c r="S642" s="74"/>
    </row>
    <row r="643" spans="2:19" ht="13.5" customHeight="1" x14ac:dyDescent="0.2">
      <c r="B643" s="33"/>
      <c r="Q643" s="73"/>
      <c r="R643" s="73"/>
      <c r="S643" s="74"/>
    </row>
    <row r="644" spans="2:19" ht="13.5" customHeight="1" x14ac:dyDescent="0.2">
      <c r="B644" s="33"/>
      <c r="Q644" s="73"/>
      <c r="R644" s="73"/>
      <c r="S644" s="74"/>
    </row>
    <row r="645" spans="2:19" ht="13.5" customHeight="1" x14ac:dyDescent="0.2">
      <c r="B645" s="33"/>
      <c r="Q645" s="73"/>
      <c r="R645" s="73"/>
      <c r="S645" s="74"/>
    </row>
    <row r="646" spans="2:19" ht="13.5" customHeight="1" x14ac:dyDescent="0.2">
      <c r="B646" s="33"/>
      <c r="Q646" s="73"/>
      <c r="R646" s="73"/>
      <c r="S646" s="74"/>
    </row>
    <row r="647" spans="2:19" ht="13.5" customHeight="1" x14ac:dyDescent="0.2">
      <c r="B647" s="33"/>
      <c r="Q647" s="73"/>
      <c r="R647" s="73"/>
      <c r="S647" s="74"/>
    </row>
    <row r="648" spans="2:19" ht="13.5" customHeight="1" x14ac:dyDescent="0.2">
      <c r="B648" s="33"/>
      <c r="Q648" s="73"/>
      <c r="R648" s="73"/>
      <c r="S648" s="74"/>
    </row>
    <row r="649" spans="2:19" ht="13.5" customHeight="1" x14ac:dyDescent="0.2">
      <c r="B649" s="33"/>
      <c r="Q649" s="73"/>
      <c r="R649" s="73"/>
      <c r="S649" s="74"/>
    </row>
    <row r="650" spans="2:19" ht="13.5" customHeight="1" x14ac:dyDescent="0.2">
      <c r="B650" s="33"/>
      <c r="Q650" s="73"/>
      <c r="R650" s="73"/>
      <c r="S650" s="74"/>
    </row>
    <row r="651" spans="2:19" ht="13.5" customHeight="1" x14ac:dyDescent="0.2">
      <c r="B651" s="33"/>
      <c r="Q651" s="73"/>
      <c r="R651" s="73"/>
      <c r="S651" s="74"/>
    </row>
    <row r="652" spans="2:19" ht="13.5" customHeight="1" x14ac:dyDescent="0.2">
      <c r="B652" s="33"/>
      <c r="Q652" s="73"/>
      <c r="R652" s="73"/>
      <c r="S652" s="74"/>
    </row>
    <row r="653" spans="2:19" ht="13.5" customHeight="1" x14ac:dyDescent="0.2">
      <c r="B653" s="33"/>
      <c r="Q653" s="73"/>
      <c r="R653" s="73"/>
      <c r="S653" s="74"/>
    </row>
    <row r="654" spans="2:19" ht="13.5" customHeight="1" x14ac:dyDescent="0.2">
      <c r="B654" s="33"/>
      <c r="Q654" s="73"/>
      <c r="R654" s="73"/>
      <c r="S654" s="74"/>
    </row>
    <row r="655" spans="2:19" ht="13.5" customHeight="1" x14ac:dyDescent="0.2">
      <c r="B655" s="33"/>
      <c r="Q655" s="73"/>
      <c r="R655" s="73"/>
      <c r="S655" s="74"/>
    </row>
    <row r="656" spans="2:19" ht="13.5" customHeight="1" x14ac:dyDescent="0.2">
      <c r="B656" s="33"/>
      <c r="Q656" s="73"/>
      <c r="R656" s="73"/>
      <c r="S656" s="74"/>
    </row>
    <row r="657" spans="2:19" ht="13.5" customHeight="1" x14ac:dyDescent="0.2">
      <c r="B657" s="33"/>
      <c r="Q657" s="73"/>
      <c r="R657" s="73"/>
      <c r="S657" s="74"/>
    </row>
    <row r="658" spans="2:19" ht="13.5" customHeight="1" x14ac:dyDescent="0.2">
      <c r="B658" s="33"/>
      <c r="Q658" s="73"/>
      <c r="R658" s="73"/>
      <c r="S658" s="74"/>
    </row>
    <row r="659" spans="2:19" ht="13.5" customHeight="1" x14ac:dyDescent="0.2">
      <c r="B659" s="33"/>
      <c r="Q659" s="73"/>
      <c r="R659" s="73"/>
      <c r="S659" s="74"/>
    </row>
    <row r="660" spans="2:19" ht="13.5" customHeight="1" x14ac:dyDescent="0.2">
      <c r="B660" s="33"/>
      <c r="Q660" s="73"/>
      <c r="R660" s="73"/>
      <c r="S660" s="74"/>
    </row>
    <row r="661" spans="2:19" ht="13.5" customHeight="1" x14ac:dyDescent="0.2">
      <c r="B661" s="33"/>
      <c r="Q661" s="73"/>
      <c r="R661" s="73"/>
      <c r="S661" s="74"/>
    </row>
    <row r="662" spans="2:19" ht="13.5" customHeight="1" x14ac:dyDescent="0.2">
      <c r="B662" s="33"/>
      <c r="Q662" s="73"/>
      <c r="R662" s="73"/>
      <c r="S662" s="74"/>
    </row>
    <row r="663" spans="2:19" ht="13.5" customHeight="1" x14ac:dyDescent="0.2">
      <c r="B663" s="33"/>
      <c r="Q663" s="73"/>
      <c r="R663" s="73"/>
      <c r="S663" s="74"/>
    </row>
    <row r="664" spans="2:19" ht="13.5" customHeight="1" x14ac:dyDescent="0.2">
      <c r="B664" s="33"/>
      <c r="Q664" s="73"/>
      <c r="R664" s="73"/>
      <c r="S664" s="74"/>
    </row>
    <row r="665" spans="2:19" ht="13.5" customHeight="1" x14ac:dyDescent="0.2">
      <c r="B665" s="33"/>
      <c r="Q665" s="73"/>
      <c r="R665" s="73"/>
      <c r="S665" s="74"/>
    </row>
    <row r="666" spans="2:19" ht="13.5" customHeight="1" x14ac:dyDescent="0.2">
      <c r="B666" s="33"/>
      <c r="Q666" s="73"/>
      <c r="R666" s="73"/>
      <c r="S666" s="74"/>
    </row>
    <row r="667" spans="2:19" ht="13.5" customHeight="1" x14ac:dyDescent="0.2">
      <c r="B667" s="33"/>
      <c r="Q667" s="73"/>
      <c r="R667" s="73"/>
      <c r="S667" s="74"/>
    </row>
    <row r="668" spans="2:19" ht="13.5" customHeight="1" x14ac:dyDescent="0.2">
      <c r="B668" s="33"/>
      <c r="Q668" s="73"/>
      <c r="R668" s="73"/>
      <c r="S668" s="74"/>
    </row>
    <row r="669" spans="2:19" ht="13.5" customHeight="1" x14ac:dyDescent="0.2">
      <c r="B669" s="33"/>
      <c r="Q669" s="73"/>
      <c r="R669" s="73"/>
      <c r="S669" s="74"/>
    </row>
    <row r="670" spans="2:19" ht="13.5" customHeight="1" x14ac:dyDescent="0.2">
      <c r="B670" s="33"/>
      <c r="Q670" s="73"/>
      <c r="R670" s="73"/>
      <c r="S670" s="74"/>
    </row>
    <row r="671" spans="2:19" ht="13.5" customHeight="1" x14ac:dyDescent="0.2">
      <c r="B671" s="33"/>
      <c r="Q671" s="73"/>
      <c r="R671" s="73"/>
      <c r="S671" s="74"/>
    </row>
    <row r="672" spans="2:19" ht="13.5" customHeight="1" x14ac:dyDescent="0.2">
      <c r="B672" s="33"/>
      <c r="Q672" s="73"/>
      <c r="R672" s="73"/>
      <c r="S672" s="74"/>
    </row>
    <row r="673" spans="2:19" ht="13.5" customHeight="1" x14ac:dyDescent="0.2">
      <c r="B673" s="33"/>
      <c r="Q673" s="73"/>
      <c r="R673" s="73"/>
      <c r="S673" s="74"/>
    </row>
    <row r="674" spans="2:19" ht="13.5" customHeight="1" x14ac:dyDescent="0.2">
      <c r="B674" s="33"/>
      <c r="Q674" s="73"/>
      <c r="R674" s="73"/>
      <c r="S674" s="74"/>
    </row>
    <row r="675" spans="2:19" ht="13.5" customHeight="1" x14ac:dyDescent="0.2">
      <c r="B675" s="33"/>
      <c r="Q675" s="73"/>
      <c r="R675" s="73"/>
      <c r="S675" s="74"/>
    </row>
    <row r="676" spans="2:19" ht="13.5" customHeight="1" x14ac:dyDescent="0.2">
      <c r="B676" s="33"/>
      <c r="Q676" s="73"/>
      <c r="R676" s="73"/>
      <c r="S676" s="74"/>
    </row>
    <row r="677" spans="2:19" ht="13.5" customHeight="1" x14ac:dyDescent="0.2">
      <c r="B677" s="33"/>
      <c r="Q677" s="73"/>
      <c r="R677" s="73"/>
      <c r="S677" s="74"/>
    </row>
    <row r="678" spans="2:19" ht="13.5" customHeight="1" x14ac:dyDescent="0.2">
      <c r="B678" s="33"/>
      <c r="Q678" s="73"/>
      <c r="R678" s="73"/>
      <c r="S678" s="74"/>
    </row>
    <row r="679" spans="2:19" ht="13.5" customHeight="1" x14ac:dyDescent="0.2">
      <c r="B679" s="33"/>
      <c r="Q679" s="73"/>
      <c r="R679" s="73"/>
      <c r="S679" s="74"/>
    </row>
    <row r="680" spans="2:19" ht="13.5" customHeight="1" x14ac:dyDescent="0.2">
      <c r="B680" s="33"/>
      <c r="Q680" s="73"/>
      <c r="R680" s="73"/>
      <c r="S680" s="74"/>
    </row>
    <row r="681" spans="2:19" ht="13.5" customHeight="1" x14ac:dyDescent="0.2">
      <c r="B681" s="33"/>
      <c r="Q681" s="73"/>
      <c r="R681" s="73"/>
      <c r="S681" s="74"/>
    </row>
    <row r="682" spans="2:19" ht="13.5" customHeight="1" x14ac:dyDescent="0.2">
      <c r="B682" s="33"/>
      <c r="Q682" s="73"/>
      <c r="R682" s="73"/>
      <c r="S682" s="74"/>
    </row>
    <row r="683" spans="2:19" ht="13.5" customHeight="1" x14ac:dyDescent="0.2">
      <c r="B683" s="33"/>
      <c r="Q683" s="73"/>
      <c r="R683" s="73"/>
      <c r="S683" s="74"/>
    </row>
    <row r="684" spans="2:19" ht="13.5" customHeight="1" x14ac:dyDescent="0.2">
      <c r="B684" s="33"/>
      <c r="Q684" s="73"/>
      <c r="R684" s="73"/>
      <c r="S684" s="74"/>
    </row>
    <row r="685" spans="2:19" ht="13.5" customHeight="1" x14ac:dyDescent="0.2">
      <c r="B685" s="33"/>
      <c r="Q685" s="73"/>
      <c r="R685" s="73"/>
      <c r="S685" s="74"/>
    </row>
    <row r="686" spans="2:19" ht="13.5" customHeight="1" x14ac:dyDescent="0.2">
      <c r="B686" s="33"/>
      <c r="Q686" s="73"/>
      <c r="R686" s="73"/>
      <c r="S686" s="74"/>
    </row>
    <row r="687" spans="2:19" ht="13.5" customHeight="1" x14ac:dyDescent="0.2">
      <c r="B687" s="33"/>
      <c r="Q687" s="73"/>
      <c r="R687" s="73"/>
      <c r="S687" s="74"/>
    </row>
    <row r="688" spans="2:19" ht="13.5" customHeight="1" x14ac:dyDescent="0.2">
      <c r="B688" s="33"/>
      <c r="Q688" s="73"/>
      <c r="R688" s="73"/>
      <c r="S688" s="74"/>
    </row>
    <row r="689" spans="2:19" ht="13.5" customHeight="1" x14ac:dyDescent="0.2">
      <c r="B689" s="33"/>
      <c r="Q689" s="73"/>
      <c r="R689" s="73"/>
      <c r="S689" s="74"/>
    </row>
    <row r="690" spans="2:19" ht="13.5" customHeight="1" x14ac:dyDescent="0.2">
      <c r="B690" s="33"/>
      <c r="Q690" s="73"/>
      <c r="R690" s="73"/>
      <c r="S690" s="74"/>
    </row>
    <row r="691" spans="2:19" ht="13.5" customHeight="1" x14ac:dyDescent="0.2">
      <c r="B691" s="33"/>
      <c r="Q691" s="73"/>
      <c r="R691" s="73"/>
      <c r="S691" s="74"/>
    </row>
    <row r="692" spans="2:19" ht="13.5" customHeight="1" x14ac:dyDescent="0.2">
      <c r="B692" s="33"/>
      <c r="Q692" s="73"/>
      <c r="R692" s="73"/>
      <c r="S692" s="74"/>
    </row>
    <row r="693" spans="2:19" ht="13.5" customHeight="1" x14ac:dyDescent="0.2">
      <c r="B693" s="33"/>
      <c r="Q693" s="73"/>
      <c r="R693" s="73"/>
      <c r="S693" s="74"/>
    </row>
    <row r="694" spans="2:19" ht="13.5" customHeight="1" x14ac:dyDescent="0.2">
      <c r="B694" s="33"/>
      <c r="Q694" s="73"/>
      <c r="R694" s="73"/>
      <c r="S694" s="74"/>
    </row>
    <row r="695" spans="2:19" ht="13.5" customHeight="1" x14ac:dyDescent="0.2">
      <c r="B695" s="33"/>
      <c r="Q695" s="73"/>
      <c r="R695" s="73"/>
      <c r="S695" s="74"/>
    </row>
    <row r="696" spans="2:19" ht="13.5" customHeight="1" x14ac:dyDescent="0.2">
      <c r="B696" s="33"/>
      <c r="Q696" s="73"/>
      <c r="R696" s="73"/>
      <c r="S696" s="74"/>
    </row>
    <row r="697" spans="2:19" ht="13.5" customHeight="1" x14ac:dyDescent="0.2">
      <c r="B697" s="33"/>
      <c r="Q697" s="73"/>
      <c r="R697" s="73"/>
      <c r="S697" s="74"/>
    </row>
    <row r="698" spans="2:19" ht="13.5" customHeight="1" x14ac:dyDescent="0.2">
      <c r="B698" s="33"/>
      <c r="Q698" s="73"/>
      <c r="R698" s="73"/>
      <c r="S698" s="74"/>
    </row>
    <row r="699" spans="2:19" ht="13.5" customHeight="1" x14ac:dyDescent="0.2">
      <c r="B699" s="33"/>
      <c r="Q699" s="73"/>
      <c r="R699" s="73"/>
      <c r="S699" s="74"/>
    </row>
    <row r="700" spans="2:19" ht="13.5" customHeight="1" x14ac:dyDescent="0.2">
      <c r="B700" s="33"/>
      <c r="Q700" s="73"/>
      <c r="R700" s="73"/>
      <c r="S700" s="74"/>
    </row>
    <row r="701" spans="2:19" ht="13.5" customHeight="1" x14ac:dyDescent="0.2">
      <c r="B701" s="33"/>
      <c r="Q701" s="73"/>
      <c r="R701" s="73"/>
      <c r="S701" s="74"/>
    </row>
    <row r="702" spans="2:19" ht="13.5" customHeight="1" x14ac:dyDescent="0.2">
      <c r="B702" s="33"/>
      <c r="Q702" s="73"/>
      <c r="R702" s="73"/>
      <c r="S702" s="74"/>
    </row>
    <row r="703" spans="2:19" ht="13.5" customHeight="1" x14ac:dyDescent="0.2">
      <c r="B703" s="33"/>
      <c r="Q703" s="73"/>
      <c r="R703" s="73"/>
      <c r="S703" s="74"/>
    </row>
    <row r="704" spans="2:19" ht="13.5" customHeight="1" x14ac:dyDescent="0.2">
      <c r="B704" s="33"/>
      <c r="Q704" s="73"/>
      <c r="R704" s="73"/>
      <c r="S704" s="74"/>
    </row>
    <row r="705" spans="2:19" ht="13.5" customHeight="1" x14ac:dyDescent="0.2">
      <c r="B705" s="33"/>
      <c r="Q705" s="73"/>
      <c r="R705" s="73"/>
      <c r="S705" s="74"/>
    </row>
    <row r="706" spans="2:19" ht="13.5" customHeight="1" x14ac:dyDescent="0.2">
      <c r="B706" s="33"/>
      <c r="Q706" s="73"/>
      <c r="R706" s="73"/>
      <c r="S706" s="74"/>
    </row>
    <row r="707" spans="2:19" ht="13.5" customHeight="1" x14ac:dyDescent="0.2">
      <c r="B707" s="33"/>
      <c r="Q707" s="73"/>
      <c r="R707" s="73"/>
      <c r="S707" s="74"/>
    </row>
    <row r="708" spans="2:19" ht="13.5" customHeight="1" x14ac:dyDescent="0.2">
      <c r="B708" s="33"/>
      <c r="Q708" s="73"/>
      <c r="R708" s="73"/>
      <c r="S708" s="74"/>
    </row>
    <row r="709" spans="2:19" ht="13.5" customHeight="1" x14ac:dyDescent="0.2">
      <c r="B709" s="33"/>
      <c r="Q709" s="73"/>
      <c r="R709" s="73"/>
      <c r="S709" s="74"/>
    </row>
    <row r="710" spans="2:19" ht="13.5" customHeight="1" x14ac:dyDescent="0.2">
      <c r="B710" s="33"/>
      <c r="Q710" s="73"/>
      <c r="R710" s="73"/>
      <c r="S710" s="74"/>
    </row>
    <row r="711" spans="2:19" ht="13.5" customHeight="1" x14ac:dyDescent="0.2">
      <c r="B711" s="33"/>
      <c r="Q711" s="73"/>
      <c r="R711" s="73"/>
      <c r="S711" s="74"/>
    </row>
    <row r="712" spans="2:19" ht="13.5" customHeight="1" x14ac:dyDescent="0.2">
      <c r="B712" s="33"/>
      <c r="Q712" s="73"/>
      <c r="R712" s="73"/>
      <c r="S712" s="74"/>
    </row>
    <row r="713" spans="2:19" ht="13.5" customHeight="1" x14ac:dyDescent="0.2">
      <c r="B713" s="33"/>
      <c r="Q713" s="73"/>
      <c r="R713" s="73"/>
      <c r="S713" s="74"/>
    </row>
    <row r="714" spans="2:19" ht="13.5" customHeight="1" x14ac:dyDescent="0.2">
      <c r="B714" s="33"/>
      <c r="Q714" s="73"/>
      <c r="R714" s="73"/>
      <c r="S714" s="74"/>
    </row>
    <row r="715" spans="2:19" ht="13.5" customHeight="1" x14ac:dyDescent="0.2">
      <c r="B715" s="33"/>
      <c r="Q715" s="73"/>
      <c r="R715" s="73"/>
      <c r="S715" s="74"/>
    </row>
    <row r="716" spans="2:19" ht="13.5" customHeight="1" x14ac:dyDescent="0.2">
      <c r="B716" s="33"/>
      <c r="Q716" s="73"/>
      <c r="R716" s="73"/>
      <c r="S716" s="74"/>
    </row>
    <row r="717" spans="2:19" ht="13.5" customHeight="1" x14ac:dyDescent="0.2">
      <c r="B717" s="33"/>
      <c r="Q717" s="73"/>
      <c r="R717" s="73"/>
      <c r="S717" s="74"/>
    </row>
    <row r="718" spans="2:19" ht="13.5" customHeight="1" x14ac:dyDescent="0.2">
      <c r="B718" s="33"/>
      <c r="Q718" s="73"/>
      <c r="R718" s="73"/>
      <c r="S718" s="74"/>
    </row>
    <row r="719" spans="2:19" ht="13.5" customHeight="1" x14ac:dyDescent="0.2">
      <c r="B719" s="33"/>
      <c r="Q719" s="73"/>
      <c r="R719" s="73"/>
      <c r="S719" s="74"/>
    </row>
    <row r="720" spans="2:19" ht="13.5" customHeight="1" x14ac:dyDescent="0.2">
      <c r="B720" s="33"/>
      <c r="Q720" s="73"/>
      <c r="R720" s="73"/>
      <c r="S720" s="74"/>
    </row>
    <row r="721" spans="2:19" ht="13.5" customHeight="1" x14ac:dyDescent="0.2">
      <c r="B721" s="33"/>
      <c r="Q721" s="73"/>
      <c r="R721" s="73"/>
      <c r="S721" s="74"/>
    </row>
    <row r="722" spans="2:19" ht="13.5" customHeight="1" x14ac:dyDescent="0.2">
      <c r="B722" s="33"/>
      <c r="Q722" s="73"/>
      <c r="R722" s="73"/>
      <c r="S722" s="74"/>
    </row>
    <row r="723" spans="2:19" ht="13.5" customHeight="1" x14ac:dyDescent="0.2">
      <c r="B723" s="33"/>
      <c r="Q723" s="73"/>
      <c r="R723" s="73"/>
      <c r="S723" s="74"/>
    </row>
    <row r="724" spans="2:19" ht="13.5" customHeight="1" x14ac:dyDescent="0.2">
      <c r="B724" s="33"/>
      <c r="Q724" s="73"/>
      <c r="R724" s="73"/>
      <c r="S724" s="74"/>
    </row>
    <row r="725" spans="2:19" ht="13.5" customHeight="1" x14ac:dyDescent="0.2">
      <c r="B725" s="33"/>
      <c r="Q725" s="73"/>
      <c r="R725" s="73"/>
      <c r="S725" s="74"/>
    </row>
    <row r="726" spans="2:19" ht="13.5" customHeight="1" x14ac:dyDescent="0.2">
      <c r="B726" s="33"/>
      <c r="Q726" s="73"/>
      <c r="R726" s="73"/>
      <c r="S726" s="74"/>
    </row>
    <row r="727" spans="2:19" ht="13.5" customHeight="1" x14ac:dyDescent="0.2">
      <c r="B727" s="33"/>
      <c r="Q727" s="73"/>
      <c r="R727" s="73"/>
      <c r="S727" s="74"/>
    </row>
    <row r="728" spans="2:19" ht="13.5" customHeight="1" x14ac:dyDescent="0.2">
      <c r="B728" s="33"/>
      <c r="Q728" s="73"/>
      <c r="R728" s="73"/>
      <c r="S728" s="74"/>
    </row>
    <row r="729" spans="2:19" ht="13.5" customHeight="1" x14ac:dyDescent="0.2">
      <c r="B729" s="33"/>
      <c r="Q729" s="73"/>
      <c r="R729" s="73"/>
      <c r="S729" s="74"/>
    </row>
    <row r="730" spans="2:19" ht="13.5" customHeight="1" x14ac:dyDescent="0.2">
      <c r="B730" s="33"/>
      <c r="Q730" s="73"/>
      <c r="R730" s="73"/>
      <c r="S730" s="74"/>
    </row>
    <row r="731" spans="2:19" ht="13.5" customHeight="1" x14ac:dyDescent="0.2">
      <c r="B731" s="33"/>
      <c r="Q731" s="73"/>
      <c r="R731" s="73"/>
      <c r="S731" s="74"/>
    </row>
    <row r="732" spans="2:19" ht="13.5" customHeight="1" x14ac:dyDescent="0.2">
      <c r="B732" s="33"/>
      <c r="Q732" s="73"/>
      <c r="R732" s="73"/>
      <c r="S732" s="74"/>
    </row>
    <row r="733" spans="2:19" ht="13.5" customHeight="1" x14ac:dyDescent="0.2">
      <c r="B733" s="33"/>
      <c r="Q733" s="73"/>
      <c r="R733" s="73"/>
      <c r="S733" s="74"/>
    </row>
    <row r="734" spans="2:19" ht="13.5" customHeight="1" x14ac:dyDescent="0.2">
      <c r="B734" s="33"/>
      <c r="Q734" s="73"/>
      <c r="R734" s="73"/>
      <c r="S734" s="74"/>
    </row>
    <row r="735" spans="2:19" ht="13.5" customHeight="1" x14ac:dyDescent="0.2">
      <c r="B735" s="33"/>
      <c r="Q735" s="73"/>
      <c r="R735" s="73"/>
      <c r="S735" s="74"/>
    </row>
    <row r="736" spans="2:19" ht="13.5" customHeight="1" x14ac:dyDescent="0.2">
      <c r="B736" s="33"/>
      <c r="Q736" s="73"/>
      <c r="R736" s="73"/>
      <c r="S736" s="74"/>
    </row>
    <row r="737" spans="2:19" ht="13.5" customHeight="1" x14ac:dyDescent="0.2">
      <c r="B737" s="33"/>
      <c r="Q737" s="73"/>
      <c r="R737" s="73"/>
      <c r="S737" s="74"/>
    </row>
    <row r="738" spans="2:19" ht="13.5" customHeight="1" x14ac:dyDescent="0.2">
      <c r="B738" s="33"/>
      <c r="Q738" s="73"/>
      <c r="R738" s="73"/>
      <c r="S738" s="74"/>
    </row>
    <row r="739" spans="2:19" ht="13.5" customHeight="1" x14ac:dyDescent="0.2">
      <c r="B739" s="33"/>
      <c r="Q739" s="73"/>
      <c r="R739" s="73"/>
      <c r="S739" s="74"/>
    </row>
    <row r="740" spans="2:19" ht="13.5" customHeight="1" x14ac:dyDescent="0.2">
      <c r="B740" s="33"/>
      <c r="Q740" s="73"/>
      <c r="R740" s="73"/>
      <c r="S740" s="74"/>
    </row>
    <row r="741" spans="2:19" ht="13.5" customHeight="1" x14ac:dyDescent="0.2">
      <c r="B741" s="33"/>
      <c r="Q741" s="73"/>
      <c r="R741" s="73"/>
      <c r="S741" s="74"/>
    </row>
    <row r="742" spans="2:19" ht="13.5" customHeight="1" x14ac:dyDescent="0.2">
      <c r="B742" s="33"/>
      <c r="Q742" s="73"/>
      <c r="R742" s="73"/>
      <c r="S742" s="74"/>
    </row>
    <row r="743" spans="2:19" ht="13.5" customHeight="1" x14ac:dyDescent="0.2">
      <c r="B743" s="33"/>
      <c r="Q743" s="73"/>
      <c r="R743" s="73"/>
      <c r="S743" s="74"/>
    </row>
    <row r="744" spans="2:19" ht="13.5" customHeight="1" x14ac:dyDescent="0.2">
      <c r="B744" s="33"/>
      <c r="Q744" s="73"/>
      <c r="R744" s="73"/>
      <c r="S744" s="74"/>
    </row>
    <row r="745" spans="2:19" ht="13.5" customHeight="1" x14ac:dyDescent="0.2">
      <c r="B745" s="33"/>
      <c r="Q745" s="73"/>
      <c r="R745" s="73"/>
      <c r="S745" s="74"/>
    </row>
    <row r="746" spans="2:19" ht="13.5" customHeight="1" x14ac:dyDescent="0.2">
      <c r="B746" s="33"/>
      <c r="Q746" s="73"/>
      <c r="R746" s="73"/>
      <c r="S746" s="74"/>
    </row>
    <row r="747" spans="2:19" ht="13.5" customHeight="1" x14ac:dyDescent="0.2">
      <c r="B747" s="33"/>
      <c r="Q747" s="73"/>
      <c r="R747" s="73"/>
      <c r="S747" s="74"/>
    </row>
    <row r="748" spans="2:19" ht="13.5" customHeight="1" x14ac:dyDescent="0.2">
      <c r="B748" s="33"/>
      <c r="Q748" s="73"/>
      <c r="R748" s="73"/>
      <c r="S748" s="74"/>
    </row>
    <row r="749" spans="2:19" ht="13.5" customHeight="1" x14ac:dyDescent="0.2">
      <c r="B749" s="33"/>
      <c r="Q749" s="73"/>
      <c r="R749" s="73"/>
      <c r="S749" s="74"/>
    </row>
    <row r="750" spans="2:19" ht="13.5" customHeight="1" x14ac:dyDescent="0.2">
      <c r="B750" s="33"/>
      <c r="Q750" s="73"/>
      <c r="R750" s="73"/>
      <c r="S750" s="74"/>
    </row>
    <row r="751" spans="2:19" ht="13.5" customHeight="1" x14ac:dyDescent="0.2">
      <c r="B751" s="33"/>
      <c r="Q751" s="73"/>
      <c r="R751" s="73"/>
      <c r="S751" s="74"/>
    </row>
    <row r="752" spans="2:19" ht="13.5" customHeight="1" x14ac:dyDescent="0.2">
      <c r="B752" s="33"/>
      <c r="Q752" s="73"/>
      <c r="R752" s="73"/>
      <c r="S752" s="74"/>
    </row>
    <row r="753" spans="2:19" ht="13.5" customHeight="1" x14ac:dyDescent="0.2">
      <c r="B753" s="33"/>
      <c r="Q753" s="73"/>
      <c r="R753" s="73"/>
      <c r="S753" s="74"/>
    </row>
    <row r="754" spans="2:19" ht="13.5" customHeight="1" x14ac:dyDescent="0.2">
      <c r="B754" s="33"/>
      <c r="Q754" s="73"/>
      <c r="R754" s="73"/>
      <c r="S754" s="74"/>
    </row>
    <row r="755" spans="2:19" ht="13.5" customHeight="1" x14ac:dyDescent="0.2">
      <c r="B755" s="33"/>
      <c r="Q755" s="73"/>
      <c r="R755" s="73"/>
      <c r="S755" s="74"/>
    </row>
    <row r="756" spans="2:19" ht="13.5" customHeight="1" x14ac:dyDescent="0.2">
      <c r="B756" s="33"/>
      <c r="Q756" s="73"/>
      <c r="R756" s="73"/>
      <c r="S756" s="74"/>
    </row>
    <row r="757" spans="2:19" ht="13.5" customHeight="1" x14ac:dyDescent="0.2">
      <c r="B757" s="33"/>
      <c r="Q757" s="73"/>
      <c r="R757" s="73"/>
      <c r="S757" s="74"/>
    </row>
    <row r="758" spans="2:19" ht="13.5" customHeight="1" x14ac:dyDescent="0.2">
      <c r="B758" s="33"/>
      <c r="Q758" s="73"/>
      <c r="R758" s="73"/>
      <c r="S758" s="74"/>
    </row>
    <row r="759" spans="2:19" ht="13.5" customHeight="1" x14ac:dyDescent="0.2">
      <c r="B759" s="33"/>
      <c r="Q759" s="73"/>
      <c r="R759" s="73"/>
      <c r="S759" s="74"/>
    </row>
    <row r="760" spans="2:19" ht="13.5" customHeight="1" x14ac:dyDescent="0.2">
      <c r="B760" s="33"/>
      <c r="Q760" s="73"/>
      <c r="R760" s="73"/>
      <c r="S760" s="74"/>
    </row>
    <row r="761" spans="2:19" ht="13.5" customHeight="1" x14ac:dyDescent="0.2">
      <c r="B761" s="33"/>
      <c r="Q761" s="73"/>
      <c r="R761" s="73"/>
      <c r="S761" s="74"/>
    </row>
    <row r="762" spans="2:19" ht="13.5" customHeight="1" x14ac:dyDescent="0.2">
      <c r="B762" s="33"/>
      <c r="Q762" s="73"/>
      <c r="R762" s="73"/>
      <c r="S762" s="74"/>
    </row>
    <row r="763" spans="2:19" ht="13.5" customHeight="1" x14ac:dyDescent="0.2">
      <c r="B763" s="33"/>
      <c r="Q763" s="73"/>
      <c r="R763" s="73"/>
      <c r="S763" s="74"/>
    </row>
    <row r="764" spans="2:19" ht="13.5" customHeight="1" x14ac:dyDescent="0.2">
      <c r="Q764" s="73"/>
      <c r="R764" s="73"/>
      <c r="S764" s="74"/>
    </row>
    <row r="765" spans="2:19" ht="13.5" customHeight="1" x14ac:dyDescent="0.2">
      <c r="Q765" s="73"/>
      <c r="R765" s="73"/>
      <c r="S765" s="74"/>
    </row>
    <row r="766" spans="2:19" ht="13.5" customHeight="1" x14ac:dyDescent="0.2">
      <c r="Q766" s="73"/>
      <c r="R766" s="73"/>
      <c r="S766" s="74"/>
    </row>
    <row r="767" spans="2:19" ht="13.5" customHeight="1" x14ac:dyDescent="0.2">
      <c r="Q767" s="73"/>
      <c r="R767" s="73"/>
      <c r="S767" s="74"/>
    </row>
    <row r="768" spans="2:19" ht="13.5" customHeight="1" x14ac:dyDescent="0.2">
      <c r="Q768" s="73"/>
      <c r="R768" s="73"/>
      <c r="S768" s="74"/>
    </row>
    <row r="769" spans="17:19" ht="13.5" customHeight="1" x14ac:dyDescent="0.2">
      <c r="Q769" s="73"/>
      <c r="R769" s="73"/>
      <c r="S769" s="74"/>
    </row>
    <row r="770" spans="17:19" ht="13.5" customHeight="1" x14ac:dyDescent="0.2">
      <c r="Q770" s="73"/>
      <c r="R770" s="73"/>
      <c r="S770" s="74"/>
    </row>
    <row r="771" spans="17:19" ht="13.5" customHeight="1" x14ac:dyDescent="0.2">
      <c r="Q771" s="73"/>
      <c r="R771" s="73"/>
      <c r="S771" s="74"/>
    </row>
    <row r="772" spans="17:19" ht="13.5" customHeight="1" x14ac:dyDescent="0.2">
      <c r="Q772" s="73"/>
      <c r="R772" s="73"/>
      <c r="S772" s="74"/>
    </row>
    <row r="773" spans="17:19" ht="13.5" customHeight="1" x14ac:dyDescent="0.2">
      <c r="Q773" s="73"/>
      <c r="R773" s="73"/>
      <c r="S773" s="74"/>
    </row>
    <row r="774" spans="17:19" ht="13.5" customHeight="1" x14ac:dyDescent="0.2">
      <c r="Q774" s="73"/>
      <c r="R774" s="73"/>
      <c r="S774" s="74"/>
    </row>
    <row r="775" spans="17:19" ht="13.5" customHeight="1" x14ac:dyDescent="0.2">
      <c r="Q775" s="73"/>
      <c r="R775" s="73"/>
      <c r="S775" s="74"/>
    </row>
    <row r="776" spans="17:19" ht="13.5" customHeight="1" x14ac:dyDescent="0.2">
      <c r="Q776" s="73"/>
      <c r="R776" s="73"/>
      <c r="S776" s="74"/>
    </row>
    <row r="777" spans="17:19" ht="13.5" customHeight="1" x14ac:dyDescent="0.2">
      <c r="Q777" s="73"/>
      <c r="R777" s="73"/>
      <c r="S777" s="74"/>
    </row>
    <row r="778" spans="17:19" ht="13.5" customHeight="1" x14ac:dyDescent="0.2">
      <c r="Q778" s="73"/>
      <c r="R778" s="73"/>
      <c r="S778" s="74"/>
    </row>
    <row r="779" spans="17:19" ht="13.5" customHeight="1" x14ac:dyDescent="0.2">
      <c r="Q779" s="73"/>
      <c r="R779" s="73"/>
      <c r="S779" s="74"/>
    </row>
    <row r="780" spans="17:19" ht="13.5" customHeight="1" x14ac:dyDescent="0.2">
      <c r="Q780" s="73"/>
      <c r="R780" s="73"/>
      <c r="S780" s="74"/>
    </row>
    <row r="781" spans="17:19" ht="13.5" customHeight="1" x14ac:dyDescent="0.2">
      <c r="Q781" s="73"/>
      <c r="R781" s="73"/>
      <c r="S781" s="74"/>
    </row>
    <row r="782" spans="17:19" ht="13.5" customHeight="1" x14ac:dyDescent="0.2">
      <c r="Q782" s="73"/>
      <c r="R782" s="73"/>
      <c r="S782" s="74"/>
    </row>
    <row r="783" spans="17:19" ht="13.5" customHeight="1" x14ac:dyDescent="0.2">
      <c r="Q783" s="73"/>
      <c r="R783" s="73"/>
      <c r="S783" s="74"/>
    </row>
    <row r="784" spans="17:19" ht="13.5" customHeight="1" x14ac:dyDescent="0.2">
      <c r="Q784" s="73"/>
      <c r="R784" s="73"/>
      <c r="S784" s="74"/>
    </row>
    <row r="785" spans="17:19" ht="13.5" customHeight="1" x14ac:dyDescent="0.2">
      <c r="Q785" s="73"/>
      <c r="R785" s="73"/>
      <c r="S785" s="74"/>
    </row>
    <row r="786" spans="17:19" ht="13.5" customHeight="1" x14ac:dyDescent="0.2">
      <c r="Q786" s="73"/>
      <c r="R786" s="73"/>
      <c r="S786" s="74"/>
    </row>
    <row r="787" spans="17:19" ht="13.5" customHeight="1" x14ac:dyDescent="0.2">
      <c r="Q787" s="73"/>
      <c r="R787" s="73"/>
      <c r="S787" s="74"/>
    </row>
    <row r="788" spans="17:19" ht="13.5" customHeight="1" x14ac:dyDescent="0.2">
      <c r="Q788" s="73"/>
      <c r="R788" s="73"/>
      <c r="S788" s="74"/>
    </row>
    <row r="789" spans="17:19" ht="13.5" customHeight="1" x14ac:dyDescent="0.2">
      <c r="Q789" s="73"/>
      <c r="R789" s="73"/>
      <c r="S789" s="74"/>
    </row>
    <row r="790" spans="17:19" ht="13.5" customHeight="1" x14ac:dyDescent="0.2">
      <c r="Q790" s="73"/>
      <c r="R790" s="73"/>
      <c r="S790" s="74"/>
    </row>
    <row r="791" spans="17:19" ht="13.5" customHeight="1" x14ac:dyDescent="0.2">
      <c r="Q791" s="73"/>
      <c r="R791" s="73"/>
      <c r="S791" s="74"/>
    </row>
    <row r="792" spans="17:19" ht="13.5" customHeight="1" x14ac:dyDescent="0.2">
      <c r="Q792" s="73"/>
      <c r="R792" s="73"/>
      <c r="S792" s="74"/>
    </row>
    <row r="793" spans="17:19" ht="13.5" customHeight="1" x14ac:dyDescent="0.2">
      <c r="Q793" s="73"/>
      <c r="R793" s="73"/>
      <c r="S793" s="74"/>
    </row>
    <row r="794" spans="17:19" ht="13.5" customHeight="1" x14ac:dyDescent="0.2">
      <c r="Q794" s="73"/>
      <c r="R794" s="73"/>
      <c r="S794" s="74"/>
    </row>
    <row r="795" spans="17:19" ht="13.5" customHeight="1" x14ac:dyDescent="0.2">
      <c r="Q795" s="73"/>
      <c r="R795" s="73"/>
      <c r="S795" s="74"/>
    </row>
    <row r="796" spans="17:19" ht="13.5" customHeight="1" x14ac:dyDescent="0.2">
      <c r="Q796" s="73"/>
      <c r="R796" s="73"/>
      <c r="S796" s="74"/>
    </row>
    <row r="797" spans="17:19" ht="13.5" customHeight="1" x14ac:dyDescent="0.2">
      <c r="Q797" s="73"/>
      <c r="R797" s="73"/>
      <c r="S797" s="74"/>
    </row>
    <row r="798" spans="17:19" ht="13.5" customHeight="1" x14ac:dyDescent="0.2">
      <c r="Q798" s="73"/>
      <c r="R798" s="73"/>
      <c r="S798" s="74"/>
    </row>
    <row r="799" spans="17:19" ht="13.5" customHeight="1" x14ac:dyDescent="0.2">
      <c r="Q799" s="73"/>
      <c r="R799" s="73"/>
      <c r="S799" s="74"/>
    </row>
    <row r="800" spans="17:19" ht="13.5" customHeight="1" x14ac:dyDescent="0.2">
      <c r="Q800" s="73"/>
      <c r="R800" s="73"/>
      <c r="S800" s="74"/>
    </row>
    <row r="801" spans="17:19" ht="13.5" customHeight="1" x14ac:dyDescent="0.2">
      <c r="Q801" s="73"/>
      <c r="R801" s="73"/>
      <c r="S801" s="74"/>
    </row>
    <row r="802" spans="17:19" ht="13.5" customHeight="1" x14ac:dyDescent="0.2">
      <c r="Q802" s="73"/>
      <c r="R802" s="73"/>
      <c r="S802" s="74"/>
    </row>
    <row r="803" spans="17:19" ht="13.5" customHeight="1" x14ac:dyDescent="0.2">
      <c r="Q803" s="73"/>
      <c r="R803" s="73"/>
      <c r="S803" s="74"/>
    </row>
    <row r="804" spans="17:19" ht="13.5" customHeight="1" x14ac:dyDescent="0.2">
      <c r="Q804" s="73"/>
      <c r="R804" s="73"/>
      <c r="S804" s="74"/>
    </row>
    <row r="805" spans="17:19" ht="13.5" customHeight="1" x14ac:dyDescent="0.2">
      <c r="Q805" s="73"/>
      <c r="R805" s="73"/>
      <c r="S805" s="74"/>
    </row>
    <row r="806" spans="17:19" ht="13.5" customHeight="1" x14ac:dyDescent="0.2">
      <c r="Q806" s="73"/>
      <c r="R806" s="73"/>
      <c r="S806" s="74"/>
    </row>
    <row r="807" spans="17:19" ht="13.5" customHeight="1" x14ac:dyDescent="0.2">
      <c r="Q807" s="73"/>
      <c r="R807" s="73"/>
      <c r="S807" s="74"/>
    </row>
    <row r="808" spans="17:19" ht="13.5" customHeight="1" x14ac:dyDescent="0.2">
      <c r="Q808" s="73"/>
      <c r="R808" s="73"/>
      <c r="S808" s="74"/>
    </row>
    <row r="809" spans="17:19" ht="13.5" customHeight="1" x14ac:dyDescent="0.2">
      <c r="Q809" s="73"/>
      <c r="R809" s="73"/>
      <c r="S809" s="74"/>
    </row>
    <row r="810" spans="17:19" ht="13.5" customHeight="1" x14ac:dyDescent="0.2">
      <c r="Q810" s="73"/>
      <c r="R810" s="73"/>
      <c r="S810" s="74"/>
    </row>
    <row r="811" spans="17:19" ht="13.5" customHeight="1" x14ac:dyDescent="0.2">
      <c r="Q811" s="73"/>
      <c r="R811" s="73"/>
      <c r="S811" s="74"/>
    </row>
    <row r="812" spans="17:19" ht="13.5" customHeight="1" x14ac:dyDescent="0.2">
      <c r="Q812" s="73"/>
      <c r="R812" s="73"/>
      <c r="S812" s="74"/>
    </row>
    <row r="813" spans="17:19" ht="13.5" customHeight="1" x14ac:dyDescent="0.2">
      <c r="Q813" s="73"/>
      <c r="R813" s="73"/>
      <c r="S813" s="74"/>
    </row>
    <row r="814" spans="17:19" ht="13.5" customHeight="1" x14ac:dyDescent="0.2">
      <c r="Q814" s="73"/>
      <c r="R814" s="73"/>
      <c r="S814" s="74"/>
    </row>
    <row r="815" spans="17:19" ht="13.5" customHeight="1" x14ac:dyDescent="0.2">
      <c r="Q815" s="73"/>
      <c r="R815" s="73"/>
      <c r="S815" s="74"/>
    </row>
    <row r="816" spans="17:19" ht="13.5" customHeight="1" x14ac:dyDescent="0.2">
      <c r="Q816" s="73"/>
      <c r="R816" s="73"/>
      <c r="S816" s="74"/>
    </row>
    <row r="817" spans="17:19" ht="13.5" customHeight="1" x14ac:dyDescent="0.2">
      <c r="Q817" s="73"/>
      <c r="R817" s="73"/>
      <c r="S817" s="74"/>
    </row>
    <row r="818" spans="17:19" ht="13.5" customHeight="1" x14ac:dyDescent="0.2">
      <c r="Q818" s="73"/>
      <c r="R818" s="73"/>
      <c r="S818" s="74"/>
    </row>
    <row r="819" spans="17:19" ht="13.5" customHeight="1" x14ac:dyDescent="0.2">
      <c r="Q819" s="73"/>
      <c r="R819" s="73"/>
      <c r="S819" s="74"/>
    </row>
    <row r="820" spans="17:19" ht="13.5" customHeight="1" x14ac:dyDescent="0.2">
      <c r="Q820" s="73"/>
      <c r="R820" s="73"/>
      <c r="S820" s="74"/>
    </row>
    <row r="821" spans="17:19" ht="13.5" customHeight="1" x14ac:dyDescent="0.2">
      <c r="Q821" s="73"/>
      <c r="R821" s="73"/>
      <c r="S821" s="74"/>
    </row>
    <row r="822" spans="17:19" ht="13.5" customHeight="1" x14ac:dyDescent="0.2">
      <c r="Q822" s="73"/>
      <c r="R822" s="73"/>
      <c r="S822" s="74"/>
    </row>
    <row r="823" spans="17:19" ht="13.5" customHeight="1" x14ac:dyDescent="0.2">
      <c r="Q823" s="73"/>
      <c r="R823" s="73"/>
      <c r="S823" s="74"/>
    </row>
    <row r="824" spans="17:19" ht="13.5" customHeight="1" x14ac:dyDescent="0.2">
      <c r="Q824" s="73"/>
      <c r="R824" s="73"/>
      <c r="S824" s="74"/>
    </row>
    <row r="825" spans="17:19" ht="13.5" customHeight="1" x14ac:dyDescent="0.2">
      <c r="Q825" s="73"/>
      <c r="R825" s="73"/>
      <c r="S825" s="74"/>
    </row>
    <row r="826" spans="17:19" ht="13.5" customHeight="1" x14ac:dyDescent="0.2">
      <c r="Q826" s="73"/>
      <c r="R826" s="73"/>
      <c r="S826" s="74"/>
    </row>
    <row r="827" spans="17:19" ht="13.5" customHeight="1" x14ac:dyDescent="0.2">
      <c r="Q827" s="73"/>
      <c r="R827" s="73"/>
      <c r="S827" s="74"/>
    </row>
    <row r="828" spans="17:19" ht="13.5" customHeight="1" x14ac:dyDescent="0.2">
      <c r="Q828" s="73"/>
      <c r="R828" s="73"/>
      <c r="S828" s="74"/>
    </row>
    <row r="829" spans="17:19" ht="13.5" customHeight="1" x14ac:dyDescent="0.2">
      <c r="Q829" s="73"/>
      <c r="R829" s="73"/>
      <c r="S829" s="74"/>
    </row>
    <row r="830" spans="17:19" ht="13.5" customHeight="1" x14ac:dyDescent="0.2">
      <c r="Q830" s="73"/>
      <c r="R830" s="73"/>
      <c r="S830" s="74"/>
    </row>
    <row r="831" spans="17:19" ht="13.5" customHeight="1" x14ac:dyDescent="0.2">
      <c r="Q831" s="73"/>
      <c r="R831" s="73"/>
      <c r="S831" s="74"/>
    </row>
    <row r="832" spans="17:19" ht="13.5" customHeight="1" x14ac:dyDescent="0.2">
      <c r="Q832" s="73"/>
      <c r="R832" s="73"/>
      <c r="S832" s="74"/>
    </row>
    <row r="833" spans="17:19" ht="13.5" customHeight="1" x14ac:dyDescent="0.2">
      <c r="Q833" s="73"/>
      <c r="R833" s="73"/>
      <c r="S833" s="74"/>
    </row>
    <row r="834" spans="17:19" ht="13.5" customHeight="1" x14ac:dyDescent="0.2">
      <c r="Q834" s="73"/>
      <c r="R834" s="73"/>
      <c r="S834" s="74"/>
    </row>
    <row r="835" spans="17:19" ht="13.5" customHeight="1" x14ac:dyDescent="0.2">
      <c r="Q835" s="73"/>
      <c r="R835" s="73"/>
      <c r="S835" s="74"/>
    </row>
    <row r="836" spans="17:19" ht="13.5" customHeight="1" x14ac:dyDescent="0.2">
      <c r="Q836" s="73"/>
      <c r="R836" s="73"/>
      <c r="S836" s="74"/>
    </row>
    <row r="837" spans="17:19" ht="13.5" customHeight="1" x14ac:dyDescent="0.2">
      <c r="Q837" s="73"/>
      <c r="R837" s="73"/>
      <c r="S837" s="74"/>
    </row>
    <row r="838" spans="17:19" ht="13.5" customHeight="1" x14ac:dyDescent="0.2">
      <c r="Q838" s="73"/>
      <c r="R838" s="73"/>
      <c r="S838" s="74"/>
    </row>
    <row r="839" spans="17:19" ht="13.5" customHeight="1" x14ac:dyDescent="0.2">
      <c r="Q839" s="73"/>
      <c r="R839" s="73"/>
      <c r="S839" s="74"/>
    </row>
    <row r="840" spans="17:19" ht="13.5" customHeight="1" x14ac:dyDescent="0.2">
      <c r="Q840" s="73"/>
      <c r="R840" s="73"/>
      <c r="S840" s="74"/>
    </row>
    <row r="841" spans="17:19" ht="13.5" customHeight="1" x14ac:dyDescent="0.2">
      <c r="Q841" s="73"/>
      <c r="R841" s="73"/>
      <c r="S841" s="74"/>
    </row>
    <row r="842" spans="17:19" ht="13.5" customHeight="1" x14ac:dyDescent="0.2">
      <c r="Q842" s="73"/>
      <c r="R842" s="73"/>
      <c r="S842" s="74"/>
    </row>
    <row r="843" spans="17:19" ht="13.5" customHeight="1" x14ac:dyDescent="0.2">
      <c r="Q843" s="73"/>
      <c r="R843" s="73"/>
      <c r="S843" s="74"/>
    </row>
    <row r="844" spans="17:19" ht="13.5" customHeight="1" x14ac:dyDescent="0.2">
      <c r="Q844" s="73"/>
      <c r="R844" s="73"/>
      <c r="S844" s="74"/>
    </row>
    <row r="845" spans="17:19" ht="13.5" customHeight="1" x14ac:dyDescent="0.2">
      <c r="Q845" s="73"/>
      <c r="R845" s="73"/>
      <c r="S845" s="74"/>
    </row>
    <row r="846" spans="17:19" ht="13.5" customHeight="1" x14ac:dyDescent="0.2">
      <c r="Q846" s="73"/>
      <c r="R846" s="73"/>
      <c r="S846" s="74"/>
    </row>
    <row r="847" spans="17:19" ht="13.5" customHeight="1" x14ac:dyDescent="0.2">
      <c r="Q847" s="73"/>
      <c r="R847" s="73"/>
      <c r="S847" s="74"/>
    </row>
    <row r="848" spans="17:19" ht="13.5" customHeight="1" x14ac:dyDescent="0.2">
      <c r="Q848" s="73"/>
      <c r="R848" s="73"/>
      <c r="S848" s="74"/>
    </row>
    <row r="849" spans="17:19" ht="13.5" customHeight="1" x14ac:dyDescent="0.2">
      <c r="Q849" s="73"/>
      <c r="R849" s="73"/>
      <c r="S849" s="74"/>
    </row>
    <row r="850" spans="17:19" ht="13.5" customHeight="1" x14ac:dyDescent="0.2">
      <c r="Q850" s="73"/>
      <c r="R850" s="73"/>
      <c r="S850" s="74"/>
    </row>
    <row r="851" spans="17:19" ht="13.5" customHeight="1" x14ac:dyDescent="0.2">
      <c r="Q851" s="73"/>
      <c r="R851" s="73"/>
      <c r="S851" s="74"/>
    </row>
    <row r="852" spans="17:19" ht="13.5" customHeight="1" x14ac:dyDescent="0.2">
      <c r="Q852" s="73"/>
      <c r="R852" s="73"/>
      <c r="S852" s="74"/>
    </row>
    <row r="853" spans="17:19" ht="13.5" customHeight="1" x14ac:dyDescent="0.2">
      <c r="Q853" s="73"/>
      <c r="R853" s="73"/>
      <c r="S853" s="74"/>
    </row>
    <row r="854" spans="17:19" ht="13.5" customHeight="1" x14ac:dyDescent="0.2">
      <c r="Q854" s="73"/>
      <c r="R854" s="73"/>
      <c r="S854" s="74"/>
    </row>
    <row r="855" spans="17:19" ht="13.5" customHeight="1" x14ac:dyDescent="0.2">
      <c r="Q855" s="73"/>
      <c r="R855" s="73"/>
      <c r="S855" s="74"/>
    </row>
    <row r="856" spans="17:19" ht="13.5" customHeight="1" x14ac:dyDescent="0.2">
      <c r="Q856" s="73"/>
      <c r="R856" s="73"/>
      <c r="S856" s="74"/>
    </row>
    <row r="857" spans="17:19" ht="13.5" customHeight="1" x14ac:dyDescent="0.2">
      <c r="Q857" s="73"/>
      <c r="R857" s="73"/>
      <c r="S857" s="74"/>
    </row>
    <row r="858" spans="17:19" ht="13.5" customHeight="1" x14ac:dyDescent="0.2">
      <c r="Q858" s="73"/>
      <c r="R858" s="73"/>
      <c r="S858" s="74"/>
    </row>
    <row r="859" spans="17:19" ht="13.5" customHeight="1" x14ac:dyDescent="0.2">
      <c r="Q859" s="73"/>
      <c r="R859" s="73"/>
      <c r="S859" s="74"/>
    </row>
    <row r="860" spans="17:19" ht="13.5" customHeight="1" x14ac:dyDescent="0.2">
      <c r="Q860" s="73"/>
      <c r="R860" s="73"/>
      <c r="S860" s="74"/>
    </row>
    <row r="861" spans="17:19" ht="13.5" customHeight="1" x14ac:dyDescent="0.2">
      <c r="Q861" s="73"/>
      <c r="R861" s="73"/>
      <c r="S861" s="74"/>
    </row>
    <row r="862" spans="17:19" ht="13.5" customHeight="1" x14ac:dyDescent="0.2">
      <c r="Q862" s="73"/>
      <c r="R862" s="73"/>
      <c r="S862" s="74"/>
    </row>
    <row r="863" spans="17:19" ht="13.5" customHeight="1" x14ac:dyDescent="0.2">
      <c r="Q863" s="73"/>
      <c r="R863" s="73"/>
      <c r="S863" s="74"/>
    </row>
    <row r="864" spans="17:19" ht="13.5" customHeight="1" x14ac:dyDescent="0.2">
      <c r="Q864" s="73"/>
      <c r="R864" s="73"/>
      <c r="S864" s="74"/>
    </row>
    <row r="865" spans="17:19" ht="13.5" customHeight="1" x14ac:dyDescent="0.2">
      <c r="Q865" s="73"/>
      <c r="R865" s="73"/>
      <c r="S865" s="74"/>
    </row>
    <row r="866" spans="17:19" ht="13.5" customHeight="1" x14ac:dyDescent="0.2">
      <c r="Q866" s="73"/>
      <c r="R866" s="73"/>
      <c r="S866" s="74"/>
    </row>
    <row r="867" spans="17:19" ht="13.5" customHeight="1" x14ac:dyDescent="0.2">
      <c r="Q867" s="73"/>
      <c r="R867" s="73"/>
      <c r="S867" s="74"/>
    </row>
    <row r="868" spans="17:19" ht="13.5" customHeight="1" x14ac:dyDescent="0.2">
      <c r="Q868" s="73"/>
      <c r="R868" s="73"/>
      <c r="S868" s="74"/>
    </row>
    <row r="869" spans="17:19" ht="13.5" customHeight="1" x14ac:dyDescent="0.2">
      <c r="Q869" s="73"/>
      <c r="R869" s="73"/>
      <c r="S869" s="74"/>
    </row>
    <row r="870" spans="17:19" ht="13.5" customHeight="1" x14ac:dyDescent="0.2">
      <c r="Q870" s="73"/>
      <c r="R870" s="73"/>
      <c r="S870" s="74"/>
    </row>
    <row r="871" spans="17:19" ht="13.5" customHeight="1" x14ac:dyDescent="0.2">
      <c r="Q871" s="73"/>
      <c r="R871" s="73"/>
      <c r="S871" s="74"/>
    </row>
    <row r="872" spans="17:19" ht="13.5" customHeight="1" x14ac:dyDescent="0.2">
      <c r="Q872" s="73"/>
      <c r="R872" s="73"/>
      <c r="S872" s="74"/>
    </row>
    <row r="873" spans="17:19" ht="13.5" customHeight="1" x14ac:dyDescent="0.2">
      <c r="Q873" s="73"/>
      <c r="R873" s="73"/>
      <c r="S873" s="74"/>
    </row>
    <row r="874" spans="17:19" ht="13.5" customHeight="1" x14ac:dyDescent="0.2">
      <c r="Q874" s="73"/>
      <c r="R874" s="73"/>
      <c r="S874" s="74"/>
    </row>
    <row r="875" spans="17:19" ht="13.5" customHeight="1" x14ac:dyDescent="0.2">
      <c r="Q875" s="73"/>
      <c r="R875" s="73"/>
      <c r="S875" s="74"/>
    </row>
    <row r="876" spans="17:19" ht="13.5" customHeight="1" x14ac:dyDescent="0.2">
      <c r="Q876" s="73"/>
      <c r="R876" s="73"/>
      <c r="S876" s="74"/>
    </row>
    <row r="877" spans="17:19" ht="13.5" customHeight="1" x14ac:dyDescent="0.2">
      <c r="Q877" s="73"/>
      <c r="R877" s="73"/>
      <c r="S877" s="74"/>
    </row>
    <row r="878" spans="17:19" ht="13.5" customHeight="1" x14ac:dyDescent="0.2">
      <c r="Q878" s="73"/>
      <c r="R878" s="73"/>
      <c r="S878" s="74"/>
    </row>
    <row r="879" spans="17:19" ht="13.5" customHeight="1" x14ac:dyDescent="0.2">
      <c r="Q879" s="73"/>
      <c r="R879" s="73"/>
      <c r="S879" s="74"/>
    </row>
    <row r="880" spans="17:19" ht="13.5" customHeight="1" x14ac:dyDescent="0.2">
      <c r="Q880" s="73"/>
      <c r="R880" s="73"/>
      <c r="S880" s="74"/>
    </row>
    <row r="881" spans="17:19" ht="13.5" customHeight="1" x14ac:dyDescent="0.2">
      <c r="Q881" s="73"/>
      <c r="R881" s="73"/>
      <c r="S881" s="74"/>
    </row>
    <row r="882" spans="17:19" ht="13.5" customHeight="1" x14ac:dyDescent="0.2">
      <c r="Q882" s="73"/>
      <c r="R882" s="73"/>
      <c r="S882" s="74"/>
    </row>
    <row r="883" spans="17:19" ht="13.5" customHeight="1" x14ac:dyDescent="0.2">
      <c r="Q883" s="73"/>
      <c r="R883" s="73"/>
      <c r="S883" s="74"/>
    </row>
    <row r="884" spans="17:19" ht="13.5" customHeight="1" x14ac:dyDescent="0.2">
      <c r="Q884" s="73"/>
      <c r="R884" s="73"/>
      <c r="S884" s="74"/>
    </row>
    <row r="885" spans="17:19" ht="13.5" customHeight="1" x14ac:dyDescent="0.2">
      <c r="Q885" s="73"/>
      <c r="R885" s="73"/>
      <c r="S885" s="74"/>
    </row>
    <row r="886" spans="17:19" ht="13.5" customHeight="1" x14ac:dyDescent="0.2">
      <c r="Q886" s="73"/>
      <c r="R886" s="73"/>
      <c r="S886" s="74"/>
    </row>
    <row r="887" spans="17:19" ht="13.5" customHeight="1" x14ac:dyDescent="0.2">
      <c r="Q887" s="73"/>
      <c r="R887" s="73"/>
      <c r="S887" s="74"/>
    </row>
    <row r="888" spans="17:19" ht="13.5" customHeight="1" x14ac:dyDescent="0.2">
      <c r="Q888" s="73"/>
      <c r="R888" s="73"/>
      <c r="S888" s="74"/>
    </row>
    <row r="889" spans="17:19" ht="13.5" customHeight="1" x14ac:dyDescent="0.2">
      <c r="Q889" s="73"/>
      <c r="R889" s="73"/>
      <c r="S889" s="74"/>
    </row>
    <row r="890" spans="17:19" ht="13.5" customHeight="1" x14ac:dyDescent="0.2">
      <c r="Q890" s="73"/>
      <c r="R890" s="73"/>
      <c r="S890" s="74"/>
    </row>
    <row r="891" spans="17:19" ht="13.5" customHeight="1" x14ac:dyDescent="0.2">
      <c r="Q891" s="73"/>
      <c r="R891" s="73"/>
      <c r="S891" s="74"/>
    </row>
    <row r="892" spans="17:19" ht="13.5" customHeight="1" x14ac:dyDescent="0.2">
      <c r="Q892" s="73"/>
      <c r="R892" s="73"/>
      <c r="S892" s="74"/>
    </row>
    <row r="893" spans="17:19" ht="13.5" customHeight="1" x14ac:dyDescent="0.2">
      <c r="Q893" s="73"/>
      <c r="R893" s="73"/>
      <c r="S893" s="74"/>
    </row>
    <row r="894" spans="17:19" ht="13.5" customHeight="1" x14ac:dyDescent="0.2">
      <c r="Q894" s="73"/>
      <c r="R894" s="73"/>
      <c r="S894" s="74"/>
    </row>
    <row r="895" spans="17:19" ht="13.5" customHeight="1" x14ac:dyDescent="0.2">
      <c r="Q895" s="73"/>
      <c r="R895" s="73"/>
      <c r="S895" s="74"/>
    </row>
    <row r="896" spans="17:19" ht="13.5" customHeight="1" x14ac:dyDescent="0.2">
      <c r="Q896" s="73"/>
      <c r="R896" s="73"/>
      <c r="S896" s="74"/>
    </row>
    <row r="897" spans="17:19" ht="13.5" customHeight="1" x14ac:dyDescent="0.2">
      <c r="Q897" s="73"/>
      <c r="R897" s="73"/>
      <c r="S897" s="74"/>
    </row>
    <row r="898" spans="17:19" ht="13.5" customHeight="1" x14ac:dyDescent="0.2">
      <c r="Q898" s="73"/>
      <c r="R898" s="73"/>
      <c r="S898" s="74"/>
    </row>
    <row r="899" spans="17:19" ht="13.5" customHeight="1" x14ac:dyDescent="0.2">
      <c r="Q899" s="73"/>
      <c r="R899" s="73"/>
      <c r="S899" s="74"/>
    </row>
    <row r="900" spans="17:19" ht="13.5" customHeight="1" x14ac:dyDescent="0.2">
      <c r="Q900" s="73"/>
      <c r="R900" s="73"/>
      <c r="S900" s="74"/>
    </row>
    <row r="901" spans="17:19" ht="13.5" customHeight="1" x14ac:dyDescent="0.2">
      <c r="Q901" s="73"/>
      <c r="R901" s="73"/>
      <c r="S901" s="74"/>
    </row>
    <row r="902" spans="17:19" ht="13.5" customHeight="1" x14ac:dyDescent="0.2">
      <c r="Q902" s="73"/>
      <c r="R902" s="73"/>
      <c r="S902" s="74"/>
    </row>
    <row r="903" spans="17:19" ht="13.5" customHeight="1" x14ac:dyDescent="0.2">
      <c r="Q903" s="73"/>
      <c r="R903" s="73"/>
      <c r="S903" s="74"/>
    </row>
    <row r="904" spans="17:19" ht="13.5" customHeight="1" x14ac:dyDescent="0.2">
      <c r="Q904" s="73"/>
      <c r="R904" s="73"/>
      <c r="S904" s="74"/>
    </row>
    <row r="905" spans="17:19" ht="13.5" customHeight="1" x14ac:dyDescent="0.2">
      <c r="Q905" s="73"/>
      <c r="R905" s="73"/>
      <c r="S905" s="74"/>
    </row>
    <row r="906" spans="17:19" ht="13.5" customHeight="1" x14ac:dyDescent="0.2">
      <c r="Q906" s="73"/>
      <c r="R906" s="73"/>
      <c r="S906" s="74"/>
    </row>
    <row r="907" spans="17:19" ht="13.5" customHeight="1" x14ac:dyDescent="0.2">
      <c r="Q907" s="73"/>
      <c r="R907" s="73"/>
      <c r="S907" s="74"/>
    </row>
    <row r="908" spans="17:19" ht="13.5" customHeight="1" x14ac:dyDescent="0.2">
      <c r="Q908" s="73"/>
      <c r="R908" s="73"/>
      <c r="S908" s="74"/>
    </row>
    <row r="909" spans="17:19" ht="13.5" customHeight="1" x14ac:dyDescent="0.2">
      <c r="Q909" s="73"/>
      <c r="R909" s="73"/>
      <c r="S909" s="74"/>
    </row>
    <row r="910" spans="17:19" ht="13.5" customHeight="1" x14ac:dyDescent="0.2">
      <c r="Q910" s="73"/>
      <c r="R910" s="73"/>
      <c r="S910" s="74"/>
    </row>
    <row r="911" spans="17:19" ht="13.5" customHeight="1" x14ac:dyDescent="0.2">
      <c r="Q911" s="73"/>
      <c r="R911" s="73"/>
      <c r="S911" s="74"/>
    </row>
    <row r="912" spans="17:19" ht="13.5" customHeight="1" x14ac:dyDescent="0.2">
      <c r="Q912" s="73"/>
      <c r="R912" s="73"/>
      <c r="S912" s="74"/>
    </row>
    <row r="913" spans="17:19" ht="13.5" customHeight="1" x14ac:dyDescent="0.2">
      <c r="Q913" s="73"/>
      <c r="R913" s="73"/>
      <c r="S913" s="74"/>
    </row>
    <row r="914" spans="17:19" ht="13.5" customHeight="1" x14ac:dyDescent="0.2">
      <c r="Q914" s="73"/>
      <c r="R914" s="73"/>
      <c r="S914" s="74"/>
    </row>
    <row r="915" spans="17:19" ht="13.5" customHeight="1" x14ac:dyDescent="0.2">
      <c r="Q915" s="73"/>
      <c r="R915" s="73"/>
      <c r="S915" s="74"/>
    </row>
    <row r="916" spans="17:19" ht="13.5" customHeight="1" x14ac:dyDescent="0.2">
      <c r="Q916" s="73"/>
      <c r="R916" s="73"/>
      <c r="S916" s="74"/>
    </row>
    <row r="917" spans="17:19" ht="13.5" customHeight="1" x14ac:dyDescent="0.2">
      <c r="Q917" s="73"/>
      <c r="R917" s="73"/>
      <c r="S917" s="74"/>
    </row>
    <row r="918" spans="17:19" ht="13.5" customHeight="1" x14ac:dyDescent="0.2">
      <c r="Q918" s="73"/>
      <c r="R918" s="73"/>
      <c r="S918" s="74"/>
    </row>
    <row r="919" spans="17:19" ht="13.5" customHeight="1" x14ac:dyDescent="0.2">
      <c r="Q919" s="73"/>
      <c r="R919" s="73"/>
      <c r="S919" s="74"/>
    </row>
    <row r="920" spans="17:19" ht="13.5" customHeight="1" x14ac:dyDescent="0.2">
      <c r="Q920" s="73"/>
      <c r="R920" s="73"/>
      <c r="S920" s="74"/>
    </row>
    <row r="921" spans="17:19" ht="13.5" customHeight="1" x14ac:dyDescent="0.2">
      <c r="Q921" s="73"/>
      <c r="R921" s="73"/>
      <c r="S921" s="74"/>
    </row>
    <row r="922" spans="17:19" ht="13.5" customHeight="1" x14ac:dyDescent="0.2">
      <c r="Q922" s="73"/>
      <c r="R922" s="73"/>
      <c r="S922" s="74"/>
    </row>
  </sheetData>
  <conditionalFormatting sqref="Q4">
    <cfRule type="expression" dxfId="1" priority="1" stopIfTrue="1">
      <formula>OR(Q4&gt;K5+0.5,Q4&lt;-L5-0.5)</formula>
    </cfRule>
    <cfRule type="expression" dxfId="0" priority="2" stopIfTrue="1">
      <formula>OR(AND(Q4&gt;L5+1,A4&gt;ISPt),AND(Q4&lt;-L5-1,A4&lt;WSPt))</formula>
    </cfRule>
  </conditionalFormatting>
  <pageMargins left="0.41" right="0.16" top="0.56999999999999995" bottom="0.56999999999999995" header="0.5" footer="0.5"/>
  <pageSetup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8" r:id="rId4" name="Drop Down 10">
              <controlPr defaultSize="0" autoLine="0" autoPict="0">
                <anchor moveWithCells="1">
                  <from>
                    <xdr:col>15</xdr:col>
                    <xdr:colOff>142875</xdr:colOff>
                    <xdr:row>10</xdr:row>
                    <xdr:rowOff>161925</xdr:rowOff>
                  </from>
                  <to>
                    <xdr:col>17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5" name="Drop Down 20">
              <controlPr defaultSize="0" autoLine="0" autoPict="0">
                <anchor moveWithCells="1">
                  <from>
                    <xdr:col>16</xdr:col>
                    <xdr:colOff>152400</xdr:colOff>
                    <xdr:row>7</xdr:row>
                    <xdr:rowOff>47625</xdr:rowOff>
                  </from>
                  <to>
                    <xdr:col>17</xdr:col>
                    <xdr:colOff>523875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6" name="Check Box 31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123825</xdr:rowOff>
                  </from>
                  <to>
                    <xdr:col>7</xdr:col>
                    <xdr:colOff>266700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85</vt:i4>
      </vt:variant>
    </vt:vector>
  </HeadingPairs>
  <TitlesOfParts>
    <vt:vector size="89" baseType="lpstr">
      <vt:lpstr>OptSettings</vt:lpstr>
      <vt:lpstr>Summary</vt:lpstr>
      <vt:lpstr>Fees</vt:lpstr>
      <vt:lpstr>Optimizer</vt:lpstr>
      <vt:lpstr>Fees!BatchData</vt:lpstr>
      <vt:lpstr>Optimizer!Bid</vt:lpstr>
      <vt:lpstr>Optimizer!BOM</vt:lpstr>
      <vt:lpstr>Optimizer!bomBid</vt:lpstr>
      <vt:lpstr>Optimizer!bomOffer</vt:lpstr>
      <vt:lpstr>Optimizer!bomWP</vt:lpstr>
      <vt:lpstr>Optimizer!Cash</vt:lpstr>
      <vt:lpstr>Optimizer!CashBid</vt:lpstr>
      <vt:lpstr>Optimizer!CashDays</vt:lpstr>
      <vt:lpstr>Optimizer!CashOffer</vt:lpstr>
      <vt:lpstr>Optimizer!Change</vt:lpstr>
      <vt:lpstr>Optimizer!Curve</vt:lpstr>
      <vt:lpstr>Optimizer!Curves</vt:lpstr>
      <vt:lpstr>Optimizer!CurvesDir</vt:lpstr>
      <vt:lpstr>OptSettings!cuts</vt:lpstr>
      <vt:lpstr>Optimizer!Date</vt:lpstr>
      <vt:lpstr>Optimizer!EndDate</vt:lpstr>
      <vt:lpstr>Optimizer!EOLlocation</vt:lpstr>
      <vt:lpstr>Optimizer!EOLUpdateInt</vt:lpstr>
      <vt:lpstr>OptSettings!Hide</vt:lpstr>
      <vt:lpstr>Optimizer!InjFee</vt:lpstr>
      <vt:lpstr>Optimizer!InjFeeMth</vt:lpstr>
      <vt:lpstr>Optimizer!InjFuel</vt:lpstr>
      <vt:lpstr>Optimizer!InjFuelMth</vt:lpstr>
      <vt:lpstr>Optimizer!InjR</vt:lpstr>
      <vt:lpstr>Optimizer!InjRdata</vt:lpstr>
      <vt:lpstr>OptSettings!IntTime</vt:lpstr>
      <vt:lpstr>Optimizer!ISPt</vt:lpstr>
      <vt:lpstr>OptSettings!MaxInts</vt:lpstr>
      <vt:lpstr>OptSettings!MaxNodes</vt:lpstr>
      <vt:lpstr>OptSettings!MaxTime</vt:lpstr>
      <vt:lpstr>Optimizer!MDIQ</vt:lpstr>
      <vt:lpstr>Optimizer!MDIQdata</vt:lpstr>
      <vt:lpstr>Optimizer!MDWQ</vt:lpstr>
      <vt:lpstr>Optimizer!MDWQdata</vt:lpstr>
      <vt:lpstr>Optimizer!MinForSave</vt:lpstr>
      <vt:lpstr>Optimizer!MinNegforSave</vt:lpstr>
      <vt:lpstr>OptSettings!MIPReport</vt:lpstr>
      <vt:lpstr>OptSettings!MIPSearch</vt:lpstr>
      <vt:lpstr>OptSettings!ModelRats</vt:lpstr>
      <vt:lpstr>Optimizer!MSQ</vt:lpstr>
      <vt:lpstr>Optimizer!NumDays</vt:lpstr>
      <vt:lpstr>Optimizer!Nymex</vt:lpstr>
      <vt:lpstr>Optimizer!NYMEXDays</vt:lpstr>
      <vt:lpstr>Optimizer!Offer</vt:lpstr>
      <vt:lpstr>Optimizer!Opt</vt:lpstr>
      <vt:lpstr>Optimizer!Pos</vt:lpstr>
      <vt:lpstr>Optimizer!Print_Area</vt:lpstr>
      <vt:lpstr>Summary!Print_Area</vt:lpstr>
      <vt:lpstr>Optimizer!Profit</vt:lpstr>
      <vt:lpstr>Optimizer!ProfitCell</vt:lpstr>
      <vt:lpstr>Optimizer!profitcell2</vt:lpstr>
      <vt:lpstr>Optimizer!ProfitwFee</vt:lpstr>
      <vt:lpstr>Optimizer!PVFactor</vt:lpstr>
      <vt:lpstr>OptSettings!Scaling</vt:lpstr>
      <vt:lpstr>Optimizer!SiteSelection</vt:lpstr>
      <vt:lpstr>Optimizer!Spread</vt:lpstr>
      <vt:lpstr>Optimizer!Spread_1</vt:lpstr>
      <vt:lpstr>Optimizer!Spread_10</vt:lpstr>
      <vt:lpstr>Optimizer!Spread_11</vt:lpstr>
      <vt:lpstr>Optimizer!Spread_12</vt:lpstr>
      <vt:lpstr>Optimizer!Spread_13</vt:lpstr>
      <vt:lpstr>Optimizer!Spread_2</vt:lpstr>
      <vt:lpstr>Optimizer!Spread_3</vt:lpstr>
      <vt:lpstr>Optimizer!Spread_4</vt:lpstr>
      <vt:lpstr>Optimizer!Spread_5</vt:lpstr>
      <vt:lpstr>Optimizer!Spread_6</vt:lpstr>
      <vt:lpstr>Optimizer!Spread_7</vt:lpstr>
      <vt:lpstr>Optimizer!Spread_8</vt:lpstr>
      <vt:lpstr>Optimizer!Spread_9</vt:lpstr>
      <vt:lpstr>Optimizer!Spread_BOM</vt:lpstr>
      <vt:lpstr>Optimizer!Spread_Cash</vt:lpstr>
      <vt:lpstr>Optimizer!SQi</vt:lpstr>
      <vt:lpstr>Optimizer!StartDate</vt:lpstr>
      <vt:lpstr>Optimizer!Storage</vt:lpstr>
      <vt:lpstr>Optimizer!StoreFee</vt:lpstr>
      <vt:lpstr>Optimizer!Synthcost</vt:lpstr>
      <vt:lpstr>OptSettings!UseMIP</vt:lpstr>
      <vt:lpstr>Optimizer!VBALocation</vt:lpstr>
      <vt:lpstr>Optimizer!WithFee</vt:lpstr>
      <vt:lpstr>Optimizer!WithFeeMth</vt:lpstr>
      <vt:lpstr>Optimizer!WithR</vt:lpstr>
      <vt:lpstr>Optimizer!WithR1</vt:lpstr>
      <vt:lpstr>Optimizer!withRdata</vt:lpstr>
      <vt:lpstr>Optimizer!WSPt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2001-02-28T16:42:08Z</cp:lastPrinted>
  <dcterms:created xsi:type="dcterms:W3CDTF">1998-04-14T16:07:54Z</dcterms:created>
  <dcterms:modified xsi:type="dcterms:W3CDTF">2023-09-16T21:26:19Z</dcterms:modified>
</cp:coreProperties>
</file>