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84FDDC-1392-4569-B7D4-17115FDDFF2A}" xr6:coauthVersionLast="47" xr6:coauthVersionMax="47" xr10:uidLastSave="{00000000-0000-0000-0000-000000000000}"/>
  <bookViews>
    <workbookView xWindow="-120" yWindow="-120" windowWidth="38640" windowHeight="15720"/>
  </bookViews>
  <sheets>
    <sheet name="Plants" sheetId="1" r:id="rId1"/>
    <sheet name="CA Forecast" sheetId="4" r:id="rId2"/>
    <sheet name="NW Forecast" sheetId="5" r:id="rId3"/>
    <sheet name="NWPL Peak" sheetId="6" r:id="rId4"/>
  </sheets>
  <externalReferences>
    <externalReference r:id="rId5"/>
    <externalReference r:id="rId6"/>
    <externalReference r:id="rId7"/>
    <externalReference r:id="rId8"/>
  </externalReferences>
  <definedNames>
    <definedName name="NonScheduled97">#REF!</definedName>
    <definedName name="NonScheduled98">#REF!</definedName>
    <definedName name="_pgt96">[4]Data!$A$6:$AE$372</definedName>
    <definedName name="_pgt97">[4]Data!$A$6:$AE$371</definedName>
    <definedName name="_PGT98">[4]Data!$A$6:$AE$371</definedName>
    <definedName name="_Pgt99">[4]Data!$A$6:$AE$371</definedName>
    <definedName name="_xlnm.Print_Area" localSheetId="1">'CA Forecast'!$A$1:$AI$68</definedName>
    <definedName name="_xlnm.Print_Area" localSheetId="2">'NW Forecast'!$B$1:$AE$70</definedName>
    <definedName name="_xlnm.Print_Area" localSheetId="3">'NWPL Peak'!$B$1:$AD$63</definedName>
    <definedName name="_xlnm.Print_Area" localSheetId="0">Plants!$A$1:$Q$100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P3" i="4"/>
  <c r="X3" i="4"/>
  <c r="O4" i="4"/>
  <c r="P4" i="4"/>
  <c r="X4" i="4"/>
  <c r="O5" i="4"/>
  <c r="P5" i="4"/>
  <c r="X5" i="4"/>
  <c r="O6" i="4"/>
  <c r="P6" i="4"/>
  <c r="X6" i="4"/>
  <c r="O7" i="4"/>
  <c r="P7" i="4"/>
  <c r="X7" i="4"/>
  <c r="O8" i="4"/>
  <c r="P8" i="4"/>
  <c r="X8" i="4"/>
  <c r="O9" i="4"/>
  <c r="P9" i="4"/>
  <c r="X9" i="4"/>
  <c r="O10" i="4"/>
  <c r="P10" i="4"/>
  <c r="X10" i="4"/>
  <c r="O11" i="4"/>
  <c r="P11" i="4"/>
  <c r="X11" i="4"/>
  <c r="O12" i="4"/>
  <c r="P12" i="4"/>
  <c r="X12" i="4"/>
  <c r="O13" i="4"/>
  <c r="P13" i="4"/>
  <c r="X13" i="4"/>
  <c r="O14" i="4"/>
  <c r="P14" i="4"/>
  <c r="X14" i="4"/>
  <c r="O15" i="4"/>
  <c r="P15" i="4"/>
  <c r="X15" i="4"/>
  <c r="O16" i="4"/>
  <c r="P16" i="4"/>
  <c r="X16" i="4"/>
  <c r="O17" i="4"/>
  <c r="P17" i="4"/>
  <c r="X17" i="4"/>
  <c r="O18" i="4"/>
  <c r="P18" i="4"/>
  <c r="X18" i="4"/>
  <c r="O19" i="4"/>
  <c r="P19" i="4"/>
  <c r="X19" i="4"/>
  <c r="O20" i="4"/>
  <c r="P20" i="4"/>
  <c r="X20" i="4"/>
  <c r="O21" i="4"/>
  <c r="P21" i="4"/>
  <c r="Q21" i="4"/>
  <c r="X21" i="4"/>
  <c r="O22" i="4"/>
  <c r="P22" i="4"/>
  <c r="Q22" i="4"/>
  <c r="X22" i="4"/>
  <c r="O23" i="4"/>
  <c r="P23" i="4"/>
  <c r="Q23" i="4"/>
  <c r="X23" i="4"/>
  <c r="O24" i="4"/>
  <c r="P24" i="4"/>
  <c r="Q24" i="4"/>
  <c r="X24" i="4"/>
  <c r="O25" i="4"/>
  <c r="P25" i="4"/>
  <c r="Q25" i="4"/>
  <c r="X25" i="4"/>
  <c r="O26" i="4"/>
  <c r="P26" i="4"/>
  <c r="Q26" i="4"/>
  <c r="X26" i="4"/>
  <c r="O27" i="4"/>
  <c r="P27" i="4"/>
  <c r="Q27" i="4"/>
  <c r="X27" i="4"/>
  <c r="O28" i="4"/>
  <c r="P28" i="4"/>
  <c r="Q28" i="4"/>
  <c r="X28" i="4"/>
  <c r="O29" i="4"/>
  <c r="P29" i="4"/>
  <c r="Q29" i="4"/>
  <c r="X29" i="4"/>
  <c r="AU29" i="4"/>
  <c r="CF29" i="4"/>
  <c r="O30" i="4"/>
  <c r="P30" i="4"/>
  <c r="Q30" i="4"/>
  <c r="X30" i="4"/>
  <c r="Z30" i="4"/>
  <c r="AD30" i="4"/>
  <c r="AG30" i="4"/>
  <c r="AU30" i="4"/>
  <c r="CF30" i="4"/>
  <c r="O31" i="4"/>
  <c r="P31" i="4"/>
  <c r="Q31" i="4"/>
  <c r="X31" i="4"/>
  <c r="Z31" i="4"/>
  <c r="AD31" i="4"/>
  <c r="AG31" i="4"/>
  <c r="AU31" i="4"/>
  <c r="CF31" i="4"/>
  <c r="O32" i="4"/>
  <c r="P32" i="4"/>
  <c r="Q32" i="4"/>
  <c r="X32" i="4"/>
  <c r="Z32" i="4"/>
  <c r="AD32" i="4"/>
  <c r="AG32" i="4"/>
  <c r="AU32" i="4"/>
  <c r="CF32" i="4"/>
  <c r="O33" i="4"/>
  <c r="P33" i="4"/>
  <c r="Q33" i="4"/>
  <c r="X33" i="4"/>
  <c r="Z33" i="4"/>
  <c r="AD33" i="4"/>
  <c r="AG33" i="4"/>
  <c r="AU33" i="4"/>
  <c r="CF33" i="4"/>
  <c r="O34" i="4"/>
  <c r="P34" i="4"/>
  <c r="Q34" i="4"/>
  <c r="X34" i="4"/>
  <c r="Z34" i="4"/>
  <c r="AD34" i="4"/>
  <c r="AG34" i="4"/>
  <c r="AU34" i="4"/>
  <c r="CF34" i="4"/>
  <c r="O35" i="4"/>
  <c r="P35" i="4"/>
  <c r="Q35" i="4"/>
  <c r="X35" i="4"/>
  <c r="Z35" i="4"/>
  <c r="AD35" i="4"/>
  <c r="AG35" i="4"/>
  <c r="AU35" i="4"/>
  <c r="CF35" i="4"/>
  <c r="O36" i="4"/>
  <c r="P36" i="4"/>
  <c r="Q36" i="4"/>
  <c r="X36" i="4"/>
  <c r="Z36" i="4"/>
  <c r="AD36" i="4"/>
  <c r="AG36" i="4"/>
  <c r="AU36" i="4"/>
  <c r="CF36" i="4"/>
  <c r="O37" i="4"/>
  <c r="P37" i="4"/>
  <c r="Q37" i="4"/>
  <c r="X37" i="4"/>
  <c r="Z37" i="4"/>
  <c r="AD37" i="4"/>
  <c r="AG37" i="4"/>
  <c r="AU37" i="4"/>
  <c r="CF37" i="4"/>
  <c r="D38" i="4"/>
  <c r="O38" i="4"/>
  <c r="P38" i="4"/>
  <c r="Q38" i="4"/>
  <c r="X38" i="4"/>
  <c r="Z38" i="4"/>
  <c r="AD38" i="4"/>
  <c r="AG38" i="4"/>
  <c r="AU38" i="4"/>
  <c r="CF38" i="4"/>
  <c r="D39" i="4"/>
  <c r="O39" i="4"/>
  <c r="P39" i="4"/>
  <c r="Q39" i="4"/>
  <c r="X39" i="4"/>
  <c r="Z39" i="4"/>
  <c r="AD39" i="4"/>
  <c r="AG39" i="4"/>
  <c r="AU39" i="4"/>
  <c r="BR39" i="4"/>
  <c r="BS39" i="4"/>
  <c r="BY39" i="4"/>
  <c r="BZ39" i="4"/>
  <c r="CA39" i="4"/>
  <c r="CF39" i="4"/>
  <c r="D40" i="4"/>
  <c r="O40" i="4"/>
  <c r="P40" i="4"/>
  <c r="Q40" i="4"/>
  <c r="X40" i="4"/>
  <c r="Z40" i="4"/>
  <c r="AD40" i="4"/>
  <c r="AG40" i="4"/>
  <c r="AU40" i="4"/>
  <c r="BR40" i="4"/>
  <c r="BS40" i="4"/>
  <c r="BY40" i="4"/>
  <c r="BZ40" i="4"/>
  <c r="CA40" i="4"/>
  <c r="CF40" i="4"/>
  <c r="D41" i="4"/>
  <c r="O41" i="4"/>
  <c r="P41" i="4"/>
  <c r="Q41" i="4"/>
  <c r="U41" i="4"/>
  <c r="X41" i="4"/>
  <c r="Z41" i="4"/>
  <c r="AD41" i="4"/>
  <c r="AG41" i="4"/>
  <c r="AU41" i="4"/>
  <c r="BR41" i="4"/>
  <c r="BS41" i="4"/>
  <c r="BY41" i="4"/>
  <c r="BZ41" i="4"/>
  <c r="CA41" i="4"/>
  <c r="CC41" i="4"/>
  <c r="CF41" i="4"/>
  <c r="D42" i="4"/>
  <c r="O42" i="4"/>
  <c r="P42" i="4"/>
  <c r="Q42" i="4"/>
  <c r="U42" i="4"/>
  <c r="X42" i="4"/>
  <c r="Z42" i="4"/>
  <c r="AD42" i="4"/>
  <c r="AG42" i="4"/>
  <c r="AU42" i="4"/>
  <c r="BR42" i="4"/>
  <c r="BS42" i="4"/>
  <c r="BY42" i="4"/>
  <c r="BZ42" i="4"/>
  <c r="CA42" i="4"/>
  <c r="CC42" i="4"/>
  <c r="CF42" i="4"/>
  <c r="D43" i="4"/>
  <c r="O43" i="4"/>
  <c r="P43" i="4"/>
  <c r="Q43" i="4"/>
  <c r="U43" i="4"/>
  <c r="X43" i="4"/>
  <c r="Z43" i="4"/>
  <c r="AD43" i="4"/>
  <c r="AG43" i="4"/>
  <c r="AU43" i="4"/>
  <c r="BR43" i="4"/>
  <c r="BS43" i="4"/>
  <c r="BY43" i="4"/>
  <c r="BZ43" i="4"/>
  <c r="CA43" i="4"/>
  <c r="CC43" i="4"/>
  <c r="CF43" i="4"/>
  <c r="D44" i="4"/>
  <c r="O44" i="4"/>
  <c r="P44" i="4"/>
  <c r="Q44" i="4"/>
  <c r="U44" i="4"/>
  <c r="X44" i="4"/>
  <c r="Z44" i="4"/>
  <c r="AD44" i="4"/>
  <c r="AG44" i="4"/>
  <c r="AU44" i="4"/>
  <c r="BR44" i="4"/>
  <c r="BS44" i="4"/>
  <c r="BY44" i="4"/>
  <c r="BZ44" i="4"/>
  <c r="CA44" i="4"/>
  <c r="CC44" i="4"/>
  <c r="CF44" i="4"/>
  <c r="D45" i="4"/>
  <c r="O45" i="4"/>
  <c r="P45" i="4"/>
  <c r="Q45" i="4"/>
  <c r="U45" i="4"/>
  <c r="X45" i="4"/>
  <c r="Z45" i="4"/>
  <c r="AD45" i="4"/>
  <c r="AG45" i="4"/>
  <c r="AU45" i="4"/>
  <c r="BC45" i="4"/>
  <c r="BQ45" i="4"/>
  <c r="BR45" i="4"/>
  <c r="BS45" i="4"/>
  <c r="BW45" i="4"/>
  <c r="BY45" i="4"/>
  <c r="BZ45" i="4"/>
  <c r="CA45" i="4"/>
  <c r="CB45" i="4"/>
  <c r="CC45" i="4"/>
  <c r="CD45" i="4"/>
  <c r="CF45" i="4"/>
  <c r="D46" i="4"/>
  <c r="O46" i="4"/>
  <c r="P46" i="4"/>
  <c r="Q46" i="4"/>
  <c r="U46" i="4"/>
  <c r="X46" i="4"/>
  <c r="Z46" i="4"/>
  <c r="AD46" i="4"/>
  <c r="AG46" i="4"/>
  <c r="AU46" i="4"/>
  <c r="BC46" i="4"/>
  <c r="BQ46" i="4"/>
  <c r="BR46" i="4"/>
  <c r="BS46" i="4"/>
  <c r="BW46" i="4"/>
  <c r="BY46" i="4"/>
  <c r="BZ46" i="4"/>
  <c r="CA46" i="4"/>
  <c r="CB46" i="4"/>
  <c r="CC46" i="4"/>
  <c r="CD46" i="4"/>
  <c r="CF46" i="4"/>
  <c r="D47" i="4"/>
  <c r="O47" i="4"/>
  <c r="P47" i="4"/>
  <c r="Q47" i="4"/>
  <c r="U47" i="4"/>
  <c r="X47" i="4"/>
  <c r="Z47" i="4"/>
  <c r="AD47" i="4"/>
  <c r="AG47" i="4"/>
  <c r="AU47" i="4"/>
  <c r="BC47" i="4"/>
  <c r="BQ47" i="4"/>
  <c r="BR47" i="4"/>
  <c r="BS47" i="4"/>
  <c r="BW47" i="4"/>
  <c r="BY47" i="4"/>
  <c r="BZ47" i="4"/>
  <c r="CA47" i="4"/>
  <c r="CB47" i="4"/>
  <c r="CC47" i="4"/>
  <c r="CD47" i="4"/>
  <c r="CF47" i="4"/>
  <c r="D48" i="4"/>
  <c r="O48" i="4"/>
  <c r="P48" i="4"/>
  <c r="Q48" i="4"/>
  <c r="U48" i="4"/>
  <c r="X48" i="4"/>
  <c r="Z48" i="4"/>
  <c r="AD48" i="4"/>
  <c r="AG48" i="4"/>
  <c r="AU48" i="4"/>
  <c r="BC48" i="4"/>
  <c r="BQ48" i="4"/>
  <c r="BR48" i="4"/>
  <c r="BS48" i="4"/>
  <c r="BW48" i="4"/>
  <c r="BY48" i="4"/>
  <c r="BZ48" i="4"/>
  <c r="CA48" i="4"/>
  <c r="CB48" i="4"/>
  <c r="CC48" i="4"/>
  <c r="CD48" i="4"/>
  <c r="CF48" i="4"/>
  <c r="D49" i="4"/>
  <c r="O49" i="4"/>
  <c r="P49" i="4"/>
  <c r="Q49" i="4"/>
  <c r="U49" i="4"/>
  <c r="X49" i="4"/>
  <c r="Z49" i="4"/>
  <c r="AD49" i="4"/>
  <c r="AG49" i="4"/>
  <c r="AU49" i="4"/>
  <c r="BC49" i="4"/>
  <c r="BQ49" i="4"/>
  <c r="BR49" i="4"/>
  <c r="BS49" i="4"/>
  <c r="BW49" i="4"/>
  <c r="BY49" i="4"/>
  <c r="BZ49" i="4"/>
  <c r="CA49" i="4"/>
  <c r="CB49" i="4"/>
  <c r="CC49" i="4"/>
  <c r="CD49" i="4"/>
  <c r="CF49" i="4"/>
  <c r="D50" i="4"/>
  <c r="O50" i="4"/>
  <c r="P50" i="4"/>
  <c r="Q50" i="4"/>
  <c r="U50" i="4"/>
  <c r="X50" i="4"/>
  <c r="Z50" i="4"/>
  <c r="AD50" i="4"/>
  <c r="AG50" i="4"/>
  <c r="AH50" i="4"/>
  <c r="AI50" i="4"/>
  <c r="AL50" i="4"/>
  <c r="AN50" i="4"/>
  <c r="AP50" i="4"/>
  <c r="AU50" i="4"/>
  <c r="AW50" i="4"/>
  <c r="AX50" i="4"/>
  <c r="AZ50" i="4"/>
  <c r="BC50" i="4"/>
  <c r="BF50" i="4"/>
  <c r="BL50" i="4"/>
  <c r="BM50" i="4"/>
  <c r="BQ50" i="4"/>
  <c r="BR50" i="4"/>
  <c r="BS50" i="4"/>
  <c r="BU50" i="4"/>
  <c r="BW50" i="4"/>
  <c r="BY50" i="4"/>
  <c r="BZ50" i="4"/>
  <c r="CA50" i="4"/>
  <c r="CB50" i="4"/>
  <c r="CC50" i="4"/>
  <c r="CD50" i="4"/>
  <c r="CF50" i="4"/>
  <c r="D51" i="4"/>
  <c r="O51" i="4"/>
  <c r="P51" i="4"/>
  <c r="Q51" i="4"/>
  <c r="U51" i="4"/>
  <c r="X51" i="4"/>
  <c r="Z51" i="4"/>
  <c r="AD51" i="4"/>
  <c r="AG51" i="4"/>
  <c r="AH51" i="4"/>
  <c r="AI51" i="4"/>
  <c r="AJ51" i="4"/>
  <c r="AK51" i="4"/>
  <c r="AL51" i="4"/>
  <c r="AN51" i="4"/>
  <c r="AO51" i="4"/>
  <c r="AP51" i="4"/>
  <c r="AR51" i="4"/>
  <c r="AS51" i="4"/>
  <c r="AU51" i="4"/>
  <c r="AV51" i="4"/>
  <c r="AW51" i="4"/>
  <c r="AX51" i="4"/>
  <c r="AZ51" i="4"/>
  <c r="BC51" i="4"/>
  <c r="BE51" i="4"/>
  <c r="BF51" i="4"/>
  <c r="BL51" i="4"/>
  <c r="BM51" i="4"/>
  <c r="BQ51" i="4"/>
  <c r="BR51" i="4"/>
  <c r="BS51" i="4"/>
  <c r="BU51" i="4"/>
  <c r="BW51" i="4"/>
  <c r="BY51" i="4"/>
  <c r="BZ51" i="4"/>
  <c r="CA51" i="4"/>
  <c r="CB51" i="4"/>
  <c r="CC51" i="4"/>
  <c r="CD51" i="4"/>
  <c r="CF51" i="4"/>
  <c r="D52" i="4"/>
  <c r="O52" i="4"/>
  <c r="P52" i="4"/>
  <c r="Q52" i="4"/>
  <c r="U52" i="4"/>
  <c r="X52" i="4"/>
  <c r="Z52" i="4"/>
  <c r="AD52" i="4"/>
  <c r="AG52" i="4"/>
  <c r="AH52" i="4"/>
  <c r="AI52" i="4"/>
  <c r="AL52" i="4"/>
  <c r="AN52" i="4"/>
  <c r="AP52" i="4"/>
  <c r="AU52" i="4"/>
  <c r="AW52" i="4"/>
  <c r="AX52" i="4"/>
  <c r="AZ52" i="4"/>
  <c r="BC52" i="4"/>
  <c r="BF52" i="4"/>
  <c r="BL52" i="4"/>
  <c r="BM52" i="4"/>
  <c r="BQ52" i="4"/>
  <c r="BR52" i="4"/>
  <c r="BS52" i="4"/>
  <c r="BU52" i="4"/>
  <c r="BW52" i="4"/>
  <c r="BY52" i="4"/>
  <c r="BZ52" i="4"/>
  <c r="CA52" i="4"/>
  <c r="CB52" i="4"/>
  <c r="CC52" i="4"/>
  <c r="CD52" i="4"/>
  <c r="CF52" i="4"/>
  <c r="D53" i="4"/>
  <c r="O53" i="4"/>
  <c r="P53" i="4"/>
  <c r="Q53" i="4"/>
  <c r="U53" i="4"/>
  <c r="X53" i="4"/>
  <c r="Z53" i="4"/>
  <c r="AD53" i="4"/>
  <c r="AG53" i="4"/>
  <c r="AH53" i="4"/>
  <c r="AI53" i="4"/>
  <c r="AL53" i="4"/>
  <c r="AN53" i="4"/>
  <c r="AP53" i="4"/>
  <c r="AU53" i="4"/>
  <c r="AW53" i="4"/>
  <c r="AX53" i="4"/>
  <c r="AZ53" i="4"/>
  <c r="BC53" i="4"/>
  <c r="BF53" i="4"/>
  <c r="BL53" i="4"/>
  <c r="BM53" i="4"/>
  <c r="BQ53" i="4"/>
  <c r="BR53" i="4"/>
  <c r="BS53" i="4"/>
  <c r="BU53" i="4"/>
  <c r="BW53" i="4"/>
  <c r="BY53" i="4"/>
  <c r="BZ53" i="4"/>
  <c r="CA53" i="4"/>
  <c r="CB53" i="4"/>
  <c r="CC53" i="4"/>
  <c r="CD53" i="4"/>
  <c r="CF53" i="4"/>
  <c r="D54" i="4"/>
  <c r="O54" i="4"/>
  <c r="P54" i="4"/>
  <c r="Q54" i="4"/>
  <c r="U54" i="4"/>
  <c r="X54" i="4"/>
  <c r="Z54" i="4"/>
  <c r="AD54" i="4"/>
  <c r="AG54" i="4"/>
  <c r="AH54" i="4"/>
  <c r="AI54" i="4"/>
  <c r="AL54" i="4"/>
  <c r="AN54" i="4"/>
  <c r="AP54" i="4"/>
  <c r="AU54" i="4"/>
  <c r="AW54" i="4"/>
  <c r="AX54" i="4"/>
  <c r="AZ54" i="4"/>
  <c r="BC54" i="4"/>
  <c r="BF54" i="4"/>
  <c r="BL54" i="4"/>
  <c r="BM54" i="4"/>
  <c r="BQ54" i="4"/>
  <c r="BR54" i="4"/>
  <c r="BS54" i="4"/>
  <c r="BU54" i="4"/>
  <c r="BW54" i="4"/>
  <c r="BY54" i="4"/>
  <c r="BZ54" i="4"/>
  <c r="CA54" i="4"/>
  <c r="CB54" i="4"/>
  <c r="CC54" i="4"/>
  <c r="CD54" i="4"/>
  <c r="CF54" i="4"/>
  <c r="D55" i="4"/>
  <c r="O55" i="4"/>
  <c r="P55" i="4"/>
  <c r="Q55" i="4"/>
  <c r="U55" i="4"/>
  <c r="X55" i="4"/>
  <c r="Z55" i="4"/>
  <c r="AD55" i="4"/>
  <c r="AG55" i="4"/>
  <c r="AH55" i="4"/>
  <c r="AL55" i="4"/>
  <c r="AN55" i="4"/>
  <c r="AP55" i="4"/>
  <c r="AU55" i="4"/>
  <c r="AW55" i="4"/>
  <c r="AX55" i="4"/>
  <c r="AZ55" i="4"/>
  <c r="BC55" i="4"/>
  <c r="BF55" i="4"/>
  <c r="BL55" i="4"/>
  <c r="BM55" i="4"/>
  <c r="BQ55" i="4"/>
  <c r="BR55" i="4"/>
  <c r="BS55" i="4"/>
  <c r="BU55" i="4"/>
  <c r="BW55" i="4"/>
  <c r="BY55" i="4"/>
  <c r="BZ55" i="4"/>
  <c r="CA55" i="4"/>
  <c r="CB55" i="4"/>
  <c r="CC55" i="4"/>
  <c r="CD55" i="4"/>
  <c r="CF55" i="4"/>
  <c r="B56" i="4"/>
  <c r="E56" i="4"/>
  <c r="F56" i="4"/>
  <c r="G56" i="4"/>
  <c r="H56" i="4"/>
  <c r="O56" i="4"/>
  <c r="P56" i="4"/>
  <c r="Q56" i="4"/>
  <c r="R56" i="4"/>
  <c r="S56" i="4"/>
  <c r="V56" i="4"/>
  <c r="X56" i="4"/>
  <c r="Z56" i="4"/>
  <c r="AA56" i="4"/>
  <c r="AB56" i="4"/>
  <c r="AC56" i="4"/>
  <c r="AD56" i="4"/>
  <c r="AG56" i="4"/>
  <c r="AH56" i="4"/>
  <c r="AI56" i="4"/>
  <c r="AL56" i="4"/>
  <c r="AN56" i="4"/>
  <c r="AP56" i="4"/>
  <c r="AU56" i="4"/>
  <c r="AW56" i="4"/>
  <c r="AX56" i="4"/>
  <c r="AZ56" i="4"/>
  <c r="BB56" i="4"/>
  <c r="BF56" i="4"/>
  <c r="BL56" i="4"/>
  <c r="BM56" i="4"/>
  <c r="BP56" i="4"/>
  <c r="BR56" i="4"/>
  <c r="BS56" i="4"/>
  <c r="BU56" i="4"/>
  <c r="BV56" i="4"/>
  <c r="BY56" i="4"/>
  <c r="BZ56" i="4"/>
  <c r="CA56" i="4"/>
  <c r="CB56" i="4"/>
  <c r="CC56" i="4"/>
  <c r="CD56" i="4"/>
  <c r="CF56" i="4"/>
  <c r="CH56" i="4"/>
  <c r="CI56" i="4"/>
  <c r="CJ56" i="4"/>
  <c r="CK56" i="4"/>
  <c r="CL56" i="4"/>
  <c r="B57" i="4"/>
  <c r="E57" i="4"/>
  <c r="F57" i="4"/>
  <c r="G57" i="4"/>
  <c r="H57" i="4"/>
  <c r="O57" i="4"/>
  <c r="P57" i="4"/>
  <c r="Q57" i="4"/>
  <c r="R57" i="4"/>
  <c r="S57" i="4"/>
  <c r="V57" i="4"/>
  <c r="X57" i="4"/>
  <c r="Z57" i="4"/>
  <c r="AA57" i="4"/>
  <c r="AB57" i="4"/>
  <c r="AC57" i="4"/>
  <c r="AD57" i="4"/>
  <c r="AG57" i="4"/>
  <c r="AH57" i="4"/>
  <c r="AI57" i="4"/>
  <c r="AL57" i="4"/>
  <c r="AM57" i="4"/>
  <c r="AN57" i="4"/>
  <c r="AP57" i="4"/>
  <c r="AQ57" i="4"/>
  <c r="AU57" i="4"/>
  <c r="AW57" i="4"/>
  <c r="AX57" i="4"/>
  <c r="AZ57" i="4"/>
  <c r="BA57" i="4"/>
  <c r="BB57" i="4"/>
  <c r="BF57" i="4"/>
  <c r="BL57" i="4"/>
  <c r="BM57" i="4"/>
  <c r="BP57" i="4"/>
  <c r="BR57" i="4"/>
  <c r="BS57" i="4"/>
  <c r="BU57" i="4"/>
  <c r="BV57" i="4"/>
  <c r="BY57" i="4"/>
  <c r="BZ57" i="4"/>
  <c r="CA57" i="4"/>
  <c r="CB57" i="4"/>
  <c r="CC57" i="4"/>
  <c r="CD57" i="4"/>
  <c r="CF57" i="4"/>
  <c r="CH57" i="4"/>
  <c r="CI57" i="4"/>
  <c r="CJ57" i="4"/>
  <c r="CK57" i="4"/>
  <c r="CL57" i="4"/>
  <c r="B58" i="4"/>
  <c r="E58" i="4"/>
  <c r="F58" i="4"/>
  <c r="G58" i="4"/>
  <c r="H58" i="4"/>
  <c r="O58" i="4"/>
  <c r="P58" i="4"/>
  <c r="Q58" i="4"/>
  <c r="R58" i="4"/>
  <c r="S58" i="4"/>
  <c r="V58" i="4"/>
  <c r="X58" i="4"/>
  <c r="Z58" i="4"/>
  <c r="AA58" i="4"/>
  <c r="AB58" i="4"/>
  <c r="AC58" i="4"/>
  <c r="AD58" i="4"/>
  <c r="AG58" i="4"/>
  <c r="AH58" i="4"/>
  <c r="AI58" i="4"/>
  <c r="AL58" i="4"/>
  <c r="AM58" i="4"/>
  <c r="AN58" i="4"/>
  <c r="AP58" i="4"/>
  <c r="AQ58" i="4"/>
  <c r="AU58" i="4"/>
  <c r="AW58" i="4"/>
  <c r="AX58" i="4"/>
  <c r="AZ58" i="4"/>
  <c r="BA58" i="4"/>
  <c r="BB58" i="4"/>
  <c r="BF58" i="4"/>
  <c r="BL58" i="4"/>
  <c r="BM58" i="4"/>
  <c r="BP58" i="4"/>
  <c r="BR58" i="4"/>
  <c r="BS58" i="4"/>
  <c r="BU58" i="4"/>
  <c r="BV58" i="4"/>
  <c r="BY58" i="4"/>
  <c r="BZ58" i="4"/>
  <c r="CA58" i="4"/>
  <c r="CB58" i="4"/>
  <c r="CC58" i="4"/>
  <c r="CD58" i="4"/>
  <c r="CF58" i="4"/>
  <c r="CH58" i="4"/>
  <c r="CI58" i="4"/>
  <c r="CJ58" i="4"/>
  <c r="CK58" i="4"/>
  <c r="CL58" i="4"/>
  <c r="B59" i="4"/>
  <c r="E59" i="4"/>
  <c r="F59" i="4"/>
  <c r="G59" i="4"/>
  <c r="H59" i="4"/>
  <c r="O59" i="4"/>
  <c r="P59" i="4"/>
  <c r="Q59" i="4"/>
  <c r="R59" i="4"/>
  <c r="S59" i="4"/>
  <c r="V59" i="4"/>
  <c r="X59" i="4"/>
  <c r="Z59" i="4"/>
  <c r="AA59" i="4"/>
  <c r="AB59" i="4"/>
  <c r="AC59" i="4"/>
  <c r="AD59" i="4"/>
  <c r="AG59" i="4"/>
  <c r="AH59" i="4"/>
  <c r="AI59" i="4"/>
  <c r="AL59" i="4"/>
  <c r="AM59" i="4"/>
  <c r="AN59" i="4"/>
  <c r="AP59" i="4"/>
  <c r="AQ59" i="4"/>
  <c r="AU59" i="4"/>
  <c r="AW59" i="4"/>
  <c r="AX59" i="4"/>
  <c r="AZ59" i="4"/>
  <c r="BA59" i="4"/>
  <c r="BB59" i="4"/>
  <c r="BF59" i="4"/>
  <c r="BL59" i="4"/>
  <c r="BM59" i="4"/>
  <c r="BP59" i="4"/>
  <c r="BR59" i="4"/>
  <c r="BS59" i="4"/>
  <c r="BU59" i="4"/>
  <c r="BV59" i="4"/>
  <c r="BY59" i="4"/>
  <c r="BZ59" i="4"/>
  <c r="CA59" i="4"/>
  <c r="CB59" i="4"/>
  <c r="CC59" i="4"/>
  <c r="CD59" i="4"/>
  <c r="CF59" i="4"/>
  <c r="CH59" i="4"/>
  <c r="CI59" i="4"/>
  <c r="CJ59" i="4"/>
  <c r="CK59" i="4"/>
  <c r="CL59" i="4"/>
  <c r="B60" i="4"/>
  <c r="E60" i="4"/>
  <c r="F60" i="4"/>
  <c r="G60" i="4"/>
  <c r="H60" i="4"/>
  <c r="O60" i="4"/>
  <c r="P60" i="4"/>
  <c r="Q60" i="4"/>
  <c r="R60" i="4"/>
  <c r="S60" i="4"/>
  <c r="V60" i="4"/>
  <c r="X60" i="4"/>
  <c r="Z60" i="4"/>
  <c r="AA60" i="4"/>
  <c r="AB60" i="4"/>
  <c r="AC60" i="4"/>
  <c r="AD60" i="4"/>
  <c r="AG60" i="4"/>
  <c r="AH60" i="4"/>
  <c r="AI60" i="4"/>
  <c r="AL60" i="4"/>
  <c r="AM60" i="4"/>
  <c r="AN60" i="4"/>
  <c r="AP60" i="4"/>
  <c r="AQ60" i="4"/>
  <c r="AU60" i="4"/>
  <c r="AW60" i="4"/>
  <c r="AX60" i="4"/>
  <c r="AZ60" i="4"/>
  <c r="BA60" i="4"/>
  <c r="BB60" i="4"/>
  <c r="BF60" i="4"/>
  <c r="BL60" i="4"/>
  <c r="BM60" i="4"/>
  <c r="BP60" i="4"/>
  <c r="BR60" i="4"/>
  <c r="BS60" i="4"/>
  <c r="BU60" i="4"/>
  <c r="BV60" i="4"/>
  <c r="BY60" i="4"/>
  <c r="BZ60" i="4"/>
  <c r="CA60" i="4"/>
  <c r="CB60" i="4"/>
  <c r="CC60" i="4"/>
  <c r="CD60" i="4"/>
  <c r="CF60" i="4"/>
  <c r="CH60" i="4"/>
  <c r="CI60" i="4"/>
  <c r="CJ60" i="4"/>
  <c r="CK60" i="4"/>
  <c r="CL60" i="4"/>
  <c r="B61" i="4"/>
  <c r="E61" i="4"/>
  <c r="F61" i="4"/>
  <c r="G61" i="4"/>
  <c r="H61" i="4"/>
  <c r="O61" i="4"/>
  <c r="P61" i="4"/>
  <c r="Q61" i="4"/>
  <c r="R61" i="4"/>
  <c r="S61" i="4"/>
  <c r="V61" i="4"/>
  <c r="X61" i="4"/>
  <c r="Z61" i="4"/>
  <c r="AA61" i="4"/>
  <c r="AB61" i="4"/>
  <c r="AC61" i="4"/>
  <c r="AD61" i="4"/>
  <c r="AG61" i="4"/>
  <c r="AH61" i="4"/>
  <c r="AI61" i="4"/>
  <c r="AL61" i="4"/>
  <c r="AM61" i="4"/>
  <c r="AN61" i="4"/>
  <c r="AP61" i="4"/>
  <c r="AQ61" i="4"/>
  <c r="AU61" i="4"/>
  <c r="AW61" i="4"/>
  <c r="AX61" i="4"/>
  <c r="AZ61" i="4"/>
  <c r="BA61" i="4"/>
  <c r="BB61" i="4"/>
  <c r="BF61" i="4"/>
  <c r="BL61" i="4"/>
  <c r="BM61" i="4"/>
  <c r="BP61" i="4"/>
  <c r="BR61" i="4"/>
  <c r="BS61" i="4"/>
  <c r="BU61" i="4"/>
  <c r="BV61" i="4"/>
  <c r="BY61" i="4"/>
  <c r="BZ61" i="4"/>
  <c r="CA61" i="4"/>
  <c r="CB61" i="4"/>
  <c r="CC61" i="4"/>
  <c r="CD61" i="4"/>
  <c r="CF61" i="4"/>
  <c r="CH61" i="4"/>
  <c r="CI61" i="4"/>
  <c r="CJ61" i="4"/>
  <c r="CK61" i="4"/>
  <c r="CL61" i="4"/>
  <c r="B62" i="4"/>
  <c r="E62" i="4"/>
  <c r="F62" i="4"/>
  <c r="G62" i="4"/>
  <c r="H62" i="4"/>
  <c r="O62" i="4"/>
  <c r="P62" i="4"/>
  <c r="Q62" i="4"/>
  <c r="R62" i="4"/>
  <c r="S62" i="4"/>
  <c r="V62" i="4"/>
  <c r="X62" i="4"/>
  <c r="Z62" i="4"/>
  <c r="AA62" i="4"/>
  <c r="AB62" i="4"/>
  <c r="AC62" i="4"/>
  <c r="AD62" i="4"/>
  <c r="AG62" i="4"/>
  <c r="AH62" i="4"/>
  <c r="AI62" i="4"/>
  <c r="AL62" i="4"/>
  <c r="AM62" i="4"/>
  <c r="AN62" i="4"/>
  <c r="AP62" i="4"/>
  <c r="AQ62" i="4"/>
  <c r="AU62" i="4"/>
  <c r="AW62" i="4"/>
  <c r="AX62" i="4"/>
  <c r="AZ62" i="4"/>
  <c r="BA62" i="4"/>
  <c r="BB62" i="4"/>
  <c r="BF62" i="4"/>
  <c r="BL62" i="4"/>
  <c r="BM62" i="4"/>
  <c r="BP62" i="4"/>
  <c r="BR62" i="4"/>
  <c r="BS62" i="4"/>
  <c r="BU62" i="4"/>
  <c r="BV62" i="4"/>
  <c r="BY62" i="4"/>
  <c r="BZ62" i="4"/>
  <c r="CA62" i="4"/>
  <c r="CB62" i="4"/>
  <c r="CC62" i="4"/>
  <c r="CD62" i="4"/>
  <c r="B63" i="4"/>
  <c r="E63" i="4"/>
  <c r="F63" i="4"/>
  <c r="G63" i="4"/>
  <c r="H63" i="4"/>
  <c r="O63" i="4"/>
  <c r="P63" i="4"/>
  <c r="Q63" i="4"/>
  <c r="R63" i="4"/>
  <c r="S63" i="4"/>
  <c r="V63" i="4"/>
  <c r="X63" i="4"/>
  <c r="Z63" i="4"/>
  <c r="AA63" i="4"/>
  <c r="AB63" i="4"/>
  <c r="AC63" i="4"/>
  <c r="AD63" i="4"/>
  <c r="AG63" i="4"/>
  <c r="AH63" i="4"/>
  <c r="AI63" i="4"/>
  <c r="AL63" i="4"/>
  <c r="AM63" i="4"/>
  <c r="AN63" i="4"/>
  <c r="AP63" i="4"/>
  <c r="AQ63" i="4"/>
  <c r="AU63" i="4"/>
  <c r="AW63" i="4"/>
  <c r="AX63" i="4"/>
  <c r="AZ63" i="4"/>
  <c r="BA63" i="4"/>
  <c r="BB63" i="4"/>
  <c r="BF63" i="4"/>
  <c r="BL63" i="4"/>
  <c r="BM63" i="4"/>
  <c r="BP63" i="4"/>
  <c r="BR63" i="4"/>
  <c r="BS63" i="4"/>
  <c r="BU63" i="4"/>
  <c r="BV63" i="4"/>
  <c r="BY63" i="4"/>
  <c r="BZ63" i="4"/>
  <c r="CA63" i="4"/>
  <c r="CB63" i="4"/>
  <c r="CC63" i="4"/>
  <c r="CD63" i="4"/>
  <c r="B64" i="4"/>
  <c r="E64" i="4"/>
  <c r="F64" i="4"/>
  <c r="G64" i="4"/>
  <c r="H64" i="4"/>
  <c r="O64" i="4"/>
  <c r="P64" i="4"/>
  <c r="Q64" i="4"/>
  <c r="R64" i="4"/>
  <c r="S64" i="4"/>
  <c r="V64" i="4"/>
  <c r="X64" i="4"/>
  <c r="Z64" i="4"/>
  <c r="AA64" i="4"/>
  <c r="AB64" i="4"/>
  <c r="AC64" i="4"/>
  <c r="AD64" i="4"/>
  <c r="AG64" i="4"/>
  <c r="AH64" i="4"/>
  <c r="AI64" i="4"/>
  <c r="AL64" i="4"/>
  <c r="AM64" i="4"/>
  <c r="AN64" i="4"/>
  <c r="AP64" i="4"/>
  <c r="AQ64" i="4"/>
  <c r="AU64" i="4"/>
  <c r="AW64" i="4"/>
  <c r="AX64" i="4"/>
  <c r="AZ64" i="4"/>
  <c r="BA64" i="4"/>
  <c r="BB64" i="4"/>
  <c r="BF64" i="4"/>
  <c r="BL64" i="4"/>
  <c r="BM64" i="4"/>
  <c r="BP64" i="4"/>
  <c r="BR64" i="4"/>
  <c r="BS64" i="4"/>
  <c r="BU64" i="4"/>
  <c r="BV64" i="4"/>
  <c r="BY64" i="4"/>
  <c r="BZ64" i="4"/>
  <c r="CA64" i="4"/>
  <c r="CB64" i="4"/>
  <c r="CC64" i="4"/>
  <c r="CD64" i="4"/>
  <c r="B65" i="4"/>
  <c r="E65" i="4"/>
  <c r="F65" i="4"/>
  <c r="G65" i="4"/>
  <c r="H65" i="4"/>
  <c r="O65" i="4"/>
  <c r="P65" i="4"/>
  <c r="Q65" i="4"/>
  <c r="R65" i="4"/>
  <c r="S65" i="4"/>
  <c r="V65" i="4"/>
  <c r="X65" i="4"/>
  <c r="Z65" i="4"/>
  <c r="AA65" i="4"/>
  <c r="AB65" i="4"/>
  <c r="AC65" i="4"/>
  <c r="AD65" i="4"/>
  <c r="AG65" i="4"/>
  <c r="AH65" i="4"/>
  <c r="AI65" i="4"/>
  <c r="AL65" i="4"/>
  <c r="AM65" i="4"/>
  <c r="AN65" i="4"/>
  <c r="AP65" i="4"/>
  <c r="AQ65" i="4"/>
  <c r="AU65" i="4"/>
  <c r="AW65" i="4"/>
  <c r="AX65" i="4"/>
  <c r="AZ65" i="4"/>
  <c r="BA65" i="4"/>
  <c r="BB65" i="4"/>
  <c r="BF65" i="4"/>
  <c r="BL65" i="4"/>
  <c r="BM65" i="4"/>
  <c r="BP65" i="4"/>
  <c r="BR65" i="4"/>
  <c r="BS65" i="4"/>
  <c r="BU65" i="4"/>
  <c r="BV65" i="4"/>
  <c r="BY65" i="4"/>
  <c r="BZ65" i="4"/>
  <c r="CA65" i="4"/>
  <c r="CB65" i="4"/>
  <c r="CC65" i="4"/>
  <c r="CD65" i="4"/>
  <c r="B66" i="4"/>
  <c r="E66" i="4"/>
  <c r="F66" i="4"/>
  <c r="G66" i="4"/>
  <c r="H66" i="4"/>
  <c r="O66" i="4"/>
  <c r="P66" i="4"/>
  <c r="Q66" i="4"/>
  <c r="R66" i="4"/>
  <c r="S66" i="4"/>
  <c r="V66" i="4"/>
  <c r="X66" i="4"/>
  <c r="Z66" i="4"/>
  <c r="AA66" i="4"/>
  <c r="AB66" i="4"/>
  <c r="AC66" i="4"/>
  <c r="AD66" i="4"/>
  <c r="AG66" i="4"/>
  <c r="AH66" i="4"/>
  <c r="AI66" i="4"/>
  <c r="AL66" i="4"/>
  <c r="AM66" i="4"/>
  <c r="AN66" i="4"/>
  <c r="AP66" i="4"/>
  <c r="AQ66" i="4"/>
  <c r="AU66" i="4"/>
  <c r="AW66" i="4"/>
  <c r="AX66" i="4"/>
  <c r="AZ66" i="4"/>
  <c r="BA66" i="4"/>
  <c r="BB66" i="4"/>
  <c r="BF66" i="4"/>
  <c r="BL66" i="4"/>
  <c r="BM66" i="4"/>
  <c r="BP66" i="4"/>
  <c r="BR66" i="4"/>
  <c r="BS66" i="4"/>
  <c r="BU66" i="4"/>
  <c r="BV66" i="4"/>
  <c r="BY66" i="4"/>
  <c r="BZ66" i="4"/>
  <c r="CA66" i="4"/>
  <c r="CB66" i="4"/>
  <c r="CC66" i="4"/>
  <c r="CD66" i="4"/>
  <c r="B67" i="4"/>
  <c r="E67" i="4"/>
  <c r="F67" i="4"/>
  <c r="G67" i="4"/>
  <c r="H67" i="4"/>
  <c r="O67" i="4"/>
  <c r="P67" i="4"/>
  <c r="Q67" i="4"/>
  <c r="R67" i="4"/>
  <c r="S67" i="4"/>
  <c r="V67" i="4"/>
  <c r="X67" i="4"/>
  <c r="Z67" i="4"/>
  <c r="AA67" i="4"/>
  <c r="AB67" i="4"/>
  <c r="AC67" i="4"/>
  <c r="AD67" i="4"/>
  <c r="AG67" i="4"/>
  <c r="AH67" i="4"/>
  <c r="AI67" i="4"/>
  <c r="AL67" i="4"/>
  <c r="AM67" i="4"/>
  <c r="AN67" i="4"/>
  <c r="AP67" i="4"/>
  <c r="AQ67" i="4"/>
  <c r="AU67" i="4"/>
  <c r="AW67" i="4"/>
  <c r="AX67" i="4"/>
  <c r="AZ67" i="4"/>
  <c r="BA67" i="4"/>
  <c r="BB67" i="4"/>
  <c r="BF67" i="4"/>
  <c r="BL67" i="4"/>
  <c r="BM67" i="4"/>
  <c r="BP67" i="4"/>
  <c r="BR67" i="4"/>
  <c r="BS67" i="4"/>
  <c r="BU67" i="4"/>
  <c r="BV67" i="4"/>
  <c r="BY67" i="4"/>
  <c r="BZ67" i="4"/>
  <c r="CA67" i="4"/>
  <c r="CB67" i="4"/>
  <c r="CC67" i="4"/>
  <c r="CD67" i="4"/>
  <c r="B68" i="4"/>
  <c r="E68" i="4"/>
  <c r="F68" i="4"/>
  <c r="G68" i="4"/>
  <c r="H68" i="4"/>
  <c r="O68" i="4"/>
  <c r="P68" i="4"/>
  <c r="Q68" i="4"/>
  <c r="R68" i="4"/>
  <c r="S68" i="4"/>
  <c r="V68" i="4"/>
  <c r="X68" i="4"/>
  <c r="Z68" i="4"/>
  <c r="AA68" i="4"/>
  <c r="AB68" i="4"/>
  <c r="AC68" i="4"/>
  <c r="AD68" i="4"/>
  <c r="AG68" i="4"/>
  <c r="AH68" i="4"/>
  <c r="AI68" i="4"/>
  <c r="AL68" i="4"/>
  <c r="AM68" i="4"/>
  <c r="AN68" i="4"/>
  <c r="AP68" i="4"/>
  <c r="AQ68" i="4"/>
  <c r="AU68" i="4"/>
  <c r="AW68" i="4"/>
  <c r="AX68" i="4"/>
  <c r="AZ68" i="4"/>
  <c r="BA68" i="4"/>
  <c r="BB68" i="4"/>
  <c r="BF68" i="4"/>
  <c r="BL68" i="4"/>
  <c r="BM68" i="4"/>
  <c r="BP68" i="4"/>
  <c r="BR68" i="4"/>
  <c r="BS68" i="4"/>
  <c r="BU68" i="4"/>
  <c r="BV68" i="4"/>
  <c r="BY68" i="4"/>
  <c r="BZ68" i="4"/>
  <c r="CA68" i="4"/>
  <c r="CB68" i="4"/>
  <c r="CC68" i="4"/>
  <c r="CD68" i="4"/>
  <c r="BE79" i="4"/>
  <c r="BE80" i="4"/>
  <c r="BE81" i="4"/>
  <c r="BE82" i="4"/>
  <c r="BE83" i="4"/>
  <c r="BE84" i="4"/>
  <c r="R93" i="4"/>
  <c r="AI93" i="4"/>
  <c r="B94" i="4"/>
  <c r="E94" i="4"/>
  <c r="F94" i="4"/>
  <c r="G94" i="4"/>
  <c r="H94" i="4"/>
  <c r="O94" i="4"/>
  <c r="P94" i="4"/>
  <c r="Q94" i="4"/>
  <c r="R94" i="4"/>
  <c r="S94" i="4"/>
  <c r="V94" i="4"/>
  <c r="X94" i="4"/>
  <c r="Z94" i="4"/>
  <c r="AA94" i="4"/>
  <c r="AB94" i="4"/>
  <c r="AC94" i="4"/>
  <c r="AD94" i="4"/>
  <c r="AG94" i="4"/>
  <c r="AH94" i="4"/>
  <c r="AI94" i="4"/>
  <c r="AL94" i="4"/>
  <c r="AN94" i="4"/>
  <c r="AP94" i="4"/>
  <c r="AW94" i="4"/>
  <c r="AX94" i="4"/>
  <c r="AZ94" i="4"/>
  <c r="BF94" i="4"/>
  <c r="BL94" i="4"/>
  <c r="BM94" i="4"/>
  <c r="BP94" i="4"/>
  <c r="BR94" i="4"/>
  <c r="BS94" i="4"/>
  <c r="BU94" i="4"/>
  <c r="BV94" i="4"/>
  <c r="BY94" i="4"/>
  <c r="BZ94" i="4"/>
  <c r="CA94" i="4"/>
  <c r="A95" i="4"/>
  <c r="B95" i="4"/>
  <c r="E95" i="4"/>
  <c r="F95" i="4"/>
  <c r="G95" i="4"/>
  <c r="H95" i="4"/>
  <c r="O95" i="4"/>
  <c r="P95" i="4"/>
  <c r="Q95" i="4"/>
  <c r="R95" i="4"/>
  <c r="S95" i="4"/>
  <c r="V95" i="4"/>
  <c r="X95" i="4"/>
  <c r="Z95" i="4"/>
  <c r="AA95" i="4"/>
  <c r="AB95" i="4"/>
  <c r="AC95" i="4"/>
  <c r="AD95" i="4"/>
  <c r="AG95" i="4"/>
  <c r="AH95" i="4"/>
  <c r="AI95" i="4"/>
  <c r="AL95" i="4"/>
  <c r="AN95" i="4"/>
  <c r="AP95" i="4"/>
  <c r="AW95" i="4"/>
  <c r="AX95" i="4"/>
  <c r="AZ95" i="4"/>
  <c r="BF95" i="4"/>
  <c r="BL95" i="4"/>
  <c r="BM95" i="4"/>
  <c r="BP95" i="4"/>
  <c r="BR95" i="4"/>
  <c r="BS95" i="4"/>
  <c r="BU95" i="4"/>
  <c r="BV95" i="4"/>
  <c r="BY95" i="4"/>
  <c r="BZ95" i="4"/>
  <c r="CA95" i="4"/>
  <c r="A96" i="4"/>
  <c r="B96" i="4"/>
  <c r="E96" i="4"/>
  <c r="F96" i="4"/>
  <c r="G96" i="4"/>
  <c r="H96" i="4"/>
  <c r="O96" i="4"/>
  <c r="P96" i="4"/>
  <c r="Q96" i="4"/>
  <c r="R96" i="4"/>
  <c r="S96" i="4"/>
  <c r="V96" i="4"/>
  <c r="X96" i="4"/>
  <c r="Z96" i="4"/>
  <c r="AA96" i="4"/>
  <c r="AB96" i="4"/>
  <c r="AC96" i="4"/>
  <c r="AD96" i="4"/>
  <c r="AG96" i="4"/>
  <c r="AH96" i="4"/>
  <c r="AI96" i="4"/>
  <c r="AL96" i="4"/>
  <c r="AN96" i="4"/>
  <c r="AP96" i="4"/>
  <c r="AW96" i="4"/>
  <c r="AX96" i="4"/>
  <c r="AZ96" i="4"/>
  <c r="BF96" i="4"/>
  <c r="BL96" i="4"/>
  <c r="BM96" i="4"/>
  <c r="BP96" i="4"/>
  <c r="BR96" i="4"/>
  <c r="BS96" i="4"/>
  <c r="BU96" i="4"/>
  <c r="BV96" i="4"/>
  <c r="BY96" i="4"/>
  <c r="BZ96" i="4"/>
  <c r="CA96" i="4"/>
  <c r="A97" i="4"/>
  <c r="B97" i="4"/>
  <c r="E97" i="4"/>
  <c r="F97" i="4"/>
  <c r="G97" i="4"/>
  <c r="H97" i="4"/>
  <c r="O97" i="4"/>
  <c r="P97" i="4"/>
  <c r="Q97" i="4"/>
  <c r="R97" i="4"/>
  <c r="S97" i="4"/>
  <c r="V97" i="4"/>
  <c r="X97" i="4"/>
  <c r="Z97" i="4"/>
  <c r="AA97" i="4"/>
  <c r="AB97" i="4"/>
  <c r="AC97" i="4"/>
  <c r="AD97" i="4"/>
  <c r="AG97" i="4"/>
  <c r="AH97" i="4"/>
  <c r="AI97" i="4"/>
  <c r="AL97" i="4"/>
  <c r="AN97" i="4"/>
  <c r="AP97" i="4"/>
  <c r="AW97" i="4"/>
  <c r="AX97" i="4"/>
  <c r="AZ97" i="4"/>
  <c r="BF97" i="4"/>
  <c r="BL97" i="4"/>
  <c r="BM97" i="4"/>
  <c r="BP97" i="4"/>
  <c r="BR97" i="4"/>
  <c r="BS97" i="4"/>
  <c r="BU97" i="4"/>
  <c r="BV97" i="4"/>
  <c r="BY97" i="4"/>
  <c r="BZ97" i="4"/>
  <c r="CA97" i="4"/>
  <c r="A98" i="4"/>
  <c r="B98" i="4"/>
  <c r="E98" i="4"/>
  <c r="F98" i="4"/>
  <c r="G98" i="4"/>
  <c r="H98" i="4"/>
  <c r="O98" i="4"/>
  <c r="P98" i="4"/>
  <c r="Q98" i="4"/>
  <c r="R98" i="4"/>
  <c r="S98" i="4"/>
  <c r="V98" i="4"/>
  <c r="X98" i="4"/>
  <c r="Z98" i="4"/>
  <c r="AA98" i="4"/>
  <c r="AB98" i="4"/>
  <c r="AC98" i="4"/>
  <c r="AD98" i="4"/>
  <c r="AG98" i="4"/>
  <c r="AH98" i="4"/>
  <c r="AI98" i="4"/>
  <c r="AL98" i="4"/>
  <c r="AN98" i="4"/>
  <c r="AP98" i="4"/>
  <c r="AW98" i="4"/>
  <c r="AX98" i="4"/>
  <c r="AZ98" i="4"/>
  <c r="BF98" i="4"/>
  <c r="BL98" i="4"/>
  <c r="BM98" i="4"/>
  <c r="BP98" i="4"/>
  <c r="BR98" i="4"/>
  <c r="BS98" i="4"/>
  <c r="BU98" i="4"/>
  <c r="BV98" i="4"/>
  <c r="BY98" i="4"/>
  <c r="BZ98" i="4"/>
  <c r="CA98" i="4"/>
  <c r="A99" i="4"/>
  <c r="B99" i="4"/>
  <c r="E99" i="4"/>
  <c r="F99" i="4"/>
  <c r="G99" i="4"/>
  <c r="H99" i="4"/>
  <c r="O99" i="4"/>
  <c r="P99" i="4"/>
  <c r="Q99" i="4"/>
  <c r="R99" i="4"/>
  <c r="S99" i="4"/>
  <c r="V99" i="4"/>
  <c r="X99" i="4"/>
  <c r="Z99" i="4"/>
  <c r="AA99" i="4"/>
  <c r="AB99" i="4"/>
  <c r="AC99" i="4"/>
  <c r="AD99" i="4"/>
  <c r="AG99" i="4"/>
  <c r="AH99" i="4"/>
  <c r="AI99" i="4"/>
  <c r="AL99" i="4"/>
  <c r="AN99" i="4"/>
  <c r="AP99" i="4"/>
  <c r="AW99" i="4"/>
  <c r="AX99" i="4"/>
  <c r="AZ99" i="4"/>
  <c r="BF99" i="4"/>
  <c r="BL99" i="4"/>
  <c r="BM99" i="4"/>
  <c r="BP99" i="4"/>
  <c r="BR99" i="4"/>
  <c r="BS99" i="4"/>
  <c r="BU99" i="4"/>
  <c r="BV99" i="4"/>
  <c r="BY99" i="4"/>
  <c r="BZ99" i="4"/>
  <c r="CA99" i="4"/>
  <c r="A100" i="4"/>
  <c r="B100" i="4"/>
  <c r="E100" i="4"/>
  <c r="F100" i="4"/>
  <c r="G100" i="4"/>
  <c r="H100" i="4"/>
  <c r="O100" i="4"/>
  <c r="P100" i="4"/>
  <c r="Q100" i="4"/>
  <c r="R100" i="4"/>
  <c r="S100" i="4"/>
  <c r="V100" i="4"/>
  <c r="X100" i="4"/>
  <c r="Z100" i="4"/>
  <c r="AA100" i="4"/>
  <c r="AB100" i="4"/>
  <c r="AC100" i="4"/>
  <c r="AD100" i="4"/>
  <c r="AG100" i="4"/>
  <c r="AH100" i="4"/>
  <c r="AI100" i="4"/>
  <c r="AL100" i="4"/>
  <c r="AN100" i="4"/>
  <c r="AP100" i="4"/>
  <c r="AW100" i="4"/>
  <c r="AX100" i="4"/>
  <c r="AZ100" i="4"/>
  <c r="BF100" i="4"/>
  <c r="BL100" i="4"/>
  <c r="BM100" i="4"/>
  <c r="BP100" i="4"/>
  <c r="BR100" i="4"/>
  <c r="BS100" i="4"/>
  <c r="BU100" i="4"/>
  <c r="BV100" i="4"/>
  <c r="BY100" i="4"/>
  <c r="BZ100" i="4"/>
  <c r="CA100" i="4"/>
  <c r="A101" i="4"/>
  <c r="B101" i="4"/>
  <c r="E101" i="4"/>
  <c r="F101" i="4"/>
  <c r="G101" i="4"/>
  <c r="H101" i="4"/>
  <c r="O101" i="4"/>
  <c r="P101" i="4"/>
  <c r="Q101" i="4"/>
  <c r="R101" i="4"/>
  <c r="S101" i="4"/>
  <c r="V101" i="4"/>
  <c r="X101" i="4"/>
  <c r="Z101" i="4"/>
  <c r="AA101" i="4"/>
  <c r="AB101" i="4"/>
  <c r="AC101" i="4"/>
  <c r="AD101" i="4"/>
  <c r="AG101" i="4"/>
  <c r="AH101" i="4"/>
  <c r="AI101" i="4"/>
  <c r="AL101" i="4"/>
  <c r="AN101" i="4"/>
  <c r="AP101" i="4"/>
  <c r="AW101" i="4"/>
  <c r="AX101" i="4"/>
  <c r="AZ101" i="4"/>
  <c r="BF101" i="4"/>
  <c r="BL101" i="4"/>
  <c r="BM101" i="4"/>
  <c r="BP101" i="4"/>
  <c r="BR101" i="4"/>
  <c r="BS101" i="4"/>
  <c r="BU101" i="4"/>
  <c r="BV101" i="4"/>
  <c r="BY101" i="4"/>
  <c r="BZ101" i="4"/>
  <c r="CA101" i="4"/>
  <c r="A102" i="4"/>
  <c r="B102" i="4"/>
  <c r="E102" i="4"/>
  <c r="F102" i="4"/>
  <c r="G102" i="4"/>
  <c r="H102" i="4"/>
  <c r="O102" i="4"/>
  <c r="P102" i="4"/>
  <c r="Q102" i="4"/>
  <c r="R102" i="4"/>
  <c r="S102" i="4"/>
  <c r="V102" i="4"/>
  <c r="X102" i="4"/>
  <c r="Z102" i="4"/>
  <c r="AA102" i="4"/>
  <c r="AB102" i="4"/>
  <c r="AC102" i="4"/>
  <c r="AD102" i="4"/>
  <c r="AG102" i="4"/>
  <c r="AH102" i="4"/>
  <c r="AI102" i="4"/>
  <c r="AL102" i="4"/>
  <c r="AN102" i="4"/>
  <c r="AP102" i="4"/>
  <c r="AW102" i="4"/>
  <c r="AX102" i="4"/>
  <c r="AZ102" i="4"/>
  <c r="BF102" i="4"/>
  <c r="BL102" i="4"/>
  <c r="BM102" i="4"/>
  <c r="BP102" i="4"/>
  <c r="BR102" i="4"/>
  <c r="BS102" i="4"/>
  <c r="BU102" i="4"/>
  <c r="BV102" i="4"/>
  <c r="BY102" i="4"/>
  <c r="BZ102" i="4"/>
  <c r="CA102" i="4"/>
  <c r="A103" i="4"/>
  <c r="B103" i="4"/>
  <c r="E103" i="4"/>
  <c r="F103" i="4"/>
  <c r="G103" i="4"/>
  <c r="H103" i="4"/>
  <c r="O103" i="4"/>
  <c r="P103" i="4"/>
  <c r="Q103" i="4"/>
  <c r="R103" i="4"/>
  <c r="S103" i="4"/>
  <c r="V103" i="4"/>
  <c r="X103" i="4"/>
  <c r="Z103" i="4"/>
  <c r="AA103" i="4"/>
  <c r="AB103" i="4"/>
  <c r="AC103" i="4"/>
  <c r="AD103" i="4"/>
  <c r="AG103" i="4"/>
  <c r="AH103" i="4"/>
  <c r="AI103" i="4"/>
  <c r="AL103" i="4"/>
  <c r="AN103" i="4"/>
  <c r="AP103" i="4"/>
  <c r="AW103" i="4"/>
  <c r="AX103" i="4"/>
  <c r="AZ103" i="4"/>
  <c r="BF103" i="4"/>
  <c r="BL103" i="4"/>
  <c r="BM103" i="4"/>
  <c r="BP103" i="4"/>
  <c r="BR103" i="4"/>
  <c r="BS103" i="4"/>
  <c r="BU103" i="4"/>
  <c r="BV103" i="4"/>
  <c r="BY103" i="4"/>
  <c r="BZ103" i="4"/>
  <c r="CA103" i="4"/>
  <c r="A104" i="4"/>
  <c r="B104" i="4"/>
  <c r="E104" i="4"/>
  <c r="F104" i="4"/>
  <c r="G104" i="4"/>
  <c r="H104" i="4"/>
  <c r="O104" i="4"/>
  <c r="P104" i="4"/>
  <c r="Q104" i="4"/>
  <c r="R104" i="4"/>
  <c r="S104" i="4"/>
  <c r="V104" i="4"/>
  <c r="X104" i="4"/>
  <c r="Z104" i="4"/>
  <c r="AA104" i="4"/>
  <c r="AB104" i="4"/>
  <c r="AC104" i="4"/>
  <c r="AD104" i="4"/>
  <c r="AG104" i="4"/>
  <c r="AH104" i="4"/>
  <c r="AI104" i="4"/>
  <c r="AL104" i="4"/>
  <c r="AN104" i="4"/>
  <c r="AP104" i="4"/>
  <c r="AW104" i="4"/>
  <c r="AX104" i="4"/>
  <c r="AZ104" i="4"/>
  <c r="BF104" i="4"/>
  <c r="BL104" i="4"/>
  <c r="BM104" i="4"/>
  <c r="BP104" i="4"/>
  <c r="BR104" i="4"/>
  <c r="BS104" i="4"/>
  <c r="BU104" i="4"/>
  <c r="BV104" i="4"/>
  <c r="BY104" i="4"/>
  <c r="BZ104" i="4"/>
  <c r="CA104" i="4"/>
  <c r="A105" i="4"/>
  <c r="B105" i="4"/>
  <c r="E105" i="4"/>
  <c r="F105" i="4"/>
  <c r="G105" i="4"/>
  <c r="H105" i="4"/>
  <c r="O105" i="4"/>
  <c r="P105" i="4"/>
  <c r="Q105" i="4"/>
  <c r="R105" i="4"/>
  <c r="S105" i="4"/>
  <c r="V105" i="4"/>
  <c r="X105" i="4"/>
  <c r="Z105" i="4"/>
  <c r="AA105" i="4"/>
  <c r="AB105" i="4"/>
  <c r="AC105" i="4"/>
  <c r="AD105" i="4"/>
  <c r="AG105" i="4"/>
  <c r="AH105" i="4"/>
  <c r="AI105" i="4"/>
  <c r="AL105" i="4"/>
  <c r="AN105" i="4"/>
  <c r="AP105" i="4"/>
  <c r="AW105" i="4"/>
  <c r="AX105" i="4"/>
  <c r="AZ105" i="4"/>
  <c r="BF105" i="4"/>
  <c r="BL105" i="4"/>
  <c r="BM105" i="4"/>
  <c r="BP105" i="4"/>
  <c r="BR105" i="4"/>
  <c r="BS105" i="4"/>
  <c r="BU105" i="4"/>
  <c r="BV105" i="4"/>
  <c r="BY105" i="4"/>
  <c r="BZ105" i="4"/>
  <c r="CA105" i="4"/>
  <c r="A106" i="4"/>
  <c r="B106" i="4"/>
  <c r="E106" i="4"/>
  <c r="F106" i="4"/>
  <c r="G106" i="4"/>
  <c r="H106" i="4"/>
  <c r="O106" i="4"/>
  <c r="P106" i="4"/>
  <c r="Q106" i="4"/>
  <c r="R106" i="4"/>
  <c r="S106" i="4"/>
  <c r="V106" i="4"/>
  <c r="X106" i="4"/>
  <c r="Z106" i="4"/>
  <c r="AA106" i="4"/>
  <c r="AB106" i="4"/>
  <c r="AC106" i="4"/>
  <c r="AD106" i="4"/>
  <c r="AG106" i="4"/>
  <c r="AH106" i="4"/>
  <c r="AI106" i="4"/>
  <c r="AL106" i="4"/>
  <c r="AN106" i="4"/>
  <c r="AP106" i="4"/>
  <c r="AW106" i="4"/>
  <c r="AX106" i="4"/>
  <c r="AZ106" i="4"/>
  <c r="BF106" i="4"/>
  <c r="BL106" i="4"/>
  <c r="BM106" i="4"/>
  <c r="BP106" i="4"/>
  <c r="BR106" i="4"/>
  <c r="BS106" i="4"/>
  <c r="BU106" i="4"/>
  <c r="BV106" i="4"/>
  <c r="BY106" i="4"/>
  <c r="BZ106" i="4"/>
  <c r="CA106" i="4"/>
  <c r="A107" i="4"/>
  <c r="B107" i="4"/>
  <c r="E107" i="4"/>
  <c r="F107" i="4"/>
  <c r="G107" i="4"/>
  <c r="H107" i="4"/>
  <c r="O107" i="4"/>
  <c r="P107" i="4"/>
  <c r="Q107" i="4"/>
  <c r="R107" i="4"/>
  <c r="S107" i="4"/>
  <c r="V107" i="4"/>
  <c r="X107" i="4"/>
  <c r="Z107" i="4"/>
  <c r="AA107" i="4"/>
  <c r="AB107" i="4"/>
  <c r="AC107" i="4"/>
  <c r="AD107" i="4"/>
  <c r="AG107" i="4"/>
  <c r="AH107" i="4"/>
  <c r="AI107" i="4"/>
  <c r="AL107" i="4"/>
  <c r="AN107" i="4"/>
  <c r="AP107" i="4"/>
  <c r="AW107" i="4"/>
  <c r="AX107" i="4"/>
  <c r="AZ107" i="4"/>
  <c r="BF107" i="4"/>
  <c r="BL107" i="4"/>
  <c r="BM107" i="4"/>
  <c r="BP107" i="4"/>
  <c r="BR107" i="4"/>
  <c r="BS107" i="4"/>
  <c r="BU107" i="4"/>
  <c r="BV107" i="4"/>
  <c r="BY107" i="4"/>
  <c r="BZ107" i="4"/>
  <c r="CA107" i="4"/>
  <c r="A108" i="4"/>
  <c r="B108" i="4"/>
  <c r="E108" i="4"/>
  <c r="F108" i="4"/>
  <c r="G108" i="4"/>
  <c r="H108" i="4"/>
  <c r="O108" i="4"/>
  <c r="P108" i="4"/>
  <c r="Q108" i="4"/>
  <c r="R108" i="4"/>
  <c r="S108" i="4"/>
  <c r="V108" i="4"/>
  <c r="X108" i="4"/>
  <c r="Z108" i="4"/>
  <c r="AA108" i="4"/>
  <c r="AB108" i="4"/>
  <c r="AC108" i="4"/>
  <c r="AD108" i="4"/>
  <c r="AG108" i="4"/>
  <c r="AH108" i="4"/>
  <c r="AI108" i="4"/>
  <c r="AL108" i="4"/>
  <c r="AN108" i="4"/>
  <c r="AP108" i="4"/>
  <c r="AW108" i="4"/>
  <c r="AX108" i="4"/>
  <c r="AZ108" i="4"/>
  <c r="BF108" i="4"/>
  <c r="BL108" i="4"/>
  <c r="BM108" i="4"/>
  <c r="BP108" i="4"/>
  <c r="BR108" i="4"/>
  <c r="BS108" i="4"/>
  <c r="BU108" i="4"/>
  <c r="BV108" i="4"/>
  <c r="BY108" i="4"/>
  <c r="BZ108" i="4"/>
  <c r="CA108" i="4"/>
  <c r="A109" i="4"/>
  <c r="B109" i="4"/>
  <c r="E109" i="4"/>
  <c r="F109" i="4"/>
  <c r="G109" i="4"/>
  <c r="H109" i="4"/>
  <c r="O109" i="4"/>
  <c r="P109" i="4"/>
  <c r="Q109" i="4"/>
  <c r="R109" i="4"/>
  <c r="S109" i="4"/>
  <c r="V109" i="4"/>
  <c r="X109" i="4"/>
  <c r="Z109" i="4"/>
  <c r="AA109" i="4"/>
  <c r="AB109" i="4"/>
  <c r="AC109" i="4"/>
  <c r="AD109" i="4"/>
  <c r="AG109" i="4"/>
  <c r="AH109" i="4"/>
  <c r="AI109" i="4"/>
  <c r="AL109" i="4"/>
  <c r="AN109" i="4"/>
  <c r="AP109" i="4"/>
  <c r="AW109" i="4"/>
  <c r="AX109" i="4"/>
  <c r="AZ109" i="4"/>
  <c r="BF109" i="4"/>
  <c r="BL109" i="4"/>
  <c r="BM109" i="4"/>
  <c r="BP109" i="4"/>
  <c r="BR109" i="4"/>
  <c r="BS109" i="4"/>
  <c r="BU109" i="4"/>
  <c r="BV109" i="4"/>
  <c r="BY109" i="4"/>
  <c r="BZ109" i="4"/>
  <c r="CA109" i="4"/>
  <c r="A110" i="4"/>
  <c r="B110" i="4"/>
  <c r="E110" i="4"/>
  <c r="F110" i="4"/>
  <c r="G110" i="4"/>
  <c r="H110" i="4"/>
  <c r="O110" i="4"/>
  <c r="P110" i="4"/>
  <c r="Q110" i="4"/>
  <c r="R110" i="4"/>
  <c r="S110" i="4"/>
  <c r="V110" i="4"/>
  <c r="X110" i="4"/>
  <c r="Z110" i="4"/>
  <c r="AA110" i="4"/>
  <c r="AB110" i="4"/>
  <c r="AC110" i="4"/>
  <c r="AD110" i="4"/>
  <c r="AG110" i="4"/>
  <c r="AH110" i="4"/>
  <c r="AI110" i="4"/>
  <c r="AL110" i="4"/>
  <c r="AN110" i="4"/>
  <c r="AP110" i="4"/>
  <c r="AW110" i="4"/>
  <c r="AX110" i="4"/>
  <c r="AZ110" i="4"/>
  <c r="BF110" i="4"/>
  <c r="BL110" i="4"/>
  <c r="BM110" i="4"/>
  <c r="BP110" i="4"/>
  <c r="BR110" i="4"/>
  <c r="BS110" i="4"/>
  <c r="BU110" i="4"/>
  <c r="BV110" i="4"/>
  <c r="BY110" i="4"/>
  <c r="BZ110" i="4"/>
  <c r="CA110" i="4"/>
  <c r="A111" i="4"/>
  <c r="B111" i="4"/>
  <c r="E111" i="4"/>
  <c r="F111" i="4"/>
  <c r="G111" i="4"/>
  <c r="H111" i="4"/>
  <c r="O111" i="4"/>
  <c r="P111" i="4"/>
  <c r="Q111" i="4"/>
  <c r="R111" i="4"/>
  <c r="S111" i="4"/>
  <c r="V111" i="4"/>
  <c r="X111" i="4"/>
  <c r="Z111" i="4"/>
  <c r="AA111" i="4"/>
  <c r="AB111" i="4"/>
  <c r="AC111" i="4"/>
  <c r="AD111" i="4"/>
  <c r="AG111" i="4"/>
  <c r="AH111" i="4"/>
  <c r="AI111" i="4"/>
  <c r="AL111" i="4"/>
  <c r="AN111" i="4"/>
  <c r="AP111" i="4"/>
  <c r="AW111" i="4"/>
  <c r="AX111" i="4"/>
  <c r="AZ111" i="4"/>
  <c r="BF111" i="4"/>
  <c r="BL111" i="4"/>
  <c r="BM111" i="4"/>
  <c r="BP111" i="4"/>
  <c r="BR111" i="4"/>
  <c r="BS111" i="4"/>
  <c r="BU111" i="4"/>
  <c r="BV111" i="4"/>
  <c r="BY111" i="4"/>
  <c r="BZ111" i="4"/>
  <c r="CA111" i="4"/>
  <c r="A112" i="4"/>
  <c r="B112" i="4"/>
  <c r="E112" i="4"/>
  <c r="F112" i="4"/>
  <c r="G112" i="4"/>
  <c r="H112" i="4"/>
  <c r="O112" i="4"/>
  <c r="P112" i="4"/>
  <c r="Q112" i="4"/>
  <c r="R112" i="4"/>
  <c r="S112" i="4"/>
  <c r="V112" i="4"/>
  <c r="X112" i="4"/>
  <c r="Z112" i="4"/>
  <c r="AA112" i="4"/>
  <c r="AB112" i="4"/>
  <c r="AC112" i="4"/>
  <c r="AD112" i="4"/>
  <c r="AE112" i="4"/>
  <c r="AG112" i="4"/>
  <c r="AH112" i="4"/>
  <c r="AI112" i="4"/>
  <c r="AL112" i="4"/>
  <c r="AN112" i="4"/>
  <c r="AP112" i="4"/>
  <c r="AW112" i="4"/>
  <c r="AX112" i="4"/>
  <c r="AZ112" i="4"/>
  <c r="BF112" i="4"/>
  <c r="BL112" i="4"/>
  <c r="BM112" i="4"/>
  <c r="BP112" i="4"/>
  <c r="BR112" i="4"/>
  <c r="BS112" i="4"/>
  <c r="BU112" i="4"/>
  <c r="BV112" i="4"/>
  <c r="BY112" i="4"/>
  <c r="BZ112" i="4"/>
  <c r="CA112" i="4"/>
  <c r="A113" i="4"/>
  <c r="B113" i="4"/>
  <c r="E113" i="4"/>
  <c r="F113" i="4"/>
  <c r="G113" i="4"/>
  <c r="H113" i="4"/>
  <c r="O113" i="4"/>
  <c r="P113" i="4"/>
  <c r="Q113" i="4"/>
  <c r="R113" i="4"/>
  <c r="S113" i="4"/>
  <c r="V113" i="4"/>
  <c r="X113" i="4"/>
  <c r="Z113" i="4"/>
  <c r="AA113" i="4"/>
  <c r="AB113" i="4"/>
  <c r="AC113" i="4"/>
  <c r="AD113" i="4"/>
  <c r="AG113" i="4"/>
  <c r="AH113" i="4"/>
  <c r="AI113" i="4"/>
  <c r="AL113" i="4"/>
  <c r="AN113" i="4"/>
  <c r="AP113" i="4"/>
  <c r="AW113" i="4"/>
  <c r="AX113" i="4"/>
  <c r="AZ113" i="4"/>
  <c r="BF113" i="4"/>
  <c r="BL113" i="4"/>
  <c r="BM113" i="4"/>
  <c r="BP113" i="4"/>
  <c r="BR113" i="4"/>
  <c r="BS113" i="4"/>
  <c r="BU113" i="4"/>
  <c r="BV113" i="4"/>
  <c r="BY113" i="4"/>
  <c r="BZ113" i="4"/>
  <c r="CA113" i="4"/>
  <c r="A114" i="4"/>
  <c r="B114" i="4"/>
  <c r="E114" i="4"/>
  <c r="F114" i="4"/>
  <c r="G114" i="4"/>
  <c r="H114" i="4"/>
  <c r="O114" i="4"/>
  <c r="P114" i="4"/>
  <c r="Q114" i="4"/>
  <c r="R114" i="4"/>
  <c r="S114" i="4"/>
  <c r="V114" i="4"/>
  <c r="X114" i="4"/>
  <c r="Z114" i="4"/>
  <c r="AA114" i="4"/>
  <c r="AB114" i="4"/>
  <c r="AC114" i="4"/>
  <c r="AD114" i="4"/>
  <c r="AG114" i="4"/>
  <c r="AH114" i="4"/>
  <c r="AI114" i="4"/>
  <c r="AL114" i="4"/>
  <c r="AN114" i="4"/>
  <c r="AP114" i="4"/>
  <c r="AW114" i="4"/>
  <c r="AX114" i="4"/>
  <c r="AZ114" i="4"/>
  <c r="BF114" i="4"/>
  <c r="BL114" i="4"/>
  <c r="BM114" i="4"/>
  <c r="BP114" i="4"/>
  <c r="BR114" i="4"/>
  <c r="BS114" i="4"/>
  <c r="BU114" i="4"/>
  <c r="BV114" i="4"/>
  <c r="BY114" i="4"/>
  <c r="BZ114" i="4"/>
  <c r="CA114" i="4"/>
  <c r="A115" i="4"/>
  <c r="B115" i="4"/>
  <c r="E115" i="4"/>
  <c r="F115" i="4"/>
  <c r="G115" i="4"/>
  <c r="H115" i="4"/>
  <c r="O115" i="4"/>
  <c r="P115" i="4"/>
  <c r="Q115" i="4"/>
  <c r="R115" i="4"/>
  <c r="S115" i="4"/>
  <c r="V115" i="4"/>
  <c r="X115" i="4"/>
  <c r="Z115" i="4"/>
  <c r="AA115" i="4"/>
  <c r="AB115" i="4"/>
  <c r="AC115" i="4"/>
  <c r="AD115" i="4"/>
  <c r="AG115" i="4"/>
  <c r="AH115" i="4"/>
  <c r="AI115" i="4"/>
  <c r="AL115" i="4"/>
  <c r="AN115" i="4"/>
  <c r="AP115" i="4"/>
  <c r="AW115" i="4"/>
  <c r="AX115" i="4"/>
  <c r="AZ115" i="4"/>
  <c r="BF115" i="4"/>
  <c r="BL115" i="4"/>
  <c r="BM115" i="4"/>
  <c r="BP115" i="4"/>
  <c r="BR115" i="4"/>
  <c r="BS115" i="4"/>
  <c r="BU115" i="4"/>
  <c r="BV115" i="4"/>
  <c r="BY115" i="4"/>
  <c r="BZ115" i="4"/>
  <c r="CA115" i="4"/>
  <c r="A116" i="4"/>
  <c r="B116" i="4"/>
  <c r="E116" i="4"/>
  <c r="F116" i="4"/>
  <c r="G116" i="4"/>
  <c r="H116" i="4"/>
  <c r="O116" i="4"/>
  <c r="P116" i="4"/>
  <c r="Q116" i="4"/>
  <c r="R116" i="4"/>
  <c r="S116" i="4"/>
  <c r="V116" i="4"/>
  <c r="X116" i="4"/>
  <c r="Z116" i="4"/>
  <c r="AA116" i="4"/>
  <c r="AB116" i="4"/>
  <c r="AC116" i="4"/>
  <c r="AD116" i="4"/>
  <c r="AG116" i="4"/>
  <c r="AH116" i="4"/>
  <c r="AI116" i="4"/>
  <c r="AL116" i="4"/>
  <c r="AN116" i="4"/>
  <c r="AP116" i="4"/>
  <c r="AW116" i="4"/>
  <c r="AX116" i="4"/>
  <c r="AZ116" i="4"/>
  <c r="BF116" i="4"/>
  <c r="BL116" i="4"/>
  <c r="BM116" i="4"/>
  <c r="BP116" i="4"/>
  <c r="BR116" i="4"/>
  <c r="BS116" i="4"/>
  <c r="BU116" i="4"/>
  <c r="BV116" i="4"/>
  <c r="BY116" i="4"/>
  <c r="BZ116" i="4"/>
  <c r="CA116" i="4"/>
  <c r="A117" i="4"/>
  <c r="B117" i="4"/>
  <c r="E117" i="4"/>
  <c r="F117" i="4"/>
  <c r="G117" i="4"/>
  <c r="H117" i="4"/>
  <c r="O117" i="4"/>
  <c r="P117" i="4"/>
  <c r="Q117" i="4"/>
  <c r="R117" i="4"/>
  <c r="S117" i="4"/>
  <c r="V117" i="4"/>
  <c r="X117" i="4"/>
  <c r="Z117" i="4"/>
  <c r="AA117" i="4"/>
  <c r="AB117" i="4"/>
  <c r="AC117" i="4"/>
  <c r="AD117" i="4"/>
  <c r="AG117" i="4"/>
  <c r="AH117" i="4"/>
  <c r="AI117" i="4"/>
  <c r="AL117" i="4"/>
  <c r="AN117" i="4"/>
  <c r="AP117" i="4"/>
  <c r="AW117" i="4"/>
  <c r="AX117" i="4"/>
  <c r="AZ117" i="4"/>
  <c r="BF117" i="4"/>
  <c r="BL117" i="4"/>
  <c r="BM117" i="4"/>
  <c r="BP117" i="4"/>
  <c r="BR117" i="4"/>
  <c r="BS117" i="4"/>
  <c r="BU117" i="4"/>
  <c r="BV117" i="4"/>
  <c r="BY117" i="4"/>
  <c r="BZ117" i="4"/>
  <c r="CA117" i="4"/>
  <c r="A118" i="4"/>
  <c r="B118" i="4"/>
  <c r="E118" i="4"/>
  <c r="F118" i="4"/>
  <c r="G118" i="4"/>
  <c r="H118" i="4"/>
  <c r="O118" i="4"/>
  <c r="P118" i="4"/>
  <c r="Q118" i="4"/>
  <c r="R118" i="4"/>
  <c r="S118" i="4"/>
  <c r="V118" i="4"/>
  <c r="X118" i="4"/>
  <c r="Z118" i="4"/>
  <c r="AA118" i="4"/>
  <c r="AB118" i="4"/>
  <c r="AC118" i="4"/>
  <c r="AD118" i="4"/>
  <c r="AG118" i="4"/>
  <c r="AH118" i="4"/>
  <c r="AI118" i="4"/>
  <c r="AL118" i="4"/>
  <c r="AN118" i="4"/>
  <c r="AP118" i="4"/>
  <c r="AW118" i="4"/>
  <c r="AX118" i="4"/>
  <c r="AZ118" i="4"/>
  <c r="BF118" i="4"/>
  <c r="BL118" i="4"/>
  <c r="BM118" i="4"/>
  <c r="BP118" i="4"/>
  <c r="BR118" i="4"/>
  <c r="BS118" i="4"/>
  <c r="BU118" i="4"/>
  <c r="BV118" i="4"/>
  <c r="BY118" i="4"/>
  <c r="BZ118" i="4"/>
  <c r="CA118" i="4"/>
  <c r="A119" i="4"/>
  <c r="B119" i="4"/>
  <c r="E119" i="4"/>
  <c r="F119" i="4"/>
  <c r="G119" i="4"/>
  <c r="H119" i="4"/>
  <c r="O119" i="4"/>
  <c r="P119" i="4"/>
  <c r="Q119" i="4"/>
  <c r="R119" i="4"/>
  <c r="S119" i="4"/>
  <c r="V119" i="4"/>
  <c r="X119" i="4"/>
  <c r="Z119" i="4"/>
  <c r="AA119" i="4"/>
  <c r="AB119" i="4"/>
  <c r="AC119" i="4"/>
  <c r="AD119" i="4"/>
  <c r="AG119" i="4"/>
  <c r="AH119" i="4"/>
  <c r="AI119" i="4"/>
  <c r="AL119" i="4"/>
  <c r="AN119" i="4"/>
  <c r="AP119" i="4"/>
  <c r="AW119" i="4"/>
  <c r="AX119" i="4"/>
  <c r="AZ119" i="4"/>
  <c r="BF119" i="4"/>
  <c r="BL119" i="4"/>
  <c r="BM119" i="4"/>
  <c r="BP119" i="4"/>
  <c r="BR119" i="4"/>
  <c r="BS119" i="4"/>
  <c r="BU119" i="4"/>
  <c r="BV119" i="4"/>
  <c r="BY119" i="4"/>
  <c r="BZ119" i="4"/>
  <c r="CA119" i="4"/>
  <c r="A120" i="4"/>
  <c r="B120" i="4"/>
  <c r="E120" i="4"/>
  <c r="F120" i="4"/>
  <c r="G120" i="4"/>
  <c r="H120" i="4"/>
  <c r="O120" i="4"/>
  <c r="P120" i="4"/>
  <c r="Q120" i="4"/>
  <c r="R120" i="4"/>
  <c r="S120" i="4"/>
  <c r="V120" i="4"/>
  <c r="X120" i="4"/>
  <c r="Z120" i="4"/>
  <c r="AA120" i="4"/>
  <c r="AB120" i="4"/>
  <c r="AC120" i="4"/>
  <c r="AD120" i="4"/>
  <c r="AG120" i="4"/>
  <c r="AH120" i="4"/>
  <c r="AI120" i="4"/>
  <c r="AL120" i="4"/>
  <c r="AN120" i="4"/>
  <c r="AP120" i="4"/>
  <c r="AW120" i="4"/>
  <c r="AX120" i="4"/>
  <c r="AZ120" i="4"/>
  <c r="BF120" i="4"/>
  <c r="BL120" i="4"/>
  <c r="BM120" i="4"/>
  <c r="BP120" i="4"/>
  <c r="BR120" i="4"/>
  <c r="BS120" i="4"/>
  <c r="BU120" i="4"/>
  <c r="BV120" i="4"/>
  <c r="BY120" i="4"/>
  <c r="BZ120" i="4"/>
  <c r="CA120" i="4"/>
  <c r="A121" i="4"/>
  <c r="B121" i="4"/>
  <c r="E121" i="4"/>
  <c r="F121" i="4"/>
  <c r="G121" i="4"/>
  <c r="H121" i="4"/>
  <c r="O121" i="4"/>
  <c r="P121" i="4"/>
  <c r="Q121" i="4"/>
  <c r="R121" i="4"/>
  <c r="S121" i="4"/>
  <c r="V121" i="4"/>
  <c r="X121" i="4"/>
  <c r="Z121" i="4"/>
  <c r="AA121" i="4"/>
  <c r="AB121" i="4"/>
  <c r="AC121" i="4"/>
  <c r="AD121" i="4"/>
  <c r="AG121" i="4"/>
  <c r="AH121" i="4"/>
  <c r="AI121" i="4"/>
  <c r="AL121" i="4"/>
  <c r="AN121" i="4"/>
  <c r="AP121" i="4"/>
  <c r="AW121" i="4"/>
  <c r="AX121" i="4"/>
  <c r="AZ121" i="4"/>
  <c r="BF121" i="4"/>
  <c r="BL121" i="4"/>
  <c r="BM121" i="4"/>
  <c r="BP121" i="4"/>
  <c r="BR121" i="4"/>
  <c r="BS121" i="4"/>
  <c r="BU121" i="4"/>
  <c r="BV121" i="4"/>
  <c r="BY121" i="4"/>
  <c r="BZ121" i="4"/>
  <c r="CA121" i="4"/>
  <c r="A122" i="4"/>
  <c r="B122" i="4"/>
  <c r="E122" i="4"/>
  <c r="F122" i="4"/>
  <c r="G122" i="4"/>
  <c r="H122" i="4"/>
  <c r="O122" i="4"/>
  <c r="P122" i="4"/>
  <c r="Q122" i="4"/>
  <c r="R122" i="4"/>
  <c r="S122" i="4"/>
  <c r="V122" i="4"/>
  <c r="X122" i="4"/>
  <c r="Z122" i="4"/>
  <c r="AA122" i="4"/>
  <c r="AB122" i="4"/>
  <c r="AC122" i="4"/>
  <c r="AD122" i="4"/>
  <c r="AG122" i="4"/>
  <c r="AH122" i="4"/>
  <c r="AI122" i="4"/>
  <c r="AL122" i="4"/>
  <c r="AN122" i="4"/>
  <c r="AP122" i="4"/>
  <c r="AW122" i="4"/>
  <c r="AX122" i="4"/>
  <c r="AZ122" i="4"/>
  <c r="BF122" i="4"/>
  <c r="BL122" i="4"/>
  <c r="BM122" i="4"/>
  <c r="BP122" i="4"/>
  <c r="BR122" i="4"/>
  <c r="BS122" i="4"/>
  <c r="BU122" i="4"/>
  <c r="BV122" i="4"/>
  <c r="BY122" i="4"/>
  <c r="BZ122" i="4"/>
  <c r="CA122" i="4"/>
  <c r="A123" i="4"/>
  <c r="B123" i="4"/>
  <c r="E123" i="4"/>
  <c r="F123" i="4"/>
  <c r="G123" i="4"/>
  <c r="H123" i="4"/>
  <c r="O123" i="4"/>
  <c r="P123" i="4"/>
  <c r="Q123" i="4"/>
  <c r="R123" i="4"/>
  <c r="S123" i="4"/>
  <c r="V123" i="4"/>
  <c r="X123" i="4"/>
  <c r="Z123" i="4"/>
  <c r="AA123" i="4"/>
  <c r="AB123" i="4"/>
  <c r="AC123" i="4"/>
  <c r="AD123" i="4"/>
  <c r="AG123" i="4"/>
  <c r="AH123" i="4"/>
  <c r="AI123" i="4"/>
  <c r="AL123" i="4"/>
  <c r="AN123" i="4"/>
  <c r="AP123" i="4"/>
  <c r="AW123" i="4"/>
  <c r="AX123" i="4"/>
  <c r="AZ123" i="4"/>
  <c r="BF123" i="4"/>
  <c r="BL123" i="4"/>
  <c r="BM123" i="4"/>
  <c r="BP123" i="4"/>
  <c r="BR123" i="4"/>
  <c r="BS123" i="4"/>
  <c r="BU123" i="4"/>
  <c r="BV123" i="4"/>
  <c r="BY123" i="4"/>
  <c r="BZ123" i="4"/>
  <c r="CA123" i="4"/>
  <c r="B124" i="4"/>
  <c r="C124" i="4"/>
  <c r="D124" i="4"/>
  <c r="E124" i="4"/>
  <c r="F124" i="4"/>
  <c r="G124" i="4"/>
  <c r="H124" i="4"/>
  <c r="I124" i="4"/>
  <c r="J124" i="4"/>
  <c r="K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V124" i="4"/>
  <c r="AW124" i="4"/>
  <c r="AX124" i="4"/>
  <c r="AY124" i="4"/>
  <c r="AZ124" i="4"/>
  <c r="BA124" i="4"/>
  <c r="BB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B1" i="5"/>
  <c r="A5" i="5"/>
  <c r="C5" i="5"/>
  <c r="D5" i="5"/>
  <c r="F5" i="5"/>
  <c r="G5" i="5"/>
  <c r="I5" i="5"/>
  <c r="J5" i="5"/>
  <c r="N5" i="5"/>
  <c r="O5" i="5"/>
  <c r="P5" i="5"/>
  <c r="R5" i="5"/>
  <c r="S5" i="5"/>
  <c r="U5" i="5"/>
  <c r="W5" i="5"/>
  <c r="X5" i="5"/>
  <c r="AD5" i="5"/>
  <c r="AE5" i="5"/>
  <c r="A6" i="5"/>
  <c r="B6" i="5"/>
  <c r="C6" i="5"/>
  <c r="D6" i="5"/>
  <c r="F6" i="5"/>
  <c r="G6" i="5"/>
  <c r="I6" i="5"/>
  <c r="J6" i="5"/>
  <c r="N6" i="5"/>
  <c r="O6" i="5"/>
  <c r="P6" i="5"/>
  <c r="R6" i="5"/>
  <c r="S6" i="5"/>
  <c r="U6" i="5"/>
  <c r="W6" i="5"/>
  <c r="X6" i="5"/>
  <c r="AD6" i="5"/>
  <c r="AE6" i="5"/>
  <c r="A7" i="5"/>
  <c r="B7" i="5"/>
  <c r="C7" i="5"/>
  <c r="D7" i="5"/>
  <c r="F7" i="5"/>
  <c r="G7" i="5"/>
  <c r="I7" i="5"/>
  <c r="J7" i="5"/>
  <c r="N7" i="5"/>
  <c r="O7" i="5"/>
  <c r="P7" i="5"/>
  <c r="R7" i="5"/>
  <c r="S7" i="5"/>
  <c r="U7" i="5"/>
  <c r="W7" i="5"/>
  <c r="X7" i="5"/>
  <c r="AD7" i="5"/>
  <c r="AE7" i="5"/>
  <c r="A8" i="5"/>
  <c r="B8" i="5"/>
  <c r="C8" i="5"/>
  <c r="D8" i="5"/>
  <c r="F8" i="5"/>
  <c r="G8" i="5"/>
  <c r="I8" i="5"/>
  <c r="J8" i="5"/>
  <c r="N8" i="5"/>
  <c r="O8" i="5"/>
  <c r="P8" i="5"/>
  <c r="R8" i="5"/>
  <c r="S8" i="5"/>
  <c r="U8" i="5"/>
  <c r="W8" i="5"/>
  <c r="X8" i="5"/>
  <c r="AD8" i="5"/>
  <c r="AE8" i="5"/>
  <c r="A9" i="5"/>
  <c r="B9" i="5"/>
  <c r="C9" i="5"/>
  <c r="D9" i="5"/>
  <c r="F9" i="5"/>
  <c r="G9" i="5"/>
  <c r="I9" i="5"/>
  <c r="J9" i="5"/>
  <c r="N9" i="5"/>
  <c r="O9" i="5"/>
  <c r="P9" i="5"/>
  <c r="R9" i="5"/>
  <c r="S9" i="5"/>
  <c r="U9" i="5"/>
  <c r="W9" i="5"/>
  <c r="X9" i="5"/>
  <c r="AD9" i="5"/>
  <c r="AE9" i="5"/>
  <c r="A10" i="5"/>
  <c r="B10" i="5"/>
  <c r="C10" i="5"/>
  <c r="D10" i="5"/>
  <c r="F10" i="5"/>
  <c r="G10" i="5"/>
  <c r="I10" i="5"/>
  <c r="J10" i="5"/>
  <c r="N10" i="5"/>
  <c r="O10" i="5"/>
  <c r="P10" i="5"/>
  <c r="R10" i="5"/>
  <c r="S10" i="5"/>
  <c r="U10" i="5"/>
  <c r="W10" i="5"/>
  <c r="X10" i="5"/>
  <c r="AD10" i="5"/>
  <c r="AE10" i="5"/>
  <c r="A11" i="5"/>
  <c r="B11" i="5"/>
  <c r="C11" i="5"/>
  <c r="D11" i="5"/>
  <c r="F11" i="5"/>
  <c r="G11" i="5"/>
  <c r="I11" i="5"/>
  <c r="J11" i="5"/>
  <c r="N11" i="5"/>
  <c r="O11" i="5"/>
  <c r="P11" i="5"/>
  <c r="R11" i="5"/>
  <c r="S11" i="5"/>
  <c r="U11" i="5"/>
  <c r="W11" i="5"/>
  <c r="X11" i="5"/>
  <c r="AD11" i="5"/>
  <c r="AE11" i="5"/>
  <c r="A12" i="5"/>
  <c r="B12" i="5"/>
  <c r="C12" i="5"/>
  <c r="D12" i="5"/>
  <c r="F12" i="5"/>
  <c r="G12" i="5"/>
  <c r="I12" i="5"/>
  <c r="J12" i="5"/>
  <c r="N12" i="5"/>
  <c r="O12" i="5"/>
  <c r="P12" i="5"/>
  <c r="R12" i="5"/>
  <c r="S12" i="5"/>
  <c r="U12" i="5"/>
  <c r="W12" i="5"/>
  <c r="X12" i="5"/>
  <c r="AD12" i="5"/>
  <c r="AE12" i="5"/>
  <c r="A13" i="5"/>
  <c r="B13" i="5"/>
  <c r="C13" i="5"/>
  <c r="D13" i="5"/>
  <c r="F13" i="5"/>
  <c r="G13" i="5"/>
  <c r="I13" i="5"/>
  <c r="J13" i="5"/>
  <c r="N13" i="5"/>
  <c r="O13" i="5"/>
  <c r="P13" i="5"/>
  <c r="R13" i="5"/>
  <c r="S13" i="5"/>
  <c r="U13" i="5"/>
  <c r="W13" i="5"/>
  <c r="X13" i="5"/>
  <c r="AD13" i="5"/>
  <c r="AE13" i="5"/>
  <c r="A14" i="5"/>
  <c r="B14" i="5"/>
  <c r="C14" i="5"/>
  <c r="D14" i="5"/>
  <c r="F14" i="5"/>
  <c r="G14" i="5"/>
  <c r="I14" i="5"/>
  <c r="J14" i="5"/>
  <c r="N14" i="5"/>
  <c r="O14" i="5"/>
  <c r="P14" i="5"/>
  <c r="R14" i="5"/>
  <c r="S14" i="5"/>
  <c r="U14" i="5"/>
  <c r="W14" i="5"/>
  <c r="X14" i="5"/>
  <c r="AD14" i="5"/>
  <c r="AE14" i="5"/>
  <c r="A15" i="5"/>
  <c r="B15" i="5"/>
  <c r="C15" i="5"/>
  <c r="D15" i="5"/>
  <c r="F15" i="5"/>
  <c r="G15" i="5"/>
  <c r="I15" i="5"/>
  <c r="J15" i="5"/>
  <c r="N15" i="5"/>
  <c r="O15" i="5"/>
  <c r="P15" i="5"/>
  <c r="R15" i="5"/>
  <c r="S15" i="5"/>
  <c r="U15" i="5"/>
  <c r="W15" i="5"/>
  <c r="X15" i="5"/>
  <c r="AD15" i="5"/>
  <c r="AE15" i="5"/>
  <c r="A16" i="5"/>
  <c r="B16" i="5"/>
  <c r="C16" i="5"/>
  <c r="D16" i="5"/>
  <c r="F16" i="5"/>
  <c r="G16" i="5"/>
  <c r="I16" i="5"/>
  <c r="J16" i="5"/>
  <c r="N16" i="5"/>
  <c r="O16" i="5"/>
  <c r="P16" i="5"/>
  <c r="R16" i="5"/>
  <c r="S16" i="5"/>
  <c r="U16" i="5"/>
  <c r="W16" i="5"/>
  <c r="X16" i="5"/>
  <c r="AD16" i="5"/>
  <c r="AE16" i="5"/>
  <c r="A17" i="5"/>
  <c r="B17" i="5"/>
  <c r="C17" i="5"/>
  <c r="D17" i="5"/>
  <c r="F17" i="5"/>
  <c r="G17" i="5"/>
  <c r="I17" i="5"/>
  <c r="J17" i="5"/>
  <c r="N17" i="5"/>
  <c r="O17" i="5"/>
  <c r="P17" i="5"/>
  <c r="R17" i="5"/>
  <c r="S17" i="5"/>
  <c r="U17" i="5"/>
  <c r="W17" i="5"/>
  <c r="X17" i="5"/>
  <c r="AD17" i="5"/>
  <c r="AE17" i="5"/>
  <c r="A18" i="5"/>
  <c r="B18" i="5"/>
  <c r="C18" i="5"/>
  <c r="D18" i="5"/>
  <c r="F18" i="5"/>
  <c r="G18" i="5"/>
  <c r="I18" i="5"/>
  <c r="J18" i="5"/>
  <c r="N18" i="5"/>
  <c r="O18" i="5"/>
  <c r="P18" i="5"/>
  <c r="R18" i="5"/>
  <c r="S18" i="5"/>
  <c r="U18" i="5"/>
  <c r="W18" i="5"/>
  <c r="X18" i="5"/>
  <c r="AD18" i="5"/>
  <c r="AE18" i="5"/>
  <c r="A19" i="5"/>
  <c r="B19" i="5"/>
  <c r="C19" i="5"/>
  <c r="D19" i="5"/>
  <c r="F19" i="5"/>
  <c r="G19" i="5"/>
  <c r="I19" i="5"/>
  <c r="J19" i="5"/>
  <c r="N19" i="5"/>
  <c r="O19" i="5"/>
  <c r="P19" i="5"/>
  <c r="R19" i="5"/>
  <c r="S19" i="5"/>
  <c r="U19" i="5"/>
  <c r="W19" i="5"/>
  <c r="X19" i="5"/>
  <c r="AD19" i="5"/>
  <c r="AE19" i="5"/>
  <c r="A20" i="5"/>
  <c r="B20" i="5"/>
  <c r="C20" i="5"/>
  <c r="D20" i="5"/>
  <c r="F20" i="5"/>
  <c r="G20" i="5"/>
  <c r="I20" i="5"/>
  <c r="J20" i="5"/>
  <c r="N20" i="5"/>
  <c r="O20" i="5"/>
  <c r="P20" i="5"/>
  <c r="R20" i="5"/>
  <c r="S20" i="5"/>
  <c r="U20" i="5"/>
  <c r="W20" i="5"/>
  <c r="X20" i="5"/>
  <c r="AD20" i="5"/>
  <c r="AE20" i="5"/>
  <c r="A21" i="5"/>
  <c r="B21" i="5"/>
  <c r="C21" i="5"/>
  <c r="D21" i="5"/>
  <c r="F21" i="5"/>
  <c r="G21" i="5"/>
  <c r="I21" i="5"/>
  <c r="J21" i="5"/>
  <c r="N21" i="5"/>
  <c r="O21" i="5"/>
  <c r="P21" i="5"/>
  <c r="R21" i="5"/>
  <c r="S21" i="5"/>
  <c r="U21" i="5"/>
  <c r="W21" i="5"/>
  <c r="X21" i="5"/>
  <c r="AD21" i="5"/>
  <c r="AE21" i="5"/>
  <c r="A22" i="5"/>
  <c r="B22" i="5"/>
  <c r="S22" i="5"/>
  <c r="U22" i="5"/>
  <c r="W22" i="5"/>
  <c r="X22" i="5"/>
  <c r="AD22" i="5"/>
  <c r="AE22" i="5"/>
  <c r="A23" i="5"/>
  <c r="B23" i="5"/>
  <c r="S23" i="5"/>
  <c r="U23" i="5"/>
  <c r="W23" i="5"/>
  <c r="X23" i="5"/>
  <c r="AD23" i="5"/>
  <c r="AE23" i="5"/>
  <c r="A24" i="5"/>
  <c r="B24" i="5"/>
  <c r="S24" i="5"/>
  <c r="U24" i="5"/>
  <c r="W24" i="5"/>
  <c r="X24" i="5"/>
  <c r="AD24" i="5"/>
  <c r="AE24" i="5"/>
  <c r="A25" i="5"/>
  <c r="B25" i="5"/>
  <c r="S25" i="5"/>
  <c r="U25" i="5"/>
  <c r="W25" i="5"/>
  <c r="X25" i="5"/>
  <c r="AD25" i="5"/>
  <c r="AE25" i="5"/>
  <c r="A26" i="5"/>
  <c r="B26" i="5"/>
  <c r="S26" i="5"/>
  <c r="U26" i="5"/>
  <c r="W26" i="5"/>
  <c r="X26" i="5"/>
  <c r="AD26" i="5"/>
  <c r="AE26" i="5"/>
  <c r="A27" i="5"/>
  <c r="B27" i="5"/>
  <c r="S27" i="5"/>
  <c r="U27" i="5"/>
  <c r="W27" i="5"/>
  <c r="X27" i="5"/>
  <c r="AD27" i="5"/>
  <c r="AE27" i="5"/>
  <c r="A28" i="5"/>
  <c r="B28" i="5"/>
  <c r="S28" i="5"/>
  <c r="U28" i="5"/>
  <c r="W28" i="5"/>
  <c r="X28" i="5"/>
  <c r="AD28" i="5"/>
  <c r="AE28" i="5"/>
  <c r="A29" i="5"/>
  <c r="B29" i="5"/>
  <c r="S29" i="5"/>
  <c r="U29" i="5"/>
  <c r="W29" i="5"/>
  <c r="X29" i="5"/>
  <c r="AA29" i="5"/>
  <c r="AD29" i="5"/>
  <c r="AE29" i="5"/>
  <c r="A30" i="5"/>
  <c r="B30" i="5"/>
  <c r="S30" i="5"/>
  <c r="U30" i="5"/>
  <c r="W30" i="5"/>
  <c r="X30" i="5"/>
  <c r="AA30" i="5"/>
  <c r="AD30" i="5"/>
  <c r="AE30" i="5"/>
  <c r="A31" i="5"/>
  <c r="B31" i="5"/>
  <c r="S31" i="5"/>
  <c r="U31" i="5"/>
  <c r="W31" i="5"/>
  <c r="X31" i="5"/>
  <c r="AA31" i="5"/>
  <c r="AD31" i="5"/>
  <c r="AE31" i="5"/>
  <c r="A32" i="5"/>
  <c r="B32" i="5"/>
  <c r="S32" i="5"/>
  <c r="U32" i="5"/>
  <c r="W32" i="5"/>
  <c r="X32" i="5"/>
  <c r="AA32" i="5"/>
  <c r="AD32" i="5"/>
  <c r="AE32" i="5"/>
  <c r="A33" i="5"/>
  <c r="B33" i="5"/>
  <c r="S33" i="5"/>
  <c r="U33" i="5"/>
  <c r="W33" i="5"/>
  <c r="X33" i="5"/>
  <c r="AA33" i="5"/>
  <c r="AD33" i="5"/>
  <c r="AE33" i="5"/>
  <c r="A34" i="5"/>
  <c r="B34" i="5"/>
  <c r="E34" i="5"/>
  <c r="H34" i="5"/>
  <c r="L34" i="5"/>
  <c r="Q34" i="5"/>
  <c r="S34" i="5"/>
  <c r="U34" i="5"/>
  <c r="W34" i="5"/>
  <c r="X34" i="5"/>
  <c r="AA34" i="5"/>
  <c r="AD34" i="5"/>
  <c r="AE34" i="5"/>
  <c r="A35" i="5"/>
  <c r="B35" i="5"/>
  <c r="E35" i="5"/>
  <c r="H35" i="5"/>
  <c r="L35" i="5"/>
  <c r="Q35" i="5"/>
  <c r="S35" i="5"/>
  <c r="U35" i="5"/>
  <c r="W35" i="5"/>
  <c r="X35" i="5"/>
  <c r="AA35" i="5"/>
  <c r="AD35" i="5"/>
  <c r="AE35" i="5"/>
  <c r="A36" i="5"/>
  <c r="B36" i="5"/>
  <c r="E36" i="5"/>
  <c r="H36" i="5"/>
  <c r="L36" i="5"/>
  <c r="Q36" i="5"/>
  <c r="S36" i="5"/>
  <c r="U36" i="5"/>
  <c r="W36" i="5"/>
  <c r="X36" i="5"/>
  <c r="AA36" i="5"/>
  <c r="AD36" i="5"/>
  <c r="AE36" i="5"/>
  <c r="A37" i="5"/>
  <c r="B37" i="5"/>
  <c r="E37" i="5"/>
  <c r="H37" i="5"/>
  <c r="L37" i="5"/>
  <c r="Q37" i="5"/>
  <c r="S37" i="5"/>
  <c r="U37" i="5"/>
  <c r="W37" i="5"/>
  <c r="X37" i="5"/>
  <c r="AA37" i="5"/>
  <c r="AD37" i="5"/>
  <c r="AE37" i="5"/>
  <c r="A38" i="5"/>
  <c r="B38" i="5"/>
  <c r="E38" i="5"/>
  <c r="H38" i="5"/>
  <c r="L38" i="5"/>
  <c r="Q38" i="5"/>
  <c r="S38" i="5"/>
  <c r="U38" i="5"/>
  <c r="W38" i="5"/>
  <c r="X38" i="5"/>
  <c r="AA38" i="5"/>
  <c r="AD38" i="5"/>
  <c r="AE38" i="5"/>
  <c r="A39" i="5"/>
  <c r="B39" i="5"/>
  <c r="E39" i="5"/>
  <c r="H39" i="5"/>
  <c r="L39" i="5"/>
  <c r="Q39" i="5"/>
  <c r="S39" i="5"/>
  <c r="U39" i="5"/>
  <c r="W39" i="5"/>
  <c r="X39" i="5"/>
  <c r="AA39" i="5"/>
  <c r="AD39" i="5"/>
  <c r="AE39" i="5"/>
  <c r="A40" i="5"/>
  <c r="B40" i="5"/>
  <c r="E40" i="5"/>
  <c r="H40" i="5"/>
  <c r="L40" i="5"/>
  <c r="Q40" i="5"/>
  <c r="S40" i="5"/>
  <c r="U40" i="5"/>
  <c r="W40" i="5"/>
  <c r="X40" i="5"/>
  <c r="AA40" i="5"/>
  <c r="AD40" i="5"/>
  <c r="AE40" i="5"/>
  <c r="A41" i="5"/>
  <c r="B41" i="5"/>
  <c r="E41" i="5"/>
  <c r="H41" i="5"/>
  <c r="L41" i="5"/>
  <c r="Q41" i="5"/>
  <c r="S41" i="5"/>
  <c r="U41" i="5"/>
  <c r="W41" i="5"/>
  <c r="X41" i="5"/>
  <c r="AA41" i="5"/>
  <c r="AD41" i="5"/>
  <c r="AE41" i="5"/>
  <c r="A42" i="5"/>
  <c r="B42" i="5"/>
  <c r="E42" i="5"/>
  <c r="H42" i="5"/>
  <c r="L42" i="5"/>
  <c r="Q42" i="5"/>
  <c r="S42" i="5"/>
  <c r="U42" i="5"/>
  <c r="W42" i="5"/>
  <c r="X42" i="5"/>
  <c r="AA42" i="5"/>
  <c r="AD42" i="5"/>
  <c r="AE42" i="5"/>
  <c r="A43" i="5"/>
  <c r="E43" i="5"/>
  <c r="H43" i="5"/>
  <c r="L43" i="5"/>
  <c r="Q43" i="5"/>
  <c r="S43" i="5"/>
  <c r="U43" i="5"/>
  <c r="W43" i="5"/>
  <c r="X43" i="5"/>
  <c r="AA43" i="5"/>
  <c r="AD43" i="5"/>
  <c r="AE43" i="5"/>
  <c r="A44" i="5"/>
  <c r="B44" i="5"/>
  <c r="E44" i="5"/>
  <c r="H44" i="5"/>
  <c r="L44" i="5"/>
  <c r="Q44" i="5"/>
  <c r="S44" i="5"/>
  <c r="U44" i="5"/>
  <c r="W44" i="5"/>
  <c r="X44" i="5"/>
  <c r="AA44" i="5"/>
  <c r="AD44" i="5"/>
  <c r="AE44" i="5"/>
  <c r="A45" i="5"/>
  <c r="B45" i="5"/>
  <c r="E45" i="5"/>
  <c r="H45" i="5"/>
  <c r="L45" i="5"/>
  <c r="Q45" i="5"/>
  <c r="S45" i="5"/>
  <c r="U45" i="5"/>
  <c r="W45" i="5"/>
  <c r="X45" i="5"/>
  <c r="AA45" i="5"/>
  <c r="AD45" i="5"/>
  <c r="AE45" i="5"/>
  <c r="A46" i="5"/>
  <c r="B46" i="5"/>
  <c r="E46" i="5"/>
  <c r="H46" i="5"/>
  <c r="L46" i="5"/>
  <c r="Q46" i="5"/>
  <c r="S46" i="5"/>
  <c r="U46" i="5"/>
  <c r="W46" i="5"/>
  <c r="X46" i="5"/>
  <c r="AA46" i="5"/>
  <c r="AD46" i="5"/>
  <c r="AE46" i="5"/>
  <c r="A47" i="5"/>
  <c r="B47" i="5"/>
  <c r="E47" i="5"/>
  <c r="H47" i="5"/>
  <c r="L47" i="5"/>
  <c r="Q47" i="5"/>
  <c r="AF47" i="5"/>
  <c r="AH47" i="5"/>
  <c r="AI47" i="5"/>
  <c r="A48" i="5"/>
  <c r="B48" i="5"/>
  <c r="E48" i="5"/>
  <c r="H48" i="5"/>
  <c r="L48" i="5"/>
  <c r="Q48" i="5"/>
  <c r="AD48" i="5"/>
  <c r="AE48" i="5"/>
  <c r="AF48" i="5"/>
  <c r="AH48" i="5"/>
  <c r="AI48" i="5"/>
  <c r="A49" i="5"/>
  <c r="B49" i="5"/>
  <c r="E49" i="5"/>
  <c r="H49" i="5"/>
  <c r="L49" i="5"/>
  <c r="Q49" i="5"/>
  <c r="AD49" i="5"/>
  <c r="AF49" i="5"/>
  <c r="AH49" i="5"/>
  <c r="AI49" i="5"/>
  <c r="A50" i="5"/>
  <c r="B50" i="5"/>
  <c r="E50" i="5"/>
  <c r="H50" i="5"/>
  <c r="L50" i="5"/>
  <c r="Q50" i="5"/>
  <c r="AD50" i="5"/>
  <c r="AF50" i="5"/>
  <c r="AH50" i="5"/>
  <c r="AI50" i="5"/>
  <c r="A51" i="5"/>
  <c r="B51" i="5"/>
  <c r="E51" i="5"/>
  <c r="H51" i="5"/>
  <c r="L51" i="5"/>
  <c r="Q51" i="5"/>
  <c r="AD51" i="5"/>
  <c r="AF51" i="5"/>
  <c r="AH51" i="5"/>
  <c r="AI51" i="5"/>
  <c r="A52" i="5"/>
  <c r="B52" i="5"/>
  <c r="E52" i="5"/>
  <c r="H52" i="5"/>
  <c r="L52" i="5"/>
  <c r="Q52" i="5"/>
  <c r="AD52" i="5"/>
  <c r="AE52" i="5"/>
  <c r="AF52" i="5"/>
  <c r="A53" i="5"/>
  <c r="B53" i="5"/>
  <c r="E53" i="5"/>
  <c r="H53" i="5"/>
  <c r="L53" i="5"/>
  <c r="Q53" i="5"/>
  <c r="AD53" i="5"/>
  <c r="AF53" i="5"/>
  <c r="A54" i="5"/>
  <c r="B54" i="5"/>
  <c r="E54" i="5"/>
  <c r="H54" i="5"/>
  <c r="L54" i="5"/>
  <c r="Q54" i="5"/>
  <c r="AD54" i="5"/>
  <c r="AE54" i="5"/>
  <c r="AF54" i="5"/>
  <c r="A55" i="5"/>
  <c r="B55" i="5"/>
  <c r="E55" i="5"/>
  <c r="H55" i="5"/>
  <c r="L55" i="5"/>
  <c r="Q55" i="5"/>
  <c r="AD55" i="5"/>
  <c r="AE55" i="5"/>
  <c r="AF55" i="5"/>
  <c r="A56" i="5"/>
  <c r="B56" i="5"/>
  <c r="E56" i="5"/>
  <c r="H56" i="5"/>
  <c r="L56" i="5"/>
  <c r="Q56" i="5"/>
  <c r="AD56" i="5"/>
  <c r="AE56" i="5"/>
  <c r="AF56" i="5"/>
  <c r="A57" i="5"/>
  <c r="B57" i="5"/>
  <c r="E57" i="5"/>
  <c r="H57" i="5"/>
  <c r="L57" i="5"/>
  <c r="Q57" i="5"/>
  <c r="AB57" i="5"/>
  <c r="AF57" i="5"/>
  <c r="A58" i="5"/>
  <c r="B58" i="5"/>
  <c r="D58" i="5"/>
  <c r="F58" i="5"/>
  <c r="G58" i="5"/>
  <c r="I58" i="5"/>
  <c r="J58" i="5"/>
  <c r="K58" i="5"/>
  <c r="O58" i="5"/>
  <c r="P58" i="5"/>
  <c r="U58" i="5"/>
  <c r="W58" i="5"/>
  <c r="X58" i="5"/>
  <c r="AA58" i="5"/>
  <c r="AB58" i="5"/>
  <c r="AD58" i="5"/>
  <c r="AE58" i="5"/>
  <c r="A59" i="5"/>
  <c r="B59" i="5"/>
  <c r="D59" i="5"/>
  <c r="F59" i="5"/>
  <c r="G59" i="5"/>
  <c r="I59" i="5"/>
  <c r="J59" i="5"/>
  <c r="K59" i="5"/>
  <c r="O59" i="5"/>
  <c r="P59" i="5"/>
  <c r="U59" i="5"/>
  <c r="W59" i="5"/>
  <c r="X59" i="5"/>
  <c r="AA59" i="5"/>
  <c r="AB59" i="5"/>
  <c r="AD59" i="5"/>
  <c r="AE59" i="5"/>
  <c r="A60" i="5"/>
  <c r="B60" i="5"/>
  <c r="D60" i="5"/>
  <c r="F60" i="5"/>
  <c r="G60" i="5"/>
  <c r="I60" i="5"/>
  <c r="J60" i="5"/>
  <c r="K60" i="5"/>
  <c r="O60" i="5"/>
  <c r="P60" i="5"/>
  <c r="U60" i="5"/>
  <c r="W60" i="5"/>
  <c r="X60" i="5"/>
  <c r="AA60" i="5"/>
  <c r="AB60" i="5"/>
  <c r="AD60" i="5"/>
  <c r="AE60" i="5"/>
  <c r="A61" i="5"/>
  <c r="B61" i="5"/>
  <c r="D61" i="5"/>
  <c r="F61" i="5"/>
  <c r="G61" i="5"/>
  <c r="I61" i="5"/>
  <c r="J61" i="5"/>
  <c r="K61" i="5"/>
  <c r="O61" i="5"/>
  <c r="P61" i="5"/>
  <c r="U61" i="5"/>
  <c r="W61" i="5"/>
  <c r="X61" i="5"/>
  <c r="AA61" i="5"/>
  <c r="AB61" i="5"/>
  <c r="AD61" i="5"/>
  <c r="AE61" i="5"/>
  <c r="A62" i="5"/>
  <c r="B62" i="5"/>
  <c r="D62" i="5"/>
  <c r="F62" i="5"/>
  <c r="G62" i="5"/>
  <c r="I62" i="5"/>
  <c r="J62" i="5"/>
  <c r="K62" i="5"/>
  <c r="O62" i="5"/>
  <c r="P62" i="5"/>
  <c r="U62" i="5"/>
  <c r="W62" i="5"/>
  <c r="X62" i="5"/>
  <c r="AA62" i="5"/>
  <c r="AB62" i="5"/>
  <c r="AD62" i="5"/>
  <c r="AE62" i="5"/>
  <c r="A63" i="5"/>
  <c r="B63" i="5"/>
  <c r="D63" i="5"/>
  <c r="F63" i="5"/>
  <c r="G63" i="5"/>
  <c r="I63" i="5"/>
  <c r="J63" i="5"/>
  <c r="K63" i="5"/>
  <c r="O63" i="5"/>
  <c r="P63" i="5"/>
  <c r="U63" i="5"/>
  <c r="W63" i="5"/>
  <c r="X63" i="5"/>
  <c r="AA63" i="5"/>
  <c r="AB63" i="5"/>
  <c r="AD63" i="5"/>
  <c r="AE63" i="5"/>
  <c r="A64" i="5"/>
  <c r="B64" i="5"/>
  <c r="D64" i="5"/>
  <c r="F64" i="5"/>
  <c r="G64" i="5"/>
  <c r="I64" i="5"/>
  <c r="J64" i="5"/>
  <c r="K64" i="5"/>
  <c r="O64" i="5"/>
  <c r="P64" i="5"/>
  <c r="U64" i="5"/>
  <c r="W64" i="5"/>
  <c r="X64" i="5"/>
  <c r="AA64" i="5"/>
  <c r="AB64" i="5"/>
  <c r="AD64" i="5"/>
  <c r="AE64" i="5"/>
  <c r="A65" i="5"/>
  <c r="B65" i="5"/>
  <c r="D65" i="5"/>
  <c r="F65" i="5"/>
  <c r="G65" i="5"/>
  <c r="I65" i="5"/>
  <c r="J65" i="5"/>
  <c r="K65" i="5"/>
  <c r="O65" i="5"/>
  <c r="P65" i="5"/>
  <c r="U65" i="5"/>
  <c r="W65" i="5"/>
  <c r="X65" i="5"/>
  <c r="AA65" i="5"/>
  <c r="AB65" i="5"/>
  <c r="AD65" i="5"/>
  <c r="AE65" i="5"/>
  <c r="A66" i="5"/>
  <c r="B66" i="5"/>
  <c r="D66" i="5"/>
  <c r="F66" i="5"/>
  <c r="G66" i="5"/>
  <c r="I66" i="5"/>
  <c r="J66" i="5"/>
  <c r="K66" i="5"/>
  <c r="O66" i="5"/>
  <c r="P66" i="5"/>
  <c r="U66" i="5"/>
  <c r="W66" i="5"/>
  <c r="X66" i="5"/>
  <c r="AA66" i="5"/>
  <c r="AB66" i="5"/>
  <c r="AD66" i="5"/>
  <c r="AE66" i="5"/>
  <c r="A67" i="5"/>
  <c r="B67" i="5"/>
  <c r="D67" i="5"/>
  <c r="F67" i="5"/>
  <c r="G67" i="5"/>
  <c r="I67" i="5"/>
  <c r="J67" i="5"/>
  <c r="K67" i="5"/>
  <c r="O67" i="5"/>
  <c r="P67" i="5"/>
  <c r="U67" i="5"/>
  <c r="W67" i="5"/>
  <c r="X67" i="5"/>
  <c r="AA67" i="5"/>
  <c r="AB67" i="5"/>
  <c r="AD67" i="5"/>
  <c r="AE67" i="5"/>
  <c r="A68" i="5"/>
  <c r="B68" i="5"/>
  <c r="D68" i="5"/>
  <c r="F68" i="5"/>
  <c r="G68" i="5"/>
  <c r="I68" i="5"/>
  <c r="J68" i="5"/>
  <c r="K68" i="5"/>
  <c r="O68" i="5"/>
  <c r="P68" i="5"/>
  <c r="U68" i="5"/>
  <c r="W68" i="5"/>
  <c r="X68" i="5"/>
  <c r="AA68" i="5"/>
  <c r="AB68" i="5"/>
  <c r="AD68" i="5"/>
  <c r="AE68" i="5"/>
  <c r="A69" i="5"/>
  <c r="B69" i="5"/>
  <c r="D69" i="5"/>
  <c r="F69" i="5"/>
  <c r="G69" i="5"/>
  <c r="I69" i="5"/>
  <c r="J69" i="5"/>
  <c r="K69" i="5"/>
  <c r="O69" i="5"/>
  <c r="P69" i="5"/>
  <c r="U69" i="5"/>
  <c r="W69" i="5"/>
  <c r="X69" i="5"/>
  <c r="AA69" i="5"/>
  <c r="AB69" i="5"/>
  <c r="AD69" i="5"/>
  <c r="AE69" i="5"/>
  <c r="A70" i="5"/>
  <c r="B70" i="5"/>
  <c r="D70" i="5"/>
  <c r="F70" i="5"/>
  <c r="G70" i="5"/>
  <c r="I70" i="5"/>
  <c r="J70" i="5"/>
  <c r="K70" i="5"/>
  <c r="O70" i="5"/>
  <c r="P70" i="5"/>
  <c r="U70" i="5"/>
  <c r="W70" i="5"/>
  <c r="X70" i="5"/>
  <c r="AA70" i="5"/>
  <c r="AB70" i="5"/>
  <c r="AD70" i="5"/>
  <c r="AE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B1" i="6"/>
  <c r="A5" i="6"/>
  <c r="C5" i="6"/>
  <c r="D5" i="6"/>
  <c r="F5" i="6"/>
  <c r="G5" i="6"/>
  <c r="I5" i="6"/>
  <c r="J5" i="6"/>
  <c r="N5" i="6"/>
  <c r="O5" i="6"/>
  <c r="P5" i="6"/>
  <c r="R5" i="6"/>
  <c r="S5" i="6"/>
  <c r="U5" i="6"/>
  <c r="W5" i="6"/>
  <c r="X5" i="6"/>
  <c r="AD5" i="6"/>
  <c r="A6" i="6"/>
  <c r="B6" i="6"/>
  <c r="C6" i="6"/>
  <c r="D6" i="6"/>
  <c r="F6" i="6"/>
  <c r="G6" i="6"/>
  <c r="I6" i="6"/>
  <c r="J6" i="6"/>
  <c r="N6" i="6"/>
  <c r="O6" i="6"/>
  <c r="P6" i="6"/>
  <c r="R6" i="6"/>
  <c r="S6" i="6"/>
  <c r="U6" i="6"/>
  <c r="W6" i="6"/>
  <c r="X6" i="6"/>
  <c r="AD6" i="6"/>
  <c r="A7" i="6"/>
  <c r="B7" i="6"/>
  <c r="C7" i="6"/>
  <c r="D7" i="6"/>
  <c r="F7" i="6"/>
  <c r="G7" i="6"/>
  <c r="I7" i="6"/>
  <c r="J7" i="6"/>
  <c r="N7" i="6"/>
  <c r="O7" i="6"/>
  <c r="P7" i="6"/>
  <c r="R7" i="6"/>
  <c r="S7" i="6"/>
  <c r="U7" i="6"/>
  <c r="W7" i="6"/>
  <c r="X7" i="6"/>
  <c r="AD7" i="6"/>
  <c r="A8" i="6"/>
  <c r="B8" i="6"/>
  <c r="C8" i="6"/>
  <c r="D8" i="6"/>
  <c r="F8" i="6"/>
  <c r="G8" i="6"/>
  <c r="I8" i="6"/>
  <c r="J8" i="6"/>
  <c r="N8" i="6"/>
  <c r="O8" i="6"/>
  <c r="P8" i="6"/>
  <c r="R8" i="6"/>
  <c r="S8" i="6"/>
  <c r="U8" i="6"/>
  <c r="W8" i="6"/>
  <c r="X8" i="6"/>
  <c r="AD8" i="6"/>
  <c r="A9" i="6"/>
  <c r="B9" i="6"/>
  <c r="C9" i="6"/>
  <c r="D9" i="6"/>
  <c r="F9" i="6"/>
  <c r="G9" i="6"/>
  <c r="I9" i="6"/>
  <c r="J9" i="6"/>
  <c r="N9" i="6"/>
  <c r="O9" i="6"/>
  <c r="P9" i="6"/>
  <c r="R9" i="6"/>
  <c r="S9" i="6"/>
  <c r="U9" i="6"/>
  <c r="W9" i="6"/>
  <c r="X9" i="6"/>
  <c r="AD9" i="6"/>
  <c r="A10" i="6"/>
  <c r="B10" i="6"/>
  <c r="C10" i="6"/>
  <c r="D10" i="6"/>
  <c r="F10" i="6"/>
  <c r="G10" i="6"/>
  <c r="I10" i="6"/>
  <c r="J10" i="6"/>
  <c r="N10" i="6"/>
  <c r="O10" i="6"/>
  <c r="P10" i="6"/>
  <c r="R10" i="6"/>
  <c r="S10" i="6"/>
  <c r="U10" i="6"/>
  <c r="W10" i="6"/>
  <c r="X10" i="6"/>
  <c r="AD10" i="6"/>
  <c r="A11" i="6"/>
  <c r="B11" i="6"/>
  <c r="C11" i="6"/>
  <c r="D11" i="6"/>
  <c r="F11" i="6"/>
  <c r="G11" i="6"/>
  <c r="I11" i="6"/>
  <c r="J11" i="6"/>
  <c r="N11" i="6"/>
  <c r="O11" i="6"/>
  <c r="P11" i="6"/>
  <c r="R11" i="6"/>
  <c r="S11" i="6"/>
  <c r="U11" i="6"/>
  <c r="W11" i="6"/>
  <c r="X11" i="6"/>
  <c r="AD11" i="6"/>
  <c r="A12" i="6"/>
  <c r="B12" i="6"/>
  <c r="C12" i="6"/>
  <c r="D12" i="6"/>
  <c r="F12" i="6"/>
  <c r="G12" i="6"/>
  <c r="I12" i="6"/>
  <c r="J12" i="6"/>
  <c r="N12" i="6"/>
  <c r="O12" i="6"/>
  <c r="P12" i="6"/>
  <c r="R12" i="6"/>
  <c r="S12" i="6"/>
  <c r="U12" i="6"/>
  <c r="W12" i="6"/>
  <c r="X12" i="6"/>
  <c r="AD12" i="6"/>
  <c r="A13" i="6"/>
  <c r="B13" i="6"/>
  <c r="C13" i="6"/>
  <c r="D13" i="6"/>
  <c r="F13" i="6"/>
  <c r="G13" i="6"/>
  <c r="I13" i="6"/>
  <c r="J13" i="6"/>
  <c r="N13" i="6"/>
  <c r="O13" i="6"/>
  <c r="P13" i="6"/>
  <c r="R13" i="6"/>
  <c r="S13" i="6"/>
  <c r="U13" i="6"/>
  <c r="W13" i="6"/>
  <c r="X13" i="6"/>
  <c r="AD13" i="6"/>
  <c r="A14" i="6"/>
  <c r="B14" i="6"/>
  <c r="C14" i="6"/>
  <c r="D14" i="6"/>
  <c r="F14" i="6"/>
  <c r="G14" i="6"/>
  <c r="I14" i="6"/>
  <c r="J14" i="6"/>
  <c r="N14" i="6"/>
  <c r="O14" i="6"/>
  <c r="P14" i="6"/>
  <c r="R14" i="6"/>
  <c r="S14" i="6"/>
  <c r="U14" i="6"/>
  <c r="W14" i="6"/>
  <c r="X14" i="6"/>
  <c r="AD14" i="6"/>
  <c r="A15" i="6"/>
  <c r="B15" i="6"/>
  <c r="C15" i="6"/>
  <c r="D15" i="6"/>
  <c r="F15" i="6"/>
  <c r="G15" i="6"/>
  <c r="I15" i="6"/>
  <c r="J15" i="6"/>
  <c r="N15" i="6"/>
  <c r="O15" i="6"/>
  <c r="P15" i="6"/>
  <c r="R15" i="6"/>
  <c r="S15" i="6"/>
  <c r="U15" i="6"/>
  <c r="W15" i="6"/>
  <c r="X15" i="6"/>
  <c r="AD15" i="6"/>
  <c r="A16" i="6"/>
  <c r="B16" i="6"/>
  <c r="C16" i="6"/>
  <c r="D16" i="6"/>
  <c r="F16" i="6"/>
  <c r="G16" i="6"/>
  <c r="I16" i="6"/>
  <c r="J16" i="6"/>
  <c r="N16" i="6"/>
  <c r="O16" i="6"/>
  <c r="P16" i="6"/>
  <c r="R16" i="6"/>
  <c r="S16" i="6"/>
  <c r="U16" i="6"/>
  <c r="W16" i="6"/>
  <c r="X16" i="6"/>
  <c r="AD16" i="6"/>
  <c r="A17" i="6"/>
  <c r="B17" i="6"/>
  <c r="C17" i="6"/>
  <c r="D17" i="6"/>
  <c r="F17" i="6"/>
  <c r="G17" i="6"/>
  <c r="I17" i="6"/>
  <c r="J17" i="6"/>
  <c r="N17" i="6"/>
  <c r="O17" i="6"/>
  <c r="P17" i="6"/>
  <c r="R17" i="6"/>
  <c r="S17" i="6"/>
  <c r="U17" i="6"/>
  <c r="W17" i="6"/>
  <c r="X17" i="6"/>
  <c r="AD17" i="6"/>
  <c r="A18" i="6"/>
  <c r="B18" i="6"/>
  <c r="C18" i="6"/>
  <c r="D18" i="6"/>
  <c r="F18" i="6"/>
  <c r="G18" i="6"/>
  <c r="I18" i="6"/>
  <c r="J18" i="6"/>
  <c r="N18" i="6"/>
  <c r="O18" i="6"/>
  <c r="P18" i="6"/>
  <c r="R18" i="6"/>
  <c r="S18" i="6"/>
  <c r="U18" i="6"/>
  <c r="W18" i="6"/>
  <c r="X18" i="6"/>
  <c r="AD18" i="6"/>
  <c r="A19" i="6"/>
  <c r="B19" i="6"/>
  <c r="C19" i="6"/>
  <c r="D19" i="6"/>
  <c r="F19" i="6"/>
  <c r="G19" i="6"/>
  <c r="I19" i="6"/>
  <c r="J19" i="6"/>
  <c r="N19" i="6"/>
  <c r="O19" i="6"/>
  <c r="P19" i="6"/>
  <c r="R19" i="6"/>
  <c r="S19" i="6"/>
  <c r="U19" i="6"/>
  <c r="W19" i="6"/>
  <c r="X19" i="6"/>
  <c r="AD19" i="6"/>
  <c r="A20" i="6"/>
  <c r="B20" i="6"/>
  <c r="C20" i="6"/>
  <c r="D20" i="6"/>
  <c r="F20" i="6"/>
  <c r="G20" i="6"/>
  <c r="I20" i="6"/>
  <c r="J20" i="6"/>
  <c r="N20" i="6"/>
  <c r="O20" i="6"/>
  <c r="P20" i="6"/>
  <c r="R20" i="6"/>
  <c r="S20" i="6"/>
  <c r="U20" i="6"/>
  <c r="W20" i="6"/>
  <c r="X20" i="6"/>
  <c r="AD20" i="6"/>
  <c r="A21" i="6"/>
  <c r="B21" i="6"/>
  <c r="C21" i="6"/>
  <c r="D21" i="6"/>
  <c r="F21" i="6"/>
  <c r="G21" i="6"/>
  <c r="I21" i="6"/>
  <c r="J21" i="6"/>
  <c r="N21" i="6"/>
  <c r="O21" i="6"/>
  <c r="P21" i="6"/>
  <c r="R21" i="6"/>
  <c r="S21" i="6"/>
  <c r="U21" i="6"/>
  <c r="W21" i="6"/>
  <c r="X21" i="6"/>
  <c r="AD21" i="6"/>
  <c r="A22" i="6"/>
  <c r="B22" i="6"/>
  <c r="C22" i="6"/>
  <c r="D22" i="6"/>
  <c r="F22" i="6"/>
  <c r="G22" i="6"/>
  <c r="I22" i="6"/>
  <c r="J22" i="6"/>
  <c r="N22" i="6"/>
  <c r="O22" i="6"/>
  <c r="P22" i="6"/>
  <c r="R22" i="6"/>
  <c r="S22" i="6"/>
  <c r="U22" i="6"/>
  <c r="W22" i="6"/>
  <c r="X22" i="6"/>
  <c r="AD22" i="6"/>
  <c r="A23" i="6"/>
  <c r="B23" i="6"/>
  <c r="C23" i="6"/>
  <c r="D23" i="6"/>
  <c r="F23" i="6"/>
  <c r="G23" i="6"/>
  <c r="I23" i="6"/>
  <c r="J23" i="6"/>
  <c r="N23" i="6"/>
  <c r="O23" i="6"/>
  <c r="P23" i="6"/>
  <c r="R23" i="6"/>
  <c r="S23" i="6"/>
  <c r="U23" i="6"/>
  <c r="W23" i="6"/>
  <c r="X23" i="6"/>
  <c r="AD23" i="6"/>
  <c r="A24" i="6"/>
  <c r="B24" i="6"/>
  <c r="C24" i="6"/>
  <c r="D24" i="6"/>
  <c r="F24" i="6"/>
  <c r="G24" i="6"/>
  <c r="I24" i="6"/>
  <c r="J24" i="6"/>
  <c r="N24" i="6"/>
  <c r="O24" i="6"/>
  <c r="P24" i="6"/>
  <c r="R24" i="6"/>
  <c r="S24" i="6"/>
  <c r="U24" i="6"/>
  <c r="W24" i="6"/>
  <c r="X24" i="6"/>
  <c r="AD24" i="6"/>
  <c r="A25" i="6"/>
  <c r="B25" i="6"/>
  <c r="C25" i="6"/>
  <c r="D25" i="6"/>
  <c r="F25" i="6"/>
  <c r="G25" i="6"/>
  <c r="I25" i="6"/>
  <c r="J25" i="6"/>
  <c r="N25" i="6"/>
  <c r="O25" i="6"/>
  <c r="P25" i="6"/>
  <c r="R25" i="6"/>
  <c r="S25" i="6"/>
  <c r="U25" i="6"/>
  <c r="W25" i="6"/>
  <c r="X25" i="6"/>
  <c r="AD25" i="6"/>
  <c r="A26" i="6"/>
  <c r="B26" i="6"/>
  <c r="C26" i="6"/>
  <c r="D26" i="6"/>
  <c r="F26" i="6"/>
  <c r="G26" i="6"/>
  <c r="I26" i="6"/>
  <c r="J26" i="6"/>
  <c r="N26" i="6"/>
  <c r="O26" i="6"/>
  <c r="P26" i="6"/>
  <c r="R26" i="6"/>
  <c r="S26" i="6"/>
  <c r="U26" i="6"/>
  <c r="W26" i="6"/>
  <c r="X26" i="6"/>
  <c r="AD26" i="6"/>
  <c r="A27" i="6"/>
  <c r="B27" i="6"/>
  <c r="C27" i="6"/>
  <c r="D27" i="6"/>
  <c r="F27" i="6"/>
  <c r="G27" i="6"/>
  <c r="I27" i="6"/>
  <c r="J27" i="6"/>
  <c r="N27" i="6"/>
  <c r="O27" i="6"/>
  <c r="P27" i="6"/>
  <c r="R27" i="6"/>
  <c r="S27" i="6"/>
  <c r="U27" i="6"/>
  <c r="W27" i="6"/>
  <c r="X27" i="6"/>
  <c r="AD27" i="6"/>
  <c r="A28" i="6"/>
  <c r="B28" i="6"/>
  <c r="C28" i="6"/>
  <c r="D28" i="6"/>
  <c r="F28" i="6"/>
  <c r="G28" i="6"/>
  <c r="I28" i="6"/>
  <c r="J28" i="6"/>
  <c r="N28" i="6"/>
  <c r="O28" i="6"/>
  <c r="P28" i="6"/>
  <c r="R28" i="6"/>
  <c r="S28" i="6"/>
  <c r="U28" i="6"/>
  <c r="W28" i="6"/>
  <c r="X28" i="6"/>
  <c r="AD28" i="6"/>
  <c r="A29" i="6"/>
  <c r="B29" i="6"/>
  <c r="C29" i="6"/>
  <c r="D29" i="6"/>
  <c r="F29" i="6"/>
  <c r="G29" i="6"/>
  <c r="I29" i="6"/>
  <c r="J29" i="6"/>
  <c r="K29" i="6"/>
  <c r="N29" i="6"/>
  <c r="O29" i="6"/>
  <c r="P29" i="6"/>
  <c r="R29" i="6"/>
  <c r="S29" i="6"/>
  <c r="U29" i="6"/>
  <c r="W29" i="6"/>
  <c r="X29" i="6"/>
  <c r="AA29" i="6"/>
  <c r="AD29" i="6"/>
  <c r="A30" i="6"/>
  <c r="B30" i="6"/>
  <c r="C30" i="6"/>
  <c r="D30" i="6"/>
  <c r="F30" i="6"/>
  <c r="G30" i="6"/>
  <c r="I30" i="6"/>
  <c r="J30" i="6"/>
  <c r="K30" i="6"/>
  <c r="N30" i="6"/>
  <c r="O30" i="6"/>
  <c r="P30" i="6"/>
  <c r="R30" i="6"/>
  <c r="S30" i="6"/>
  <c r="U30" i="6"/>
  <c r="W30" i="6"/>
  <c r="X30" i="6"/>
  <c r="AA30" i="6"/>
  <c r="AD30" i="6"/>
  <c r="A31" i="6"/>
  <c r="B31" i="6"/>
  <c r="C31" i="6"/>
  <c r="D31" i="6"/>
  <c r="F31" i="6"/>
  <c r="G31" i="6"/>
  <c r="I31" i="6"/>
  <c r="J31" i="6"/>
  <c r="K31" i="6"/>
  <c r="N31" i="6"/>
  <c r="O31" i="6"/>
  <c r="P31" i="6"/>
  <c r="R31" i="6"/>
  <c r="S31" i="6"/>
  <c r="U31" i="6"/>
  <c r="W31" i="6"/>
  <c r="X31" i="6"/>
  <c r="AA31" i="6"/>
  <c r="AD31" i="6"/>
  <c r="A32" i="6"/>
  <c r="B32" i="6"/>
  <c r="C32" i="6"/>
  <c r="D32" i="6"/>
  <c r="F32" i="6"/>
  <c r="G32" i="6"/>
  <c r="I32" i="6"/>
  <c r="J32" i="6"/>
  <c r="K32" i="6"/>
  <c r="N32" i="6"/>
  <c r="O32" i="6"/>
  <c r="P32" i="6"/>
  <c r="R32" i="6"/>
  <c r="S32" i="6"/>
  <c r="U32" i="6"/>
  <c r="W32" i="6"/>
  <c r="X32" i="6"/>
  <c r="AA32" i="6"/>
  <c r="AD32" i="6"/>
  <c r="A33" i="6"/>
  <c r="B33" i="6"/>
  <c r="C33" i="6"/>
  <c r="D33" i="6"/>
  <c r="F33" i="6"/>
  <c r="G33" i="6"/>
  <c r="I33" i="6"/>
  <c r="J33" i="6"/>
  <c r="K33" i="6"/>
  <c r="N33" i="6"/>
  <c r="O33" i="6"/>
  <c r="P33" i="6"/>
  <c r="R33" i="6"/>
  <c r="S33" i="6"/>
  <c r="U33" i="6"/>
  <c r="W33" i="6"/>
  <c r="X33" i="6"/>
  <c r="AA33" i="6"/>
  <c r="AD33" i="6"/>
  <c r="A34" i="6"/>
  <c r="B34" i="6"/>
  <c r="C34" i="6"/>
  <c r="D34" i="6"/>
  <c r="F34" i="6"/>
  <c r="G34" i="6"/>
  <c r="I34" i="6"/>
  <c r="J34" i="6"/>
  <c r="K34" i="6"/>
  <c r="N34" i="6"/>
  <c r="O34" i="6"/>
  <c r="P34" i="6"/>
  <c r="R34" i="6"/>
  <c r="S34" i="6"/>
  <c r="U34" i="6"/>
  <c r="W34" i="6"/>
  <c r="X34" i="6"/>
  <c r="AA34" i="6"/>
  <c r="AD34" i="6"/>
  <c r="A35" i="6"/>
  <c r="B35" i="6"/>
  <c r="C35" i="6"/>
  <c r="D35" i="6"/>
  <c r="E35" i="6"/>
  <c r="F35" i="6"/>
  <c r="G35" i="6"/>
  <c r="H35" i="6"/>
  <c r="I35" i="6"/>
  <c r="J35" i="6"/>
  <c r="K35" i="6"/>
  <c r="N35" i="6"/>
  <c r="O35" i="6"/>
  <c r="P35" i="6"/>
  <c r="R35" i="6"/>
  <c r="S35" i="6"/>
  <c r="U35" i="6"/>
  <c r="W35" i="6"/>
  <c r="X35" i="6"/>
  <c r="AA35" i="6"/>
  <c r="AD35" i="6"/>
  <c r="A36" i="6"/>
  <c r="B36" i="6"/>
  <c r="C36" i="6"/>
  <c r="D36" i="6"/>
  <c r="E36" i="6"/>
  <c r="F36" i="6"/>
  <c r="G36" i="6"/>
  <c r="H36" i="6"/>
  <c r="I36" i="6"/>
  <c r="J36" i="6"/>
  <c r="K36" i="6"/>
  <c r="N36" i="6"/>
  <c r="O36" i="6"/>
  <c r="P36" i="6"/>
  <c r="R36" i="6"/>
  <c r="S36" i="6"/>
  <c r="U36" i="6"/>
  <c r="W36" i="6"/>
  <c r="X36" i="6"/>
  <c r="AA36" i="6"/>
  <c r="AD36" i="6"/>
  <c r="A37" i="6"/>
  <c r="B37" i="6"/>
  <c r="C37" i="6"/>
  <c r="D37" i="6"/>
  <c r="E37" i="6"/>
  <c r="F37" i="6"/>
  <c r="G37" i="6"/>
  <c r="H37" i="6"/>
  <c r="I37" i="6"/>
  <c r="J37" i="6"/>
  <c r="K37" i="6"/>
  <c r="N37" i="6"/>
  <c r="O37" i="6"/>
  <c r="P37" i="6"/>
  <c r="R37" i="6"/>
  <c r="S37" i="6"/>
  <c r="U37" i="6"/>
  <c r="W37" i="6"/>
  <c r="X37" i="6"/>
  <c r="AA37" i="6"/>
  <c r="AD37" i="6"/>
  <c r="A38" i="6"/>
  <c r="B38" i="6"/>
  <c r="C38" i="6"/>
  <c r="D38" i="6"/>
  <c r="E38" i="6"/>
  <c r="F38" i="6"/>
  <c r="G38" i="6"/>
  <c r="H38" i="6"/>
  <c r="I38" i="6"/>
  <c r="J38" i="6"/>
  <c r="K38" i="6"/>
  <c r="N38" i="6"/>
  <c r="O38" i="6"/>
  <c r="P38" i="6"/>
  <c r="R38" i="6"/>
  <c r="S38" i="6"/>
  <c r="U38" i="6"/>
  <c r="W38" i="6"/>
  <c r="X38" i="6"/>
  <c r="AA38" i="6"/>
  <c r="AD38" i="6"/>
  <c r="A39" i="6"/>
  <c r="B39" i="6"/>
  <c r="C39" i="6"/>
  <c r="D39" i="6"/>
  <c r="E39" i="6"/>
  <c r="F39" i="6"/>
  <c r="G39" i="6"/>
  <c r="H39" i="6"/>
  <c r="I39" i="6"/>
  <c r="J39" i="6"/>
  <c r="K39" i="6"/>
  <c r="N39" i="6"/>
  <c r="O39" i="6"/>
  <c r="P39" i="6"/>
  <c r="R39" i="6"/>
  <c r="S39" i="6"/>
  <c r="U39" i="6"/>
  <c r="W39" i="6"/>
  <c r="X39" i="6"/>
  <c r="AA39" i="6"/>
  <c r="AD39" i="6"/>
  <c r="A40" i="6"/>
  <c r="B40" i="6"/>
  <c r="C40" i="6"/>
  <c r="D40" i="6"/>
  <c r="E40" i="6"/>
  <c r="F40" i="6"/>
  <c r="G40" i="6"/>
  <c r="H40" i="6"/>
  <c r="I40" i="6"/>
  <c r="J40" i="6"/>
  <c r="K40" i="6"/>
  <c r="N40" i="6"/>
  <c r="O40" i="6"/>
  <c r="P40" i="6"/>
  <c r="R40" i="6"/>
  <c r="S40" i="6"/>
  <c r="U40" i="6"/>
  <c r="W40" i="6"/>
  <c r="X40" i="6"/>
  <c r="AA40" i="6"/>
  <c r="AD40" i="6"/>
  <c r="A41" i="6"/>
  <c r="B41" i="6"/>
  <c r="C41" i="6"/>
  <c r="D41" i="6"/>
  <c r="E41" i="6"/>
  <c r="F41" i="6"/>
  <c r="G41" i="6"/>
  <c r="H41" i="6"/>
  <c r="I41" i="6"/>
  <c r="J41" i="6"/>
  <c r="K41" i="6"/>
  <c r="N41" i="6"/>
  <c r="O41" i="6"/>
  <c r="P41" i="6"/>
  <c r="R41" i="6"/>
  <c r="S41" i="6"/>
  <c r="U41" i="6"/>
  <c r="W41" i="6"/>
  <c r="X41" i="6"/>
  <c r="AA41" i="6"/>
  <c r="AD41" i="6"/>
  <c r="A42" i="6"/>
  <c r="B42" i="6"/>
  <c r="C42" i="6"/>
  <c r="D42" i="6"/>
  <c r="E42" i="6"/>
  <c r="F42" i="6"/>
  <c r="G42" i="6"/>
  <c r="H42" i="6"/>
  <c r="I42" i="6"/>
  <c r="J42" i="6"/>
  <c r="K42" i="6"/>
  <c r="N42" i="6"/>
  <c r="O42" i="6"/>
  <c r="P42" i="6"/>
  <c r="R42" i="6"/>
  <c r="S42" i="6"/>
  <c r="U42" i="6"/>
  <c r="W42" i="6"/>
  <c r="X42" i="6"/>
  <c r="AA42" i="6"/>
  <c r="AD42" i="6"/>
  <c r="A43" i="6"/>
  <c r="C43" i="6"/>
  <c r="D43" i="6"/>
  <c r="E43" i="6"/>
  <c r="F43" i="6"/>
  <c r="G43" i="6"/>
  <c r="H43" i="6"/>
  <c r="I43" i="6"/>
  <c r="J43" i="6"/>
  <c r="K43" i="6"/>
  <c r="N43" i="6"/>
  <c r="O43" i="6"/>
  <c r="P43" i="6"/>
  <c r="R43" i="6"/>
  <c r="S43" i="6"/>
  <c r="U43" i="6"/>
  <c r="W43" i="6"/>
  <c r="X43" i="6"/>
  <c r="AA43" i="6"/>
  <c r="AD43" i="6"/>
  <c r="A44" i="6"/>
  <c r="B44" i="6"/>
  <c r="C44" i="6"/>
  <c r="D44" i="6"/>
  <c r="E44" i="6"/>
  <c r="F44" i="6"/>
  <c r="G44" i="6"/>
  <c r="H44" i="6"/>
  <c r="I44" i="6"/>
  <c r="J44" i="6"/>
  <c r="K44" i="6"/>
  <c r="N44" i="6"/>
  <c r="O44" i="6"/>
  <c r="P44" i="6"/>
  <c r="R44" i="6"/>
  <c r="S44" i="6"/>
  <c r="U44" i="6"/>
  <c r="W44" i="6"/>
  <c r="X44" i="6"/>
  <c r="AA44" i="6"/>
  <c r="AD44" i="6"/>
  <c r="A45" i="6"/>
  <c r="B45" i="6"/>
  <c r="C45" i="6"/>
  <c r="D45" i="6"/>
  <c r="E45" i="6"/>
  <c r="F45" i="6"/>
  <c r="G45" i="6"/>
  <c r="H45" i="6"/>
  <c r="I45" i="6"/>
  <c r="J45" i="6"/>
  <c r="K45" i="6"/>
  <c r="N45" i="6"/>
  <c r="O45" i="6"/>
  <c r="P45" i="6"/>
  <c r="R45" i="6"/>
  <c r="S45" i="6"/>
  <c r="U45" i="6"/>
  <c r="W45" i="6"/>
  <c r="X45" i="6"/>
  <c r="AA45" i="6"/>
  <c r="AD45" i="6"/>
  <c r="A46" i="6"/>
  <c r="B46" i="6"/>
  <c r="C46" i="6"/>
  <c r="D46" i="6"/>
  <c r="E46" i="6"/>
  <c r="F46" i="6"/>
  <c r="G46" i="6"/>
  <c r="H46" i="6"/>
  <c r="I46" i="6"/>
  <c r="J46" i="6"/>
  <c r="K46" i="6"/>
  <c r="N46" i="6"/>
  <c r="O46" i="6"/>
  <c r="P46" i="6"/>
  <c r="R46" i="6"/>
  <c r="S46" i="6"/>
  <c r="U46" i="6"/>
  <c r="W46" i="6"/>
  <c r="X46" i="6"/>
  <c r="AA46" i="6"/>
  <c r="AD46" i="6"/>
  <c r="A47" i="6"/>
  <c r="B47" i="6"/>
  <c r="D47" i="6"/>
  <c r="E47" i="6"/>
  <c r="G47" i="6"/>
  <c r="H47" i="6"/>
  <c r="K47" i="6"/>
  <c r="N47" i="6"/>
  <c r="P47" i="6"/>
  <c r="A48" i="6"/>
  <c r="B48" i="6"/>
  <c r="D48" i="6"/>
  <c r="E48" i="6"/>
  <c r="G48" i="6"/>
  <c r="H48" i="6"/>
  <c r="K48" i="6"/>
  <c r="N48" i="6"/>
  <c r="P48" i="6"/>
  <c r="AD48" i="6"/>
  <c r="A49" i="6"/>
  <c r="B49" i="6"/>
  <c r="D49" i="6"/>
  <c r="E49" i="6"/>
  <c r="G49" i="6"/>
  <c r="H49" i="6"/>
  <c r="K49" i="6"/>
  <c r="N49" i="6"/>
  <c r="P49" i="6"/>
  <c r="AD49" i="6"/>
  <c r="A50" i="6"/>
  <c r="B50" i="6"/>
  <c r="D50" i="6"/>
  <c r="E50" i="6"/>
  <c r="G50" i="6"/>
  <c r="H50" i="6"/>
  <c r="K50" i="6"/>
  <c r="N50" i="6"/>
  <c r="P50" i="6"/>
  <c r="AD50" i="6"/>
  <c r="A51" i="6"/>
  <c r="B51" i="6"/>
  <c r="D51" i="6"/>
  <c r="E51" i="6"/>
  <c r="G51" i="6"/>
  <c r="H51" i="6"/>
  <c r="K51" i="6"/>
  <c r="N51" i="6"/>
  <c r="P51" i="6"/>
  <c r="AD51" i="6"/>
  <c r="A52" i="6"/>
  <c r="B52" i="6"/>
  <c r="E52" i="6"/>
  <c r="H52" i="6"/>
  <c r="K52" i="6"/>
  <c r="N52" i="6"/>
  <c r="P52" i="6"/>
  <c r="AD52" i="6"/>
  <c r="A53" i="6"/>
  <c r="B53" i="6"/>
  <c r="E53" i="6"/>
  <c r="H53" i="6"/>
  <c r="K53" i="6"/>
  <c r="N53" i="6"/>
  <c r="P53" i="6"/>
  <c r="AD53" i="6"/>
  <c r="A54" i="6"/>
  <c r="B54" i="6"/>
  <c r="D54" i="6"/>
  <c r="E54" i="6"/>
  <c r="G54" i="6"/>
  <c r="H54" i="6"/>
  <c r="K54" i="6"/>
  <c r="N54" i="6"/>
  <c r="P54" i="6"/>
  <c r="AD54" i="6"/>
  <c r="A55" i="6"/>
  <c r="B55" i="6"/>
  <c r="D55" i="6"/>
  <c r="E55" i="6"/>
  <c r="G55" i="6"/>
  <c r="H55" i="6"/>
  <c r="K55" i="6"/>
  <c r="N55" i="6"/>
  <c r="P55" i="6"/>
  <c r="AD55" i="6"/>
  <c r="A56" i="6"/>
  <c r="B56" i="6"/>
  <c r="D56" i="6"/>
  <c r="E56" i="6"/>
  <c r="G56" i="6"/>
  <c r="H56" i="6"/>
  <c r="K56" i="6"/>
  <c r="N56" i="6"/>
  <c r="P56" i="6"/>
  <c r="AD56" i="6"/>
  <c r="A57" i="6"/>
  <c r="B57" i="6"/>
  <c r="D57" i="6"/>
  <c r="E57" i="6"/>
  <c r="G57" i="6"/>
  <c r="H57" i="6"/>
  <c r="K57" i="6"/>
  <c r="N57" i="6"/>
  <c r="AB57" i="6"/>
  <c r="A58" i="6"/>
  <c r="B58" i="6"/>
  <c r="D58" i="6"/>
  <c r="F58" i="6"/>
  <c r="G58" i="6"/>
  <c r="I58" i="6"/>
  <c r="J58" i="6"/>
  <c r="K58" i="6"/>
  <c r="O58" i="6"/>
  <c r="P58" i="6"/>
  <c r="U58" i="6"/>
  <c r="W58" i="6"/>
  <c r="X58" i="6"/>
  <c r="AA58" i="6"/>
  <c r="AB58" i="6"/>
  <c r="AD58" i="6"/>
  <c r="A59" i="6"/>
  <c r="B59" i="6"/>
  <c r="F59" i="6"/>
  <c r="J59" i="6"/>
  <c r="N59" i="6"/>
  <c r="O59" i="6"/>
  <c r="U59" i="6"/>
  <c r="W59" i="6"/>
  <c r="AA59" i="6"/>
  <c r="AD59" i="6"/>
  <c r="A60" i="6"/>
  <c r="B60" i="6"/>
  <c r="F60" i="6"/>
  <c r="J60" i="6"/>
  <c r="N60" i="6"/>
  <c r="O60" i="6"/>
  <c r="U60" i="6"/>
  <c r="W60" i="6"/>
  <c r="AA60" i="6"/>
  <c r="AD60" i="6"/>
  <c r="A61" i="6"/>
  <c r="B61" i="6"/>
  <c r="F61" i="6"/>
  <c r="J61" i="6"/>
  <c r="N61" i="6"/>
  <c r="O61" i="6"/>
  <c r="U61" i="6"/>
  <c r="W61" i="6"/>
  <c r="AA61" i="6"/>
  <c r="AD61" i="6"/>
  <c r="A62" i="6"/>
  <c r="B62" i="6"/>
  <c r="F62" i="6"/>
  <c r="J62" i="6"/>
  <c r="N62" i="6"/>
  <c r="O62" i="6"/>
  <c r="U62" i="6"/>
  <c r="W62" i="6"/>
  <c r="AA62" i="6"/>
  <c r="AD62" i="6"/>
  <c r="A63" i="6"/>
  <c r="B63" i="6"/>
  <c r="F63" i="6"/>
  <c r="J63" i="6"/>
  <c r="N63" i="6"/>
  <c r="O63" i="6"/>
  <c r="U63" i="6"/>
  <c r="W63" i="6"/>
  <c r="AA63" i="6"/>
  <c r="AD63" i="6"/>
  <c r="B64" i="6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E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E83" i="1"/>
  <c r="E84" i="1"/>
  <c r="E85" i="1"/>
  <c r="E86" i="1"/>
  <c r="E87" i="1"/>
  <c r="E88" i="1"/>
  <c r="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E91" i="1"/>
  <c r="E92" i="1"/>
  <c r="E93" i="1"/>
  <c r="E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E97" i="1"/>
  <c r="E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</calcChain>
</file>

<file path=xl/comments1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V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M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R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Topock down by 240,000 June4-8.  Month avg = -40,000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N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  <comment ref="AW10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Down to 250,000</t>
        </r>
      </text>
    </comment>
    <comment ref="AD103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 xml:space="preserve">Baha maintenance. Capacity reduced to 800 June 10-30. </t>
        </r>
      </text>
    </comment>
    <comment ref="AS10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</commentList>
</comments>
</file>

<file path=xl/sharedStrings.xml><?xml version="1.0" encoding="utf-8"?>
<sst xmlns="http://schemas.openxmlformats.org/spreadsheetml/2006/main" count="886" uniqueCount="439">
  <si>
    <t>na</t>
  </si>
  <si>
    <t>West</t>
  </si>
  <si>
    <t>Kern</t>
  </si>
  <si>
    <t>Kern*</t>
  </si>
  <si>
    <t>North Midway Cogeneration Plant</t>
  </si>
  <si>
    <t>S. MIDWAY-Aera</t>
  </si>
  <si>
    <t>McKittrick Cogen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</si>
  <si>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</si>
  <si>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</si>
  <si>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</si>
  <si>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</si>
  <si>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</si>
  <si>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</si>
  <si>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</si>
  <si>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</si>
  <si>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</si>
  <si>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</si>
  <si>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</si>
  <si>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</si>
  <si>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</si>
  <si>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</si>
  <si>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</si>
  <si>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</si>
  <si>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</si>
  <si>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</si>
  <si>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</si>
  <si>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</si>
  <si>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</si>
  <si>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</si>
  <si>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</si>
  <si>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</si>
  <si>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</si>
  <si>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</si>
  <si>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</si>
  <si>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</si>
  <si>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</si>
  <si>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</si>
  <si>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</si>
  <si>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</si>
  <si>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</si>
  <si>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</si>
  <si>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</si>
  <si>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</si>
  <si>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</si>
  <si>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</si>
  <si>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</si>
  <si>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</si>
  <si>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</si>
  <si>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</si>
  <si>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</si>
  <si>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</si>
  <si>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</si>
  <si>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</si>
  <si>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</si>
  <si>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</si>
  <si>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</si>
  <si>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</si>
  <si>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</si>
  <si>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</si>
  <si>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</si>
  <si>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</si>
  <si>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</si>
  <si>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</si>
  <si>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</si>
  <si>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</si>
  <si>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</si>
  <si>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</si>
  <si>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</si>
  <si>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</si>
  <si>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</si>
  <si>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</si>
  <si>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</si>
  <si>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</si>
  <si>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</si>
  <si>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</si>
  <si>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</si>
  <si>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</si>
  <si>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</si>
  <si>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</si>
  <si>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</si>
  <si>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</si>
  <si>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</si>
  <si>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</si>
  <si>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</si>
  <si>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</si>
  <si>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</si>
  <si>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</si>
  <si>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</si>
  <si>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</si>
  <si>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</si>
  <si>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</si>
  <si>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</si>
  <si>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</si>
  <si>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</si>
  <si>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</si>
  <si>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</si>
  <si>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</si>
  <si>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</si>
  <si>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</si>
  <si>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</si>
  <si>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</si>
  <si>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</si>
  <si>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</si>
  <si>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</si>
  <si>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</si>
  <si>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</si>
  <si>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</si>
  <si>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</si>
  <si>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</si>
  <si>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</si>
  <si>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</si>
  <si>
    <t>Canyon</t>
  </si>
  <si>
    <t>Kelso</t>
  </si>
  <si>
    <t>Bellingham</t>
  </si>
  <si>
    <t>Total</t>
  </si>
  <si>
    <t>PGT</t>
  </si>
  <si>
    <t>Klamath Falls</t>
  </si>
  <si>
    <t>South Hermiston</t>
  </si>
  <si>
    <t>Coyote</t>
  </si>
  <si>
    <t>Rathdrum</t>
  </si>
  <si>
    <t>SOUTHERN CALIFORNIA GAS COMPANY</t>
  </si>
  <si>
    <t>System Sendout</t>
  </si>
  <si>
    <t>Annual Growth</t>
  </si>
  <si>
    <t>Sendout Adjustments</t>
  </si>
  <si>
    <t>New Plant Demand</t>
  </si>
  <si>
    <t>EPNG Topock</t>
  </si>
  <si>
    <t>EPNG Ehrenberg</t>
  </si>
  <si>
    <t>TW Needles</t>
  </si>
  <si>
    <t>Elk Hills Wheeler</t>
  </si>
  <si>
    <t>Kern Wheeler</t>
  </si>
  <si>
    <t>PG&amp;E KRS</t>
  </si>
  <si>
    <t>Southern Trails</t>
  </si>
  <si>
    <t>Storage Recovery</t>
  </si>
  <si>
    <t>California Production</t>
  </si>
  <si>
    <t>Total Wheeler</t>
  </si>
  <si>
    <t>Total Receipts</t>
  </si>
  <si>
    <t>Daily Storage</t>
  </si>
  <si>
    <t>Storage Balance</t>
  </si>
  <si>
    <t>PACIFIC GAS &amp; ELECTRIC</t>
  </si>
  <si>
    <t>On-System Demand</t>
  </si>
  <si>
    <t>Demand Adjustments</t>
  </si>
  <si>
    <t>Fuel</t>
  </si>
  <si>
    <t>KRS</t>
  </si>
  <si>
    <t>SWG</t>
  </si>
  <si>
    <t>Total Demand</t>
  </si>
  <si>
    <t>TW Topock</t>
  </si>
  <si>
    <t>Kern Daggett</t>
  </si>
  <si>
    <t>Total Baha</t>
  </si>
  <si>
    <t>PGT Malin</t>
  </si>
  <si>
    <t>EL PASO NORTH MAINLINE</t>
  </si>
  <si>
    <t>EL PASO SOUTH MAINLINE</t>
  </si>
  <si>
    <t>TRANSWESTERN</t>
  </si>
  <si>
    <t>KERN/MOJAVE</t>
  </si>
  <si>
    <t>SJ Triangle</t>
  </si>
  <si>
    <t>SJ West</t>
  </si>
  <si>
    <t>Maricopa Crossover</t>
  </si>
  <si>
    <t>North EOCs Other</t>
  </si>
  <si>
    <t>New Generation</t>
  </si>
  <si>
    <t>Hackberry</t>
  </si>
  <si>
    <t>Havasu Croosover</t>
  </si>
  <si>
    <t>SWG Topock</t>
  </si>
  <si>
    <t>SoCal Topock</t>
  </si>
  <si>
    <t>PG&amp;E Topck</t>
  </si>
  <si>
    <t>Mojave Topock</t>
  </si>
  <si>
    <t>Total Topock</t>
  </si>
  <si>
    <t>Keystone West</t>
  </si>
  <si>
    <t>Waha West</t>
  </si>
  <si>
    <t>Cornudas West</t>
  </si>
  <si>
    <t>Line 2000</t>
  </si>
  <si>
    <t>Samalyuca</t>
  </si>
  <si>
    <t>South EOCs</t>
  </si>
  <si>
    <t>Wilcox Lateral</t>
  </si>
  <si>
    <t>Total Crossovers</t>
  </si>
  <si>
    <t>SoCal Ehrenberg</t>
  </si>
  <si>
    <t>TW PG&amp;E</t>
  </si>
  <si>
    <t>TW Mojave</t>
  </si>
  <si>
    <t>TW EOC's</t>
  </si>
  <si>
    <t>TOTAL DELIVERIES</t>
  </si>
  <si>
    <t>NW Plant Receipts</t>
  </si>
  <si>
    <t>NW Inter- connects</t>
  </si>
  <si>
    <t>UT/NV LDC's</t>
  </si>
  <si>
    <t>LDC's Adjustments</t>
  </si>
  <si>
    <t>Cali End Users</t>
  </si>
  <si>
    <t>End User Adjustment</t>
  </si>
  <si>
    <t>PG&amp;E Daggett</t>
  </si>
  <si>
    <t>SoCal Wheeler</t>
  </si>
  <si>
    <t>TOTAL CA DELIVERIES</t>
  </si>
  <si>
    <t>Year-on-Year</t>
  </si>
  <si>
    <t>EOCs</t>
  </si>
  <si>
    <t>TOTAL</t>
  </si>
  <si>
    <t>TOTAL CA</t>
  </si>
  <si>
    <t>TOTAL MATT</t>
  </si>
  <si>
    <t>ME vs. Matt</t>
  </si>
  <si>
    <t>Matt vs. Prior</t>
  </si>
  <si>
    <t>Matt Vs. 2 Prior</t>
  </si>
  <si>
    <t>Me vs. Prior</t>
  </si>
  <si>
    <t>Me Vs. 2 Prior</t>
  </si>
  <si>
    <t>CAP. (Win)</t>
  </si>
  <si>
    <t>Cap. (Sum)</t>
  </si>
  <si>
    <t>SoCal</t>
  </si>
  <si>
    <t>PG&amp;E</t>
  </si>
  <si>
    <t>Bear</t>
  </si>
  <si>
    <t>Expected</t>
  </si>
  <si>
    <t>Diff</t>
  </si>
  <si>
    <t>Navajo</t>
  </si>
  <si>
    <t>South EOC</t>
  </si>
  <si>
    <t>North EOC</t>
  </si>
  <si>
    <t>SJ East</t>
  </si>
  <si>
    <t>Plains Station</t>
  </si>
  <si>
    <t>Pecos River Station</t>
  </si>
  <si>
    <t>800 - 1100</t>
  </si>
  <si>
    <t>AVG</t>
  </si>
  <si>
    <t>On-System Dlvry</t>
  </si>
  <si>
    <t>Fuel &amp; LUAF</t>
  </si>
  <si>
    <t>Malin</t>
  </si>
  <si>
    <t>CA Production</t>
  </si>
  <si>
    <t>Kern River GT</t>
  </si>
  <si>
    <t>TW</t>
  </si>
  <si>
    <t>EPNG</t>
  </si>
  <si>
    <t>Total Baja*</t>
  </si>
  <si>
    <t>Total Redwood*</t>
  </si>
  <si>
    <t>KRS Supply</t>
  </si>
  <si>
    <t>KRS Demand</t>
  </si>
  <si>
    <t>NetPG&amp;EInj./(W/D)*</t>
  </si>
  <si>
    <t>PG&amp;E Storage Injection</t>
  </si>
  <si>
    <t>PG&amp;E Storage W/D</t>
  </si>
  <si>
    <t>Pipe Balancing Rec</t>
  </si>
  <si>
    <t>Pipe Balancing Del</t>
  </si>
  <si>
    <t>NetW.G.Inj./(W/D)*</t>
  </si>
  <si>
    <t>W.G. Storage Injection</t>
  </si>
  <si>
    <t>W.G. Storage W/D</t>
  </si>
  <si>
    <t>PGE</t>
  </si>
  <si>
    <t>Wildgoose</t>
  </si>
  <si>
    <t>Inventory Change</t>
  </si>
  <si>
    <t>El Paso Topock</t>
  </si>
  <si>
    <t>El Paso Ehrenberg</t>
  </si>
  <si>
    <t>KrnMojave-WhlrRdg</t>
  </si>
  <si>
    <t>PGE -Whlr Rdg</t>
  </si>
  <si>
    <t>Elk Hills</t>
  </si>
  <si>
    <t>Cal Production</t>
  </si>
  <si>
    <t>Ttl Systm Sndout</t>
  </si>
  <si>
    <t>Net Inj/WD</t>
  </si>
  <si>
    <t>Ttl Strg Invntry</t>
  </si>
  <si>
    <t>Receipts</t>
  </si>
  <si>
    <t>NW Plants</t>
  </si>
  <si>
    <t>Opal Plant</t>
  </si>
  <si>
    <t>Painter Plant</t>
  </si>
  <si>
    <t>Anschultz Plant</t>
  </si>
  <si>
    <t>Carter Creek</t>
  </si>
  <si>
    <t>Whitney Canyon</t>
  </si>
  <si>
    <t>NW Interconnects</t>
  </si>
  <si>
    <t>Ques-Muddy Crk</t>
  </si>
  <si>
    <t>NWPL-Mud Crk</t>
  </si>
  <si>
    <t>CIG-Muddy Crk</t>
  </si>
  <si>
    <t>Overland Trail</t>
  </si>
  <si>
    <t>SW Interconnects</t>
  </si>
  <si>
    <t>EPNG - Topock</t>
  </si>
  <si>
    <t>EPNG - TW</t>
  </si>
  <si>
    <t>Wellhead</t>
  </si>
  <si>
    <t>Oxy 17Z</t>
  </si>
  <si>
    <t xml:space="preserve"> Total</t>
  </si>
  <si>
    <t>Deliveries</t>
  </si>
  <si>
    <t>LDC UT/NV</t>
  </si>
  <si>
    <t>APEX - SWG</t>
  </si>
  <si>
    <t>Blue Dimnd-SWG</t>
  </si>
  <si>
    <t>Pecos - SWG</t>
  </si>
  <si>
    <t>Harry Allen</t>
  </si>
  <si>
    <t>Miscellaneous*</t>
  </si>
  <si>
    <t>Hunter Park - Questar</t>
  </si>
  <si>
    <t>Dog Valley - Questar</t>
  </si>
  <si>
    <t>Scipio - Questar</t>
  </si>
  <si>
    <t>Holden - Questar</t>
  </si>
  <si>
    <t>Fillmore - Questar</t>
  </si>
  <si>
    <t>Milford - Questar</t>
  </si>
  <si>
    <t>New Castle - Questar</t>
  </si>
  <si>
    <t>Central - Questar</t>
  </si>
  <si>
    <t>Wecco - Questar</t>
  </si>
  <si>
    <t>Lone Mountain - SWG</t>
  </si>
  <si>
    <t>Primm - SWG</t>
  </si>
  <si>
    <t>Eagle Mountain</t>
  </si>
  <si>
    <t>End Users CA</t>
  </si>
  <si>
    <t>Boron</t>
  </si>
  <si>
    <t>SE Kern River</t>
  </si>
  <si>
    <t>Kern River-Chev</t>
  </si>
  <si>
    <t>Bear Mountain</t>
  </si>
  <si>
    <t>Crocker Springs</t>
  </si>
  <si>
    <t>South Midway</t>
  </si>
  <si>
    <t>Coolwater Station</t>
  </si>
  <si>
    <t>Midway - Amoco</t>
  </si>
  <si>
    <t>North Midway</t>
  </si>
  <si>
    <t>McKittrick</t>
  </si>
  <si>
    <t>Sycamore-Texaco</t>
  </si>
  <si>
    <t>Oxford</t>
  </si>
  <si>
    <t>17Z Chevron</t>
  </si>
  <si>
    <t>17Z Mobil</t>
  </si>
  <si>
    <t>17Z Shell</t>
  </si>
  <si>
    <t>17Z Texaco</t>
  </si>
  <si>
    <t>China Grade</t>
  </si>
  <si>
    <t>Kern River - Santa Fe</t>
  </si>
  <si>
    <t>Macpherson</t>
  </si>
  <si>
    <t>Mt Poso</t>
  </si>
  <si>
    <t>North Kern River</t>
  </si>
  <si>
    <t>Racetrack</t>
  </si>
  <si>
    <t>Taft</t>
  </si>
  <si>
    <t>Tehachapi</t>
  </si>
  <si>
    <t>Grapevine - Texaco</t>
  </si>
  <si>
    <t>CA Interconnects</t>
  </si>
  <si>
    <t>Wheeler Ridge</t>
  </si>
  <si>
    <t>Hector</t>
  </si>
  <si>
    <t>Daggett - PG&amp;E</t>
  </si>
  <si>
    <t>North Mainline EOCs</t>
  </si>
  <si>
    <t>South Mainline EOCs</t>
  </si>
  <si>
    <t>EOC N ML Other*</t>
  </si>
  <si>
    <t>DCCNGCPT</t>
  </si>
  <si>
    <t>DCHEVSJX</t>
  </si>
  <si>
    <t>DCITZHOL</t>
  </si>
  <si>
    <t>DCITZNAB</t>
  </si>
  <si>
    <t>DCITZPHX</t>
  </si>
  <si>
    <t>DCITZSED</t>
  </si>
  <si>
    <t>DCITZSJE</t>
  </si>
  <si>
    <t>DCITZSJW</t>
  </si>
  <si>
    <t>DCOROSJX</t>
  </si>
  <si>
    <t>DEMW EMW</t>
  </si>
  <si>
    <t>DGCNMFTW</t>
  </si>
  <si>
    <t>DGCNMGAL</t>
  </si>
  <si>
    <t>DGCNMSJX</t>
  </si>
  <si>
    <t>DGGCHAVS</t>
  </si>
  <si>
    <t>DGGSIKEY</t>
  </si>
  <si>
    <t>DGINTGAL</t>
  </si>
  <si>
    <t>DMOIWING</t>
  </si>
  <si>
    <t>DMTNASJX</t>
  </si>
  <si>
    <t>DNTUASJE</t>
  </si>
  <si>
    <t>DSOCRSCG</t>
  </si>
  <si>
    <t>DSWG SJW</t>
  </si>
  <si>
    <t>DWTG SJX</t>
  </si>
  <si>
    <t>DWTG311L</t>
  </si>
  <si>
    <t>ICOLOGRN</t>
  </si>
  <si>
    <t>ICPSOUTH</t>
  </si>
  <si>
    <t>IEPFDTOP</t>
  </si>
  <si>
    <t>IGRIFFTH</t>
  </si>
  <si>
    <t>ITWWINRK</t>
  </si>
  <si>
    <t>DAPS PHX</t>
  </si>
  <si>
    <t>DAPS YUM</t>
  </si>
  <si>
    <t>DEPECELP</t>
  </si>
  <si>
    <t>DSRP PHX</t>
  </si>
  <si>
    <t>DSWG PHX</t>
  </si>
  <si>
    <t>DSWG TUS</t>
  </si>
  <si>
    <t>DSWG WIL</t>
  </si>
  <si>
    <t>DSWG YUM</t>
  </si>
  <si>
    <t>SAMALYUCA</t>
  </si>
  <si>
    <t>Other S ML EOCs*</t>
  </si>
  <si>
    <t>DAEPCWIL</t>
  </si>
  <si>
    <t>DAJO TUS</t>
  </si>
  <si>
    <t>DAPOWWIL</t>
  </si>
  <si>
    <t>DASARELP</t>
  </si>
  <si>
    <t>DASARS-H</t>
  </si>
  <si>
    <t>DBENSTUS</t>
  </si>
  <si>
    <t>DBMTNPHX</t>
  </si>
  <si>
    <t>DCITZGIL</t>
  </si>
  <si>
    <t>DCITZNO3</t>
  </si>
  <si>
    <t>DCITZTUS</t>
  </si>
  <si>
    <t>DCITZWIL</t>
  </si>
  <si>
    <t>DDEM AFT</t>
  </si>
  <si>
    <t>DDUN G-M</t>
  </si>
  <si>
    <t>DENSOMID</t>
  </si>
  <si>
    <t>DEPECAFT</t>
  </si>
  <si>
    <t>DGCNMAFT</t>
  </si>
  <si>
    <t>DGCNMALA</t>
  </si>
  <si>
    <t>DGCNMDUG</t>
  </si>
  <si>
    <t>DGCNMELP</t>
  </si>
  <si>
    <t>DGRHMG-M</t>
  </si>
  <si>
    <t>DGRHMWIL</t>
  </si>
  <si>
    <t>DINSPG-M</t>
  </si>
  <si>
    <t>DINTRAFT</t>
  </si>
  <si>
    <t>DINTRELP</t>
  </si>
  <si>
    <t>DKENNS-H</t>
  </si>
  <si>
    <t>DLASCLAS</t>
  </si>
  <si>
    <t>DLORDAFT</t>
  </si>
  <si>
    <t>DMAGMS-H</t>
  </si>
  <si>
    <t>DMESAPHX</t>
  </si>
  <si>
    <t>DMESAS-H</t>
  </si>
  <si>
    <t>DPAULWIL</t>
  </si>
  <si>
    <t>DPD AFT</t>
  </si>
  <si>
    <t>DPD G-M</t>
  </si>
  <si>
    <t>DPD HUR</t>
  </si>
  <si>
    <t>DPD SIL</t>
  </si>
  <si>
    <t>DPD TUS</t>
  </si>
  <si>
    <t>DPD WIL</t>
  </si>
  <si>
    <t>DPIMALCO</t>
  </si>
  <si>
    <t>DPMEXWIL</t>
  </si>
  <si>
    <t>DPNMTATU</t>
  </si>
  <si>
    <t>DRIOGLAS</t>
  </si>
  <si>
    <t>DSAFFG-M</t>
  </si>
  <si>
    <t>DSIG ELP</t>
  </si>
  <si>
    <t>DSUG ELP</t>
  </si>
  <si>
    <t>DSUG EPE</t>
  </si>
  <si>
    <t>DSWG DUG</t>
  </si>
  <si>
    <t>DSWG G-M</t>
  </si>
  <si>
    <t>DSWG GIL</t>
  </si>
  <si>
    <t>DSWG NOG</t>
  </si>
  <si>
    <t>DSWG S-H</t>
  </si>
  <si>
    <t>DSWG311D</t>
  </si>
  <si>
    <t>DSWG311M</t>
  </si>
  <si>
    <t>DSWG311S</t>
  </si>
  <si>
    <t>DSWPCELP</t>
  </si>
  <si>
    <t>DWGI ELP</t>
  </si>
  <si>
    <t>DWLCXWIL</t>
  </si>
  <si>
    <t>DWTG ELP</t>
  </si>
  <si>
    <t>IBONNOGL</t>
  </si>
  <si>
    <t>IDESRTBN</t>
  </si>
  <si>
    <t>IDOUGLAS</t>
  </si>
  <si>
    <t>IGILARVR</t>
  </si>
  <si>
    <t>S</t>
  </si>
  <si>
    <t>D</t>
  </si>
  <si>
    <t>Thruput</t>
  </si>
  <si>
    <t>INJ/WD</t>
  </si>
  <si>
    <t>S/D</t>
  </si>
  <si>
    <t>D/S</t>
  </si>
  <si>
    <t>Sumas/ Sipi</t>
  </si>
  <si>
    <t>North of Chehalis</t>
  </si>
  <si>
    <t>Chehalis</t>
  </si>
  <si>
    <t>South of Chehalis</t>
  </si>
  <si>
    <t>Jackson Prairie</t>
  </si>
  <si>
    <t>Roosevelt</t>
  </si>
  <si>
    <t>Spokane</t>
  </si>
  <si>
    <t>Star Road &amp; Palouse</t>
  </si>
  <si>
    <t>Stanfield onto NWPL</t>
  </si>
  <si>
    <t>Meacham</t>
  </si>
  <si>
    <t>Idaho/Reno Demand</t>
  </si>
  <si>
    <t>Kemmerer</t>
  </si>
  <si>
    <t>Kinsgate</t>
  </si>
  <si>
    <t>Star Road to NWPL</t>
  </si>
  <si>
    <t>North of Stanfield</t>
  </si>
  <si>
    <t>Stanfield to NWPL</t>
  </si>
  <si>
    <t>South of Stanfield</t>
  </si>
  <si>
    <t>Station 14</t>
  </si>
  <si>
    <t>Klamath &amp; Tuscarora</t>
  </si>
  <si>
    <t>JP Storage Balance</t>
  </si>
  <si>
    <t>Star Road PGT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</si>
</sst>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74" formatCode="ddd\ \ d\-mmm\-yy"/>
  </numFmts>
  <fonts count="2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color indexed="12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48"/>
      <name val="Arial"/>
      <family val="2"/>
    </font>
    <font>
      <sz val="8"/>
      <color indexed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/>
      <diagonal/>
    </border>
  </borders>
  <cellStyleXfs count="1">
    <xf numFmtId="0" fontId="0" fillId="0" borderId="0"/>
  </cellStyleXfs>
  <cellXfs count="37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1" fillId="2" borderId="13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3" borderId="13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1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17" fontId="5" fillId="0" borderId="15" xfId="0" applyNumberFormat="1" applyFont="1" applyBorder="1" applyAlignment="1">
      <alignment horizontal="center"/>
    </xf>
    <xf numFmtId="38" fontId="5" fillId="4" borderId="16" xfId="0" applyNumberFormat="1" applyFont="1" applyFill="1" applyBorder="1" applyAlignment="1">
      <alignment horizontal="center"/>
    </xf>
    <xf numFmtId="38" fontId="5" fillId="4" borderId="17" xfId="0" applyNumberFormat="1" applyFont="1" applyFill="1" applyBorder="1" applyAlignment="1">
      <alignment horizontal="center"/>
    </xf>
    <xf numFmtId="38" fontId="5" fillId="4" borderId="18" xfId="0" applyNumberFormat="1" applyFont="1" applyFill="1" applyBorder="1" applyAlignment="1">
      <alignment horizontal="center"/>
    </xf>
    <xf numFmtId="38" fontId="5" fillId="4" borderId="19" xfId="0" applyNumberFormat="1" applyFont="1" applyFill="1" applyBorder="1" applyAlignment="1">
      <alignment horizontal="center"/>
    </xf>
    <xf numFmtId="38" fontId="5" fillId="4" borderId="20" xfId="0" applyNumberFormat="1" applyFont="1" applyFill="1" applyBorder="1" applyAlignment="1">
      <alignment horizontal="center"/>
    </xf>
    <xf numFmtId="17" fontId="5" fillId="0" borderId="21" xfId="0" applyNumberFormat="1" applyFont="1" applyBorder="1" applyAlignment="1">
      <alignment horizontal="center" wrapText="1"/>
    </xf>
    <xf numFmtId="38" fontId="5" fillId="4" borderId="22" xfId="0" applyNumberFormat="1" applyFont="1" applyFill="1" applyBorder="1" applyAlignment="1">
      <alignment horizontal="center" wrapText="1"/>
    </xf>
    <xf numFmtId="38" fontId="5" fillId="4" borderId="23" xfId="0" applyNumberFormat="1" applyFont="1" applyFill="1" applyBorder="1" applyAlignment="1">
      <alignment horizontal="center" wrapText="1"/>
    </xf>
    <xf numFmtId="38" fontId="5" fillId="4" borderId="24" xfId="0" applyNumberFormat="1" applyFont="1" applyFill="1" applyBorder="1" applyAlignment="1">
      <alignment horizontal="center" wrapText="1"/>
    </xf>
    <xf numFmtId="38" fontId="5" fillId="4" borderId="25" xfId="0" applyNumberFormat="1" applyFont="1" applyFill="1" applyBorder="1" applyAlignment="1">
      <alignment horizontal="center" wrapText="1"/>
    </xf>
    <xf numFmtId="38" fontId="5" fillId="4" borderId="26" xfId="0" applyNumberFormat="1" applyFont="1" applyFill="1" applyBorder="1" applyAlignment="1">
      <alignment horizontal="center" wrapText="1"/>
    </xf>
    <xf numFmtId="17" fontId="0" fillId="0" borderId="27" xfId="0" applyNumberFormat="1" applyBorder="1"/>
    <xf numFmtId="38" fontId="0" fillId="0" borderId="0" xfId="0" applyNumberFormat="1" applyFill="1" applyAlignment="1">
      <alignment horizontal="center"/>
    </xf>
    <xf numFmtId="38" fontId="0" fillId="0" borderId="9" xfId="0" applyNumberFormat="1" applyFill="1" applyBorder="1" applyAlignment="1">
      <alignment horizontal="center"/>
    </xf>
    <xf numFmtId="38" fontId="0" fillId="0" borderId="28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38" fontId="0" fillId="0" borderId="29" xfId="0" applyNumberFormat="1" applyFill="1" applyBorder="1" applyAlignment="1">
      <alignment horizontal="center"/>
    </xf>
    <xf numFmtId="17" fontId="0" fillId="0" borderId="30" xfId="0" applyNumberFormat="1" applyBorder="1"/>
    <xf numFmtId="38" fontId="0" fillId="0" borderId="11" xfId="0" applyNumberFormat="1" applyFill="1" applyBorder="1" applyAlignment="1">
      <alignment horizontal="center"/>
    </xf>
    <xf numFmtId="38" fontId="0" fillId="0" borderId="10" xfId="0" applyNumberFormat="1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38" fontId="6" fillId="0" borderId="11" xfId="0" applyNumberFormat="1" applyFont="1" applyFill="1" applyBorder="1" applyAlignment="1">
      <alignment horizontal="center"/>
    </xf>
    <xf numFmtId="38" fontId="0" fillId="0" borderId="31" xfId="0" applyNumberFormat="1" applyFill="1" applyBorder="1" applyAlignment="1">
      <alignment horizontal="center"/>
    </xf>
    <xf numFmtId="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/>
    </xf>
    <xf numFmtId="38" fontId="0" fillId="0" borderId="11" xfId="0" applyNumberForma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38" fontId="7" fillId="0" borderId="11" xfId="0" applyNumberFormat="1" applyFont="1" applyFill="1" applyBorder="1" applyAlignment="1">
      <alignment horizontal="center"/>
    </xf>
    <xf numFmtId="38" fontId="7" fillId="0" borderId="12" xfId="0" applyNumberFormat="1" applyFont="1" applyBorder="1" applyAlignment="1">
      <alignment horizontal="center"/>
    </xf>
    <xf numFmtId="38" fontId="0" fillId="0" borderId="31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9" fontId="7" fillId="0" borderId="0" xfId="0" applyNumberFormat="1" applyFont="1" applyAlignment="1">
      <alignment horizontal="center"/>
    </xf>
    <xf numFmtId="38" fontId="7" fillId="0" borderId="0" xfId="0" applyNumberFormat="1" applyFont="1" applyAlignment="1">
      <alignment horizontal="center"/>
    </xf>
    <xf numFmtId="38" fontId="0" fillId="0" borderId="9" xfId="0" applyNumberFormat="1" applyBorder="1" applyAlignment="1">
      <alignment horizontal="center"/>
    </xf>
    <xf numFmtId="38" fontId="7" fillId="0" borderId="28" xfId="0" applyNumberFormat="1" applyFont="1" applyBorder="1" applyAlignment="1">
      <alignment horizontal="center"/>
    </xf>
    <xf numFmtId="38" fontId="0" fillId="0" borderId="29" xfId="0" applyNumberFormat="1" applyBorder="1" applyAlignment="1">
      <alignment horizontal="center"/>
    </xf>
    <xf numFmtId="38" fontId="0" fillId="0" borderId="32" xfId="0" applyNumberFormat="1" applyBorder="1" applyAlignment="1">
      <alignment horizontal="center"/>
    </xf>
    <xf numFmtId="17" fontId="0" fillId="0" borderId="21" xfId="0" applyNumberFormat="1" applyBorder="1"/>
    <xf numFmtId="38" fontId="0" fillId="0" borderId="23" xfId="0" applyNumberFormat="1" applyBorder="1" applyAlignment="1">
      <alignment horizontal="center"/>
    </xf>
    <xf numFmtId="9" fontId="7" fillId="0" borderId="23" xfId="0" applyNumberFormat="1" applyFont="1" applyBorder="1" applyAlignment="1">
      <alignment horizontal="center"/>
    </xf>
    <xf numFmtId="38" fontId="7" fillId="0" borderId="23" xfId="0" applyNumberFormat="1" applyFon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7" fillId="0" borderId="23" xfId="0" applyNumberFormat="1" applyFont="1" applyFill="1" applyBorder="1" applyAlignment="1">
      <alignment horizontal="center"/>
    </xf>
    <xf numFmtId="38" fontId="7" fillId="0" borderId="25" xfId="0" applyNumberFormat="1" applyFont="1" applyBorder="1" applyAlignment="1">
      <alignment horizontal="center"/>
    </xf>
    <xf numFmtId="38" fontId="6" fillId="0" borderId="23" xfId="0" applyNumberFormat="1" applyFont="1" applyFill="1" applyBorder="1" applyAlignment="1">
      <alignment horizontal="center"/>
    </xf>
    <xf numFmtId="38" fontId="0" fillId="0" borderId="26" xfId="0" applyNumberFormat="1" applyBorder="1" applyAlignment="1">
      <alignment horizontal="center"/>
    </xf>
    <xf numFmtId="38" fontId="5" fillId="5" borderId="16" xfId="0" applyNumberFormat="1" applyFont="1" applyFill="1" applyBorder="1" applyAlignment="1">
      <alignment horizontal="center"/>
    </xf>
    <xf numFmtId="38" fontId="5" fillId="5" borderId="17" xfId="0" applyNumberFormat="1" applyFont="1" applyFill="1" applyBorder="1" applyAlignment="1">
      <alignment horizontal="center"/>
    </xf>
    <xf numFmtId="38" fontId="5" fillId="5" borderId="18" xfId="0" applyNumberFormat="1" applyFont="1" applyFill="1" applyBorder="1" applyAlignment="1">
      <alignment horizontal="center"/>
    </xf>
    <xf numFmtId="38" fontId="5" fillId="5" borderId="33" xfId="0" applyNumberFormat="1" applyFont="1" applyFill="1" applyBorder="1" applyAlignment="1">
      <alignment horizontal="center"/>
    </xf>
    <xf numFmtId="38" fontId="5" fillId="5" borderId="20" xfId="0" applyNumberFormat="1" applyFont="1" applyFill="1" applyBorder="1" applyAlignment="1">
      <alignment horizontal="center"/>
    </xf>
    <xf numFmtId="38" fontId="5" fillId="5" borderId="22" xfId="0" applyNumberFormat="1" applyFont="1" applyFill="1" applyBorder="1" applyAlignment="1">
      <alignment horizontal="center" wrapText="1"/>
    </xf>
    <xf numFmtId="38" fontId="5" fillId="5" borderId="23" xfId="0" applyNumberFormat="1" applyFont="1" applyFill="1" applyBorder="1" applyAlignment="1">
      <alignment horizontal="center" wrapText="1"/>
    </xf>
    <xf numFmtId="38" fontId="5" fillId="5" borderId="24" xfId="0" applyNumberFormat="1" applyFont="1" applyFill="1" applyBorder="1" applyAlignment="1">
      <alignment horizontal="center" wrapText="1"/>
    </xf>
    <xf numFmtId="38" fontId="5" fillId="5" borderId="34" xfId="0" applyNumberFormat="1" applyFont="1" applyFill="1" applyBorder="1" applyAlignment="1">
      <alignment horizontal="center" wrapText="1"/>
    </xf>
    <xf numFmtId="38" fontId="5" fillId="5" borderId="26" xfId="0" applyNumberFormat="1" applyFont="1" applyFill="1" applyBorder="1" applyAlignment="1">
      <alignment horizontal="center" wrapText="1"/>
    </xf>
    <xf numFmtId="38" fontId="0" fillId="0" borderId="3" xfId="0" applyNumberFormat="1" applyFill="1" applyBorder="1" applyAlignment="1">
      <alignment horizontal="center"/>
    </xf>
    <xf numFmtId="38" fontId="0" fillId="0" borderId="4" xfId="0" applyNumberFormat="1" applyFill="1" applyBorder="1" applyAlignment="1">
      <alignment horizontal="center"/>
    </xf>
    <xf numFmtId="38" fontId="6" fillId="0" borderId="11" xfId="0" applyNumberFormat="1" applyFon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23" xfId="0" applyNumberFormat="1" applyFill="1" applyBorder="1" applyAlignment="1">
      <alignment horizontal="center"/>
    </xf>
    <xf numFmtId="38" fontId="6" fillId="0" borderId="23" xfId="0" applyNumberFormat="1" applyFont="1" applyBorder="1" applyAlignment="1">
      <alignment horizontal="center"/>
    </xf>
    <xf numFmtId="38" fontId="0" fillId="0" borderId="34" xfId="0" applyNumberFormat="1" applyBorder="1" applyAlignment="1">
      <alignment horizontal="center"/>
    </xf>
    <xf numFmtId="38" fontId="5" fillId="6" borderId="0" xfId="0" applyNumberFormat="1" applyFont="1" applyFill="1" applyAlignment="1">
      <alignment horizontal="center"/>
    </xf>
    <xf numFmtId="38" fontId="5" fillId="6" borderId="0" xfId="0" applyNumberFormat="1" applyFont="1" applyFill="1" applyBorder="1" applyAlignment="1">
      <alignment horizontal="center"/>
    </xf>
    <xf numFmtId="38" fontId="5" fillId="6" borderId="29" xfId="0" applyNumberFormat="1" applyFont="1" applyFill="1" applyBorder="1" applyAlignment="1">
      <alignment horizontal="center"/>
    </xf>
    <xf numFmtId="38" fontId="5" fillId="7" borderId="0" xfId="0" applyNumberFormat="1" applyFont="1" applyFill="1" applyAlignment="1">
      <alignment horizontal="center"/>
    </xf>
    <xf numFmtId="38" fontId="5" fillId="7" borderId="0" xfId="0" applyNumberFormat="1" applyFont="1" applyFill="1" applyBorder="1" applyAlignment="1">
      <alignment horizontal="center"/>
    </xf>
    <xf numFmtId="38" fontId="5" fillId="7" borderId="29" xfId="0" applyNumberFormat="1" applyFont="1" applyFill="1" applyBorder="1" applyAlignment="1">
      <alignment horizontal="center"/>
    </xf>
    <xf numFmtId="38" fontId="5" fillId="2" borderId="0" xfId="0" applyNumberFormat="1" applyFont="1" applyFill="1" applyAlignment="1">
      <alignment horizontal="center"/>
    </xf>
    <xf numFmtId="38" fontId="5" fillId="2" borderId="29" xfId="0" applyNumberFormat="1" applyFont="1" applyFill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20" xfId="0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6" borderId="0" xfId="0" applyNumberFormat="1" applyFont="1" applyFill="1" applyAlignment="1">
      <alignment horizontal="center" wrapText="1"/>
    </xf>
    <xf numFmtId="38" fontId="5" fillId="6" borderId="0" xfId="0" applyNumberFormat="1" applyFont="1" applyFill="1" applyBorder="1" applyAlignment="1">
      <alignment horizontal="center" wrapText="1"/>
    </xf>
    <xf numFmtId="38" fontId="5" fillId="6" borderId="29" xfId="0" applyNumberFormat="1" applyFont="1" applyFill="1" applyBorder="1" applyAlignment="1">
      <alignment horizontal="center" wrapText="1"/>
    </xf>
    <xf numFmtId="38" fontId="5" fillId="7" borderId="0" xfId="0" applyNumberFormat="1" applyFont="1" applyFill="1" applyAlignment="1">
      <alignment horizontal="center" wrapText="1"/>
    </xf>
    <xf numFmtId="38" fontId="5" fillId="7" borderId="0" xfId="0" applyNumberFormat="1" applyFont="1" applyFill="1" applyBorder="1" applyAlignment="1">
      <alignment horizontal="center" wrapText="1"/>
    </xf>
    <xf numFmtId="38" fontId="5" fillId="7" borderId="29" xfId="0" applyNumberFormat="1" applyFont="1" applyFill="1" applyBorder="1" applyAlignment="1">
      <alignment horizontal="center" wrapText="1"/>
    </xf>
    <xf numFmtId="38" fontId="5" fillId="2" borderId="0" xfId="0" applyNumberFormat="1" applyFont="1" applyFill="1" applyAlignment="1">
      <alignment horizontal="center" wrapText="1"/>
    </xf>
    <xf numFmtId="38" fontId="5" fillId="2" borderId="29" xfId="0" applyNumberFormat="1" applyFont="1" applyFill="1" applyBorder="1" applyAlignment="1">
      <alignment horizontal="center" wrapText="1"/>
    </xf>
    <xf numFmtId="38" fontId="5" fillId="0" borderId="35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29" xfId="0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38" fontId="0" fillId="0" borderId="0" xfId="0" applyNumberFormat="1" applyBorder="1" applyAlignment="1">
      <alignment horizontal="center"/>
    </xf>
    <xf numFmtId="38" fontId="0" fillId="0" borderId="35" xfId="0" applyNumberFormat="1" applyBorder="1" applyAlignment="1">
      <alignment horizontal="center"/>
    </xf>
    <xf numFmtId="0" fontId="0" fillId="0" borderId="0" xfId="0" applyAlignment="1">
      <alignment horizontal="center"/>
    </xf>
    <xf numFmtId="38" fontId="6" fillId="0" borderId="29" xfId="0" applyNumberFormat="1" applyFont="1" applyFill="1" applyBorder="1" applyAlignment="1">
      <alignment horizontal="center"/>
    </xf>
    <xf numFmtId="38" fontId="6" fillId="0" borderId="31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center"/>
    </xf>
    <xf numFmtId="38" fontId="6" fillId="8" borderId="11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0" fillId="8" borderId="0" xfId="0" applyNumberFormat="1" applyFill="1" applyAlignment="1">
      <alignment horizontal="center"/>
    </xf>
    <xf numFmtId="38" fontId="0" fillId="8" borderId="11" xfId="0" applyNumberFormat="1" applyFill="1" applyBorder="1" applyAlignment="1">
      <alignment horizontal="center"/>
    </xf>
    <xf numFmtId="38" fontId="7" fillId="0" borderId="29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7" fillId="3" borderId="0" xfId="0" applyNumberFormat="1" applyFont="1" applyFill="1" applyAlignment="1">
      <alignment horizontal="center"/>
    </xf>
    <xf numFmtId="38" fontId="7" fillId="0" borderId="31" xfId="0" applyNumberFormat="1" applyFont="1" applyFill="1" applyBorder="1" applyAlignment="1">
      <alignment horizontal="center"/>
    </xf>
    <xf numFmtId="38" fontId="7" fillId="3" borderId="11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6" fillId="0" borderId="26" xfId="0" applyNumberFormat="1" applyFont="1" applyFill="1" applyBorder="1" applyAlignment="1">
      <alignment horizontal="center"/>
    </xf>
    <xf numFmtId="38" fontId="7" fillId="0" borderId="26" xfId="0" applyNumberFormat="1" applyFont="1" applyFill="1" applyBorder="1" applyAlignment="1">
      <alignment horizontal="center"/>
    </xf>
    <xf numFmtId="38" fontId="0" fillId="0" borderId="26" xfId="0" applyNumberFormat="1" applyFill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Border="1"/>
    <xf numFmtId="17" fontId="0" fillId="0" borderId="8" xfId="0" applyNumberFormat="1" applyBorder="1"/>
    <xf numFmtId="38" fontId="0" fillId="0" borderId="2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12" xfId="0" applyNumberFormat="1" applyBorder="1" applyAlignment="1">
      <alignment horizontal="center"/>
    </xf>
    <xf numFmtId="17" fontId="5" fillId="0" borderId="8" xfId="0" applyNumberFormat="1" applyFont="1" applyBorder="1"/>
    <xf numFmtId="38" fontId="0" fillId="0" borderId="0" xfId="0" applyNumberFormat="1" applyAlignment="1">
      <alignment horizontal="left"/>
    </xf>
    <xf numFmtId="38" fontId="5" fillId="0" borderId="11" xfId="0" applyNumberFormat="1" applyFont="1" applyBorder="1" applyAlignment="1">
      <alignment horizontal="center"/>
    </xf>
    <xf numFmtId="38" fontId="5" fillId="0" borderId="1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17" fontId="0" fillId="0" borderId="9" xfId="0" applyNumberFormat="1" applyBorder="1"/>
    <xf numFmtId="38" fontId="7" fillId="0" borderId="9" xfId="0" applyNumberFormat="1" applyFont="1" applyBorder="1" applyAlignment="1">
      <alignment horizontal="center"/>
    </xf>
    <xf numFmtId="38" fontId="0" fillId="0" borderId="36" xfId="0" applyNumberFormat="1" applyBorder="1" applyAlignment="1">
      <alignment horizontal="center"/>
    </xf>
    <xf numFmtId="38" fontId="7" fillId="0" borderId="10" xfId="0" applyNumberFormat="1" applyFont="1" applyBorder="1" applyAlignment="1">
      <alignment horizontal="center"/>
    </xf>
    <xf numFmtId="17" fontId="0" fillId="0" borderId="0" xfId="0" applyNumberFormat="1"/>
    <xf numFmtId="17" fontId="0" fillId="0" borderId="7" xfId="0" applyNumberFormat="1" applyBorder="1"/>
    <xf numFmtId="38" fontId="0" fillId="0" borderId="7" xfId="0" applyNumberFormat="1" applyBorder="1" applyAlignment="1">
      <alignment horizontal="center"/>
    </xf>
    <xf numFmtId="0" fontId="0" fillId="0" borderId="7" xfId="0" applyBorder="1"/>
    <xf numFmtId="174" fontId="0" fillId="0" borderId="0" xfId="0" applyNumberFormat="1"/>
    <xf numFmtId="38" fontId="7" fillId="0" borderId="29" xfId="0" applyNumberFormat="1" applyFont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38" fontId="0" fillId="7" borderId="0" xfId="0" applyNumberFormat="1" applyFill="1" applyAlignment="1">
      <alignment horizontal="center"/>
    </xf>
    <xf numFmtId="38" fontId="7" fillId="7" borderId="0" xfId="0" applyNumberFormat="1" applyFont="1" applyFill="1" applyAlignment="1">
      <alignment horizontal="center"/>
    </xf>
    <xf numFmtId="15" fontId="5" fillId="0" borderId="7" xfId="0" applyNumberFormat="1" applyFont="1" applyBorder="1" applyAlignment="1">
      <alignment horizontal="right"/>
    </xf>
    <xf numFmtId="15" fontId="0" fillId="0" borderId="0" xfId="0" applyNumberFormat="1"/>
    <xf numFmtId="0" fontId="11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17" fontId="15" fillId="0" borderId="1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5" fillId="0" borderId="14" xfId="0" applyNumberFormat="1" applyFont="1" applyBorder="1" applyAlignment="1">
      <alignment horizontal="center"/>
    </xf>
    <xf numFmtId="38" fontId="11" fillId="0" borderId="14" xfId="0" applyNumberFormat="1" applyFont="1" applyBorder="1" applyAlignment="1">
      <alignment horizontal="center"/>
    </xf>
    <xf numFmtId="17" fontId="15" fillId="0" borderId="3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5" fillId="0" borderId="28" xfId="0" applyNumberFormat="1" applyFont="1" applyBorder="1" applyAlignment="1">
      <alignment horizontal="center"/>
    </xf>
    <xf numFmtId="38" fontId="11" fillId="0" borderId="28" xfId="0" applyNumberFormat="1" applyFont="1" applyBorder="1" applyAlignment="1">
      <alignment horizontal="center"/>
    </xf>
    <xf numFmtId="17" fontId="15" fillId="0" borderId="4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17" fontId="17" fillId="0" borderId="1" xfId="0" applyNumberFormat="1" applyFont="1" applyBorder="1" applyAlignment="1">
      <alignment horizontal="center"/>
    </xf>
    <xf numFmtId="38" fontId="16" fillId="0" borderId="8" xfId="0" applyNumberFormat="1" applyFont="1" applyBorder="1" applyAlignment="1">
      <alignment horizontal="center"/>
    </xf>
    <xf numFmtId="38" fontId="16" fillId="0" borderId="2" xfId="0" applyNumberFormat="1" applyFont="1" applyBorder="1" applyAlignment="1">
      <alignment horizontal="center"/>
    </xf>
    <xf numFmtId="17" fontId="17" fillId="0" borderId="3" xfId="0" applyNumberFormat="1" applyFont="1" applyBorder="1" applyAlignment="1">
      <alignment horizontal="center"/>
    </xf>
    <xf numFmtId="38" fontId="16" fillId="0" borderId="9" xfId="0" applyNumberFormat="1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7" fontId="17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7" fontId="15" fillId="0" borderId="5" xfId="0" applyNumberFormat="1" applyFont="1" applyBorder="1" applyAlignment="1">
      <alignment horizontal="center"/>
    </xf>
    <xf numFmtId="17" fontId="15" fillId="0" borderId="7" xfId="0" applyNumberFormat="1" applyFont="1" applyBorder="1" applyAlignment="1">
      <alignment horizontal="center"/>
    </xf>
    <xf numFmtId="17" fontId="15" fillId="0" borderId="6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38" fontId="15" fillId="0" borderId="10" xfId="0" applyNumberFormat="1" applyFont="1" applyBorder="1" applyAlignment="1">
      <alignment horizontal="center"/>
    </xf>
    <xf numFmtId="38" fontId="15" fillId="0" borderId="11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38" fontId="15" fillId="2" borderId="5" xfId="0" applyNumberFormat="1" applyFont="1" applyFill="1" applyBorder="1" applyAlignment="1">
      <alignment horizontal="center"/>
    </xf>
    <xf numFmtId="38" fontId="15" fillId="2" borderId="7" xfId="0" applyNumberFormat="1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38" fontId="15" fillId="9" borderId="5" xfId="0" applyNumberFormat="1" applyFont="1" applyFill="1" applyBorder="1" applyAlignment="1">
      <alignment horizontal="center"/>
    </xf>
    <xf numFmtId="38" fontId="15" fillId="9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17" fontId="1" fillId="0" borderId="1" xfId="0" applyNumberFormat="1" applyFont="1" applyBorder="1" applyAlignment="1">
      <alignment horizontal="center"/>
    </xf>
    <xf numFmtId="38" fontId="1" fillId="3" borderId="8" xfId="0" applyNumberFormat="1" applyFont="1" applyFill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38" fontId="1" fillId="0" borderId="28" xfId="0" applyNumberFormat="1" applyFont="1" applyBorder="1" applyAlignment="1">
      <alignment horizontal="center"/>
    </xf>
    <xf numFmtId="38" fontId="1" fillId="3" borderId="9" xfId="0" applyNumberFormat="1" applyFont="1" applyFill="1" applyBorder="1" applyAlignment="1">
      <alignment horizontal="center"/>
    </xf>
    <xf numFmtId="0" fontId="2" fillId="0" borderId="0" xfId="0" applyFont="1"/>
    <xf numFmtId="14" fontId="1" fillId="6" borderId="37" xfId="0" applyNumberFormat="1" applyFont="1" applyFill="1" applyBorder="1" applyAlignment="1">
      <alignment horizontal="center"/>
    </xf>
    <xf numFmtId="0" fontId="2" fillId="0" borderId="35" xfId="0" applyFont="1" applyBorder="1"/>
    <xf numFmtId="0" fontId="2" fillId="2" borderId="3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41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wrapText="1"/>
    </xf>
    <xf numFmtId="0" fontId="1" fillId="11" borderId="37" xfId="0" applyFont="1" applyFill="1" applyBorder="1" applyAlignment="1">
      <alignment horizontal="center" wrapText="1"/>
    </xf>
    <xf numFmtId="1" fontId="2" fillId="0" borderId="0" xfId="0" applyNumberFormat="1" applyFont="1"/>
    <xf numFmtId="17" fontId="1" fillId="0" borderId="15" xfId="0" applyNumberFormat="1" applyFont="1" applyBorder="1"/>
    <xf numFmtId="38" fontId="2" fillId="5" borderId="16" xfId="0" applyNumberFormat="1" applyFont="1" applyFill="1" applyBorder="1" applyAlignment="1">
      <alignment horizontal="center"/>
    </xf>
    <xf numFmtId="38" fontId="2" fillId="5" borderId="17" xfId="0" applyNumberFormat="1" applyFont="1" applyFill="1" applyBorder="1" applyAlignment="1">
      <alignment horizontal="center"/>
    </xf>
    <xf numFmtId="38" fontId="2" fillId="5" borderId="33" xfId="0" applyNumberFormat="1" applyFont="1" applyFill="1" applyBorder="1" applyAlignment="1">
      <alignment horizontal="center"/>
    </xf>
    <xf numFmtId="38" fontId="2" fillId="5" borderId="2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5" borderId="27" xfId="0" applyNumberFormat="1" applyFont="1" applyFill="1" applyBorder="1"/>
    <xf numFmtId="17" fontId="1" fillId="0" borderId="27" xfId="0" applyNumberFormat="1" applyFont="1" applyBorder="1"/>
    <xf numFmtId="38" fontId="2" fillId="5" borderId="35" xfId="0" applyNumberFormat="1" applyFont="1" applyFill="1" applyBorder="1" applyAlignment="1">
      <alignment horizontal="center"/>
    </xf>
    <xf numFmtId="38" fontId="2" fillId="5" borderId="3" xfId="0" applyNumberFormat="1" applyFont="1" applyFill="1" applyBorder="1" applyAlignment="1">
      <alignment horizontal="center"/>
    </xf>
    <xf numFmtId="38" fontId="2" fillId="5" borderId="29" xfId="0" applyNumberFormat="1" applyFont="1" applyFill="1" applyBorder="1" applyAlignment="1">
      <alignment horizontal="center"/>
    </xf>
    <xf numFmtId="17" fontId="1" fillId="0" borderId="30" xfId="0" applyNumberFormat="1" applyFont="1" applyBorder="1"/>
    <xf numFmtId="38" fontId="2" fillId="5" borderId="32" xfId="0" applyNumberFormat="1" applyFont="1" applyFill="1" applyBorder="1" applyAlignment="1">
      <alignment horizontal="center"/>
    </xf>
    <xf numFmtId="38" fontId="2" fillId="5" borderId="11" xfId="0" applyNumberFormat="1" applyFont="1" applyFill="1" applyBorder="1" applyAlignment="1">
      <alignment horizontal="center"/>
    </xf>
    <xf numFmtId="38" fontId="2" fillId="5" borderId="4" xfId="0" applyNumberFormat="1" applyFont="1" applyFill="1" applyBorder="1" applyAlignment="1">
      <alignment horizontal="center"/>
    </xf>
    <xf numFmtId="38" fontId="2" fillId="5" borderId="31" xfId="0" applyNumberFormat="1" applyFont="1" applyFill="1" applyBorder="1" applyAlignment="1">
      <alignment horizontal="center"/>
    </xf>
    <xf numFmtId="38" fontId="2" fillId="5" borderId="30" xfId="0" applyNumberFormat="1" applyFont="1" applyFill="1" applyBorder="1"/>
    <xf numFmtId="38" fontId="2" fillId="0" borderId="32" xfId="0" applyNumberFormat="1" applyFont="1" applyFill="1" applyBorder="1" applyAlignment="1">
      <alignment horizontal="center"/>
    </xf>
    <xf numFmtId="38" fontId="2" fillId="0" borderId="11" xfId="0" applyNumberFormat="1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38" fontId="2" fillId="0" borderId="31" xfId="0" applyNumberFormat="1" applyFont="1" applyFill="1" applyBorder="1" applyAlignment="1">
      <alignment horizontal="center"/>
    </xf>
    <xf numFmtId="38" fontId="2" fillId="0" borderId="30" xfId="0" applyNumberFormat="1" applyFont="1" applyBorder="1"/>
    <xf numFmtId="38" fontId="2" fillId="0" borderId="35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38" fontId="2" fillId="0" borderId="29" xfId="0" applyNumberFormat="1" applyFont="1" applyFill="1" applyBorder="1" applyAlignment="1">
      <alignment horizontal="center"/>
    </xf>
    <xf numFmtId="38" fontId="2" fillId="0" borderId="27" xfId="0" applyNumberFormat="1" applyFont="1" applyBorder="1"/>
    <xf numFmtId="38" fontId="2" fillId="0" borderId="0" xfId="0" applyNumberFormat="1" applyFont="1"/>
    <xf numFmtId="38" fontId="19" fillId="0" borderId="0" xfId="0" applyNumberFormat="1" applyFont="1" applyBorder="1" applyAlignment="1">
      <alignment horizontal="center"/>
    </xf>
    <xf numFmtId="17" fontId="1" fillId="0" borderId="32" xfId="0" applyNumberFormat="1" applyFont="1" applyBorder="1"/>
    <xf numFmtId="38" fontId="20" fillId="0" borderId="11" xfId="0" applyNumberFormat="1" applyFont="1" applyBorder="1" applyAlignment="1">
      <alignment horizontal="center"/>
    </xf>
    <xf numFmtId="38" fontId="20" fillId="0" borderId="31" xfId="0" applyNumberFormat="1" applyFont="1" applyBorder="1" applyAlignment="1">
      <alignment horizontal="center"/>
    </xf>
    <xf numFmtId="38" fontId="19" fillId="0" borderId="11" xfId="0" applyNumberFormat="1" applyFont="1" applyBorder="1" applyAlignment="1">
      <alignment horizontal="center"/>
    </xf>
    <xf numFmtId="38" fontId="20" fillId="0" borderId="35" xfId="0" applyNumberFormat="1" applyFont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20" fillId="0" borderId="29" xfId="0" applyNumberFormat="1" applyFont="1" applyBorder="1" applyAlignment="1">
      <alignment horizontal="center"/>
    </xf>
    <xf numFmtId="38" fontId="20" fillId="0" borderId="32" xfId="0" applyNumberFormat="1" applyFont="1" applyBorder="1" applyAlignment="1">
      <alignment horizontal="center"/>
    </xf>
    <xf numFmtId="17" fontId="1" fillId="0" borderId="21" xfId="0" applyNumberFormat="1" applyFont="1" applyBorder="1"/>
    <xf numFmtId="38" fontId="20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0" fillId="0" borderId="23" xfId="0" applyNumberFormat="1" applyFont="1" applyBorder="1" applyAlignment="1">
      <alignment horizontal="center"/>
    </xf>
    <xf numFmtId="38" fontId="2" fillId="0" borderId="34" xfId="0" applyNumberFormat="1" applyFont="1" applyBorder="1" applyAlignment="1">
      <alignment horizontal="center"/>
    </xf>
    <xf numFmtId="38" fontId="20" fillId="0" borderId="26" xfId="0" applyNumberFormat="1" applyFont="1" applyBorder="1" applyAlignment="1">
      <alignment horizontal="center"/>
    </xf>
    <xf numFmtId="38" fontId="19" fillId="0" borderId="23" xfId="0" applyNumberFormat="1" applyFont="1" applyBorder="1" applyAlignment="1">
      <alignment horizontal="center"/>
    </xf>
    <xf numFmtId="38" fontId="2" fillId="0" borderId="23" xfId="0" applyNumberFormat="1" applyFont="1" applyFill="1" applyBorder="1" applyAlignment="1">
      <alignment horizontal="center"/>
    </xf>
    <xf numFmtId="38" fontId="2" fillId="0" borderId="21" xfId="0" applyNumberFormat="1" applyFont="1" applyBorder="1"/>
    <xf numFmtId="38" fontId="2" fillId="0" borderId="35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42" xfId="0" applyNumberFormat="1" applyFont="1" applyBorder="1" applyAlignment="1">
      <alignment horizontal="center"/>
    </xf>
    <xf numFmtId="38" fontId="2" fillId="0" borderId="43" xfId="0" applyNumberFormat="1" applyFont="1" applyBorder="1" applyAlignment="1">
      <alignment horizontal="center"/>
    </xf>
    <xf numFmtId="38" fontId="2" fillId="0" borderId="44" xfId="0" applyNumberFormat="1" applyFont="1" applyBorder="1" applyAlignment="1">
      <alignment horizontal="center"/>
    </xf>
    <xf numFmtId="38" fontId="2" fillId="0" borderId="45" xfId="0" applyNumberFormat="1" applyFont="1" applyBorder="1"/>
    <xf numFmtId="17" fontId="1" fillId="0" borderId="46" xfId="0" applyNumberFormat="1" applyFont="1" applyBorder="1"/>
    <xf numFmtId="14" fontId="21" fillId="0" borderId="0" xfId="0" applyNumberFormat="1" applyFont="1"/>
    <xf numFmtId="38" fontId="2" fillId="0" borderId="0" xfId="0" applyNumberFormat="1" applyFont="1" applyAlignment="1">
      <alignment horizontal="center"/>
    </xf>
    <xf numFmtId="0" fontId="1" fillId="10" borderId="41" xfId="0" applyFont="1" applyFill="1" applyBorder="1" applyAlignment="1">
      <alignment horizontal="center" wrapText="1"/>
    </xf>
    <xf numFmtId="38" fontId="2" fillId="0" borderId="16" xfId="0" applyNumberFormat="1" applyFont="1" applyBorder="1" applyAlignment="1">
      <alignment horizontal="center"/>
    </xf>
    <xf numFmtId="38" fontId="2" fillId="0" borderId="17" xfId="0" applyNumberFormat="1" applyFont="1" applyBorder="1" applyAlignment="1">
      <alignment horizontal="center"/>
    </xf>
    <xf numFmtId="38" fontId="2" fillId="0" borderId="33" xfId="0" applyNumberFormat="1" applyFont="1" applyBorder="1" applyAlignment="1">
      <alignment horizontal="center"/>
    </xf>
    <xf numFmtId="38" fontId="2" fillId="0" borderId="20" xfId="0" applyNumberFormat="1" applyFont="1" applyBorder="1" applyAlignment="1">
      <alignment horizontal="center"/>
    </xf>
    <xf numFmtId="38" fontId="2" fillId="0" borderId="29" xfId="0" applyNumberFormat="1" applyFont="1" applyBorder="1" applyAlignment="1">
      <alignment horizontal="center"/>
    </xf>
    <xf numFmtId="38" fontId="2" fillId="0" borderId="32" xfId="0" applyNumberFormat="1" applyFont="1" applyBorder="1" applyAlignment="1">
      <alignment horizontal="center"/>
    </xf>
    <xf numFmtId="38" fontId="2" fillId="0" borderId="31" xfId="0" applyNumberFormat="1" applyFont="1" applyBorder="1" applyAlignment="1">
      <alignment horizontal="center"/>
    </xf>
    <xf numFmtId="38" fontId="2" fillId="0" borderId="35" xfId="0" applyNumberFormat="1" applyFont="1" applyBorder="1"/>
    <xf numFmtId="38" fontId="19" fillId="0" borderId="29" xfId="0" applyNumberFormat="1" applyFont="1" applyBorder="1" applyAlignment="1">
      <alignment horizontal="center"/>
    </xf>
    <xf numFmtId="17" fontId="1" fillId="0" borderId="35" xfId="0" applyNumberFormat="1" applyFont="1" applyBorder="1"/>
    <xf numFmtId="38" fontId="19" fillId="0" borderId="31" xfId="0" applyNumberFormat="1" applyFont="1" applyBorder="1" applyAlignment="1">
      <alignment horizontal="center"/>
    </xf>
    <xf numFmtId="38" fontId="20" fillId="0" borderId="35" xfId="0" applyNumberFormat="1" applyFont="1" applyFill="1" applyBorder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38" fontId="19" fillId="0" borderId="0" xfId="0" applyNumberFormat="1" applyFont="1" applyFill="1" applyBorder="1" applyAlignment="1">
      <alignment horizontal="center"/>
    </xf>
    <xf numFmtId="38" fontId="20" fillId="0" borderId="29" xfId="0" applyNumberFormat="1" applyFont="1" applyFill="1" applyBorder="1" applyAlignment="1">
      <alignment horizontal="center"/>
    </xf>
    <xf numFmtId="38" fontId="19" fillId="0" borderId="29" xfId="0" applyNumberFormat="1" applyFont="1" applyFill="1" applyBorder="1" applyAlignment="1">
      <alignment horizontal="center"/>
    </xf>
    <xf numFmtId="38" fontId="20" fillId="0" borderId="22" xfId="0" applyNumberFormat="1" applyFont="1" applyFill="1" applyBorder="1" applyAlignment="1">
      <alignment horizontal="center"/>
    </xf>
    <xf numFmtId="38" fontId="20" fillId="0" borderId="23" xfId="0" applyNumberFormat="1" applyFont="1" applyFill="1" applyBorder="1" applyAlignment="1">
      <alignment horizontal="center"/>
    </xf>
    <xf numFmtId="38" fontId="2" fillId="0" borderId="34" xfId="0" applyNumberFormat="1" applyFont="1" applyFill="1" applyBorder="1" applyAlignment="1">
      <alignment horizontal="center"/>
    </xf>
    <xf numFmtId="38" fontId="19" fillId="0" borderId="23" xfId="0" applyNumberFormat="1" applyFont="1" applyFill="1" applyBorder="1" applyAlignment="1">
      <alignment horizontal="center"/>
    </xf>
    <xf numFmtId="38" fontId="20" fillId="0" borderId="26" xfId="0" applyNumberFormat="1" applyFont="1" applyFill="1" applyBorder="1" applyAlignment="1">
      <alignment horizontal="center"/>
    </xf>
    <xf numFmtId="38" fontId="19" fillId="0" borderId="26" xfId="0" applyNumberFormat="1" applyFont="1" applyFill="1" applyBorder="1" applyAlignment="1">
      <alignment horizontal="center"/>
    </xf>
    <xf numFmtId="17" fontId="1" fillId="0" borderId="17" xfId="0" applyNumberFormat="1" applyFont="1" applyBorder="1"/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1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-DSW/CA-DWS-Forecast1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est_desk\GasReports\RegionalForecasts\cigfc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sReports\NWPL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gistics\PG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"/>
      <sheetName val="FLOWS"/>
      <sheetName val="PLANTS"/>
      <sheetName val="EXPANSIONS"/>
      <sheetName val="EXPANS-8-9-01"/>
      <sheetName val="Update Monthly Flows"/>
      <sheetName val="Sheet1"/>
      <sheetName val="Sheet2"/>
      <sheetName val="PLANTS-9-28-01"/>
    </sheetNames>
    <sheetDataSet>
      <sheetData sheetId="0">
        <row r="34">
          <cell r="B34">
            <v>2577394.5161290322</v>
          </cell>
          <cell r="C34">
            <v>2179075.4516129033</v>
          </cell>
          <cell r="D34">
            <v>130491.93548387097</v>
          </cell>
          <cell r="G34">
            <v>1992694.7419354839</v>
          </cell>
          <cell r="H34">
            <v>521977.61290322582</v>
          </cell>
          <cell r="J34">
            <v>454420.58064516127</v>
          </cell>
          <cell r="K34">
            <v>713192.93548387091</v>
          </cell>
          <cell r="M34">
            <v>683743.87096774194</v>
          </cell>
          <cell r="N34">
            <v>696149.6451612903</v>
          </cell>
          <cell r="O34">
            <v>1379893.5161290322</v>
          </cell>
          <cell r="S34">
            <v>91035.161290322576</v>
          </cell>
          <cell r="T34">
            <v>652469.54838709673</v>
          </cell>
        </row>
      </sheetData>
      <sheetData sheetId="1"/>
      <sheetData sheetId="2">
        <row r="111">
          <cell r="D111">
            <v>0</v>
          </cell>
          <cell r="G111">
            <v>0</v>
          </cell>
          <cell r="J111">
            <v>0</v>
          </cell>
          <cell r="M111">
            <v>0</v>
          </cell>
        </row>
        <row r="112">
          <cell r="D112">
            <v>0</v>
          </cell>
          <cell r="G112">
            <v>0</v>
          </cell>
          <cell r="J112">
            <v>0</v>
          </cell>
          <cell r="M112">
            <v>0</v>
          </cell>
        </row>
        <row r="113">
          <cell r="D113">
            <v>0</v>
          </cell>
          <cell r="G113">
            <v>0</v>
          </cell>
          <cell r="J113">
            <v>0</v>
          </cell>
          <cell r="M113">
            <v>0</v>
          </cell>
          <cell r="P113">
            <v>0</v>
          </cell>
          <cell r="S113">
            <v>0</v>
          </cell>
        </row>
        <row r="114">
          <cell r="D114">
            <v>0</v>
          </cell>
          <cell r="G114">
            <v>0</v>
          </cell>
          <cell r="J114">
            <v>0</v>
          </cell>
          <cell r="M114">
            <v>0</v>
          </cell>
        </row>
        <row r="115">
          <cell r="D115">
            <v>0</v>
          </cell>
          <cell r="G115">
            <v>0</v>
          </cell>
          <cell r="J115">
            <v>0</v>
          </cell>
          <cell r="M115">
            <v>0</v>
          </cell>
        </row>
        <row r="116">
          <cell r="D116">
            <v>0</v>
          </cell>
          <cell r="G116">
            <v>0</v>
          </cell>
          <cell r="J116">
            <v>0</v>
          </cell>
          <cell r="M116">
            <v>0</v>
          </cell>
        </row>
        <row r="117">
          <cell r="D117">
            <v>0</v>
          </cell>
          <cell r="G117">
            <v>0</v>
          </cell>
          <cell r="J117">
            <v>0</v>
          </cell>
          <cell r="M117">
            <v>0</v>
          </cell>
          <cell r="P117">
            <v>0</v>
          </cell>
          <cell r="S117">
            <v>0</v>
          </cell>
        </row>
        <row r="118">
          <cell r="D118">
            <v>0</v>
          </cell>
          <cell r="G118">
            <v>0</v>
          </cell>
          <cell r="J118">
            <v>0</v>
          </cell>
          <cell r="M118">
            <v>0</v>
          </cell>
          <cell r="P118">
            <v>0</v>
          </cell>
          <cell r="S118">
            <v>0</v>
          </cell>
        </row>
        <row r="119">
          <cell r="D119">
            <v>0</v>
          </cell>
          <cell r="G119">
            <v>0</v>
          </cell>
          <cell r="J119">
            <v>0</v>
          </cell>
          <cell r="M119">
            <v>0</v>
          </cell>
          <cell r="P119">
            <v>0</v>
          </cell>
          <cell r="S119">
            <v>0</v>
          </cell>
        </row>
        <row r="120">
          <cell r="D120">
            <v>0</v>
          </cell>
          <cell r="G120">
            <v>0</v>
          </cell>
          <cell r="J120">
            <v>0</v>
          </cell>
          <cell r="M120">
            <v>0</v>
          </cell>
          <cell r="P120">
            <v>0</v>
          </cell>
          <cell r="S120">
            <v>0</v>
          </cell>
        </row>
        <row r="121">
          <cell r="D121">
            <v>0</v>
          </cell>
          <cell r="G121">
            <v>0</v>
          </cell>
          <cell r="J121">
            <v>0</v>
          </cell>
          <cell r="M121">
            <v>0</v>
          </cell>
          <cell r="P121">
            <v>0</v>
          </cell>
          <cell r="S121">
            <v>0</v>
          </cell>
        </row>
        <row r="122">
          <cell r="D122">
            <v>0</v>
          </cell>
          <cell r="G122">
            <v>0</v>
          </cell>
          <cell r="J122">
            <v>0</v>
          </cell>
          <cell r="M122">
            <v>0</v>
          </cell>
          <cell r="P122">
            <v>0</v>
          </cell>
          <cell r="S122">
            <v>0</v>
          </cell>
        </row>
        <row r="123">
          <cell r="D123">
            <v>0</v>
          </cell>
          <cell r="G123">
            <v>0</v>
          </cell>
          <cell r="J123">
            <v>0</v>
          </cell>
          <cell r="M123">
            <v>0</v>
          </cell>
          <cell r="P123">
            <v>0</v>
          </cell>
          <cell r="S123">
            <v>0</v>
          </cell>
        </row>
        <row r="124">
          <cell r="D124">
            <v>0</v>
          </cell>
          <cell r="G124">
            <v>0</v>
          </cell>
          <cell r="J124">
            <v>0</v>
          </cell>
          <cell r="M124">
            <v>0</v>
          </cell>
          <cell r="P124">
            <v>0</v>
          </cell>
          <cell r="S124">
            <v>0</v>
          </cell>
        </row>
        <row r="125">
          <cell r="D125">
            <v>0</v>
          </cell>
          <cell r="G125">
            <v>0</v>
          </cell>
          <cell r="J125">
            <v>0</v>
          </cell>
          <cell r="M125">
            <v>0</v>
          </cell>
          <cell r="P125">
            <v>0</v>
          </cell>
          <cell r="S125">
            <v>0</v>
          </cell>
        </row>
        <row r="126">
          <cell r="D126">
            <v>0</v>
          </cell>
          <cell r="G126">
            <v>0</v>
          </cell>
          <cell r="J126">
            <v>0</v>
          </cell>
          <cell r="M126">
            <v>0</v>
          </cell>
          <cell r="P126">
            <v>0</v>
          </cell>
          <cell r="S126">
            <v>0</v>
          </cell>
        </row>
        <row r="127">
          <cell r="D127">
            <v>0</v>
          </cell>
          <cell r="G127">
            <v>0</v>
          </cell>
          <cell r="J127">
            <v>0</v>
          </cell>
          <cell r="M127">
            <v>0</v>
          </cell>
          <cell r="P127">
            <v>0</v>
          </cell>
          <cell r="S127">
            <v>0</v>
          </cell>
        </row>
        <row r="128">
          <cell r="D128">
            <v>0</v>
          </cell>
          <cell r="G128">
            <v>0</v>
          </cell>
          <cell r="J128">
            <v>0</v>
          </cell>
          <cell r="M128">
            <v>0</v>
          </cell>
          <cell r="P128">
            <v>0</v>
          </cell>
          <cell r="S128">
            <v>0</v>
          </cell>
        </row>
        <row r="129">
          <cell r="D129">
            <v>0</v>
          </cell>
          <cell r="G129">
            <v>0</v>
          </cell>
          <cell r="J129">
            <v>0</v>
          </cell>
          <cell r="M129">
            <v>0</v>
          </cell>
          <cell r="P129">
            <v>0</v>
          </cell>
          <cell r="S129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ST"/>
      <sheetName val="FCST Aug2000"/>
      <sheetName val="Historicals"/>
      <sheetName val="WX"/>
      <sheetName val="ROX Fcst"/>
      <sheetName val="CERA Fcst"/>
      <sheetName val="Internal Fcst"/>
      <sheetName val="New Rox Gen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NW Demand Map"/>
      <sheetName val="Data"/>
      <sheetName val="PGT_Flows"/>
      <sheetName val="Monthly Averages"/>
      <sheetName val="Map"/>
      <sheetName val="Stanfield Receipt"/>
      <sheetName val="Stanfield Delivery"/>
      <sheetName val="Opal Plant"/>
      <sheetName val="La Plata B"/>
      <sheetName val="Kemmerer"/>
      <sheetName val="Chehalis"/>
      <sheetName val="Roosevelt"/>
      <sheetName val="Sumas-Sipi"/>
      <sheetName val="Net Clay Basin"/>
      <sheetName val="Jackson Prairie"/>
      <sheetName val="Meacham"/>
      <sheetName val="Washougal"/>
      <sheetName val="Pric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1">
          <cell r="R41">
            <v>35065</v>
          </cell>
          <cell r="S41">
            <v>35096</v>
          </cell>
          <cell r="T41">
            <v>35125</v>
          </cell>
          <cell r="U41">
            <v>35156</v>
          </cell>
          <cell r="V41">
            <v>35186</v>
          </cell>
          <cell r="W41">
            <v>35217</v>
          </cell>
          <cell r="X41">
            <v>35247</v>
          </cell>
          <cell r="Y41">
            <v>35278</v>
          </cell>
          <cell r="Z41">
            <v>35309</v>
          </cell>
          <cell r="AA41">
            <v>35339</v>
          </cell>
          <cell r="AB41">
            <v>35370</v>
          </cell>
          <cell r="AC41">
            <v>35400</v>
          </cell>
          <cell r="AD41">
            <v>35431</v>
          </cell>
          <cell r="AE41">
            <v>35462</v>
          </cell>
          <cell r="AF41">
            <v>35490</v>
          </cell>
          <cell r="AG41">
            <v>35521</v>
          </cell>
          <cell r="AH41">
            <v>35551</v>
          </cell>
          <cell r="AI41">
            <v>35582</v>
          </cell>
          <cell r="AJ41">
            <v>35612</v>
          </cell>
          <cell r="AK41">
            <v>35643</v>
          </cell>
          <cell r="AL41">
            <v>35674</v>
          </cell>
          <cell r="AM41">
            <v>35704</v>
          </cell>
          <cell r="AN41">
            <v>35735</v>
          </cell>
          <cell r="AO41">
            <v>35765</v>
          </cell>
          <cell r="AP41">
            <v>35796</v>
          </cell>
          <cell r="AQ41">
            <v>35827</v>
          </cell>
          <cell r="AR41">
            <v>35855</v>
          </cell>
          <cell r="AS41">
            <v>35886</v>
          </cell>
          <cell r="AT41">
            <v>35916</v>
          </cell>
          <cell r="AU41">
            <v>35947</v>
          </cell>
          <cell r="AV41">
            <v>35977</v>
          </cell>
          <cell r="AW41">
            <v>36008</v>
          </cell>
          <cell r="AX41">
            <v>36039</v>
          </cell>
          <cell r="AY41">
            <v>36069</v>
          </cell>
          <cell r="AZ41">
            <v>36100</v>
          </cell>
          <cell r="BA41">
            <v>36130</v>
          </cell>
          <cell r="BB41">
            <v>36161</v>
          </cell>
          <cell r="BC41">
            <v>36192</v>
          </cell>
          <cell r="BD41">
            <v>36220</v>
          </cell>
          <cell r="BE41">
            <v>36251</v>
          </cell>
          <cell r="BF41">
            <v>36281</v>
          </cell>
          <cell r="BG41">
            <v>36312</v>
          </cell>
          <cell r="BH41">
            <v>36342</v>
          </cell>
          <cell r="BI41">
            <v>36373</v>
          </cell>
          <cell r="BJ41">
            <v>36404</v>
          </cell>
          <cell r="BK41">
            <v>36434</v>
          </cell>
          <cell r="BL41">
            <v>36465</v>
          </cell>
          <cell r="BM41">
            <v>36495</v>
          </cell>
          <cell r="BN41">
            <v>36526</v>
          </cell>
          <cell r="BO41">
            <v>36557</v>
          </cell>
          <cell r="BP41">
            <v>36586</v>
          </cell>
          <cell r="BQ41">
            <v>36617</v>
          </cell>
          <cell r="BR41">
            <v>36647</v>
          </cell>
          <cell r="BS41">
            <v>36678</v>
          </cell>
          <cell r="BT41">
            <v>36708</v>
          </cell>
          <cell r="BU41">
            <v>36739</v>
          </cell>
          <cell r="BV41">
            <v>36770</v>
          </cell>
          <cell r="BW41">
            <v>36800</v>
          </cell>
          <cell r="BX41">
            <v>36831</v>
          </cell>
          <cell r="BY41">
            <v>36861</v>
          </cell>
        </row>
        <row r="42">
          <cell r="Q42" t="str">
            <v>Coyote Springs</v>
          </cell>
          <cell r="R42">
            <v>39041.227380015735</v>
          </cell>
          <cell r="S42">
            <v>8410.2943650126144</v>
          </cell>
          <cell r="T42">
            <v>0</v>
          </cell>
          <cell r="U42">
            <v>3435.3248449232779</v>
          </cell>
          <cell r="V42">
            <v>0</v>
          </cell>
          <cell r="W42">
            <v>0</v>
          </cell>
          <cell r="X42">
            <v>32760.48150137435</v>
          </cell>
          <cell r="Y42">
            <v>36689.772834981508</v>
          </cell>
          <cell r="Z42">
            <v>31299.93495934959</v>
          </cell>
          <cell r="AA42">
            <v>37513.516915814318</v>
          </cell>
          <cell r="AB42">
            <v>40000</v>
          </cell>
          <cell r="AC42">
            <v>12233.86309992132</v>
          </cell>
          <cell r="AD42">
            <v>10354.05192761605</v>
          </cell>
          <cell r="AE42">
            <v>0</v>
          </cell>
          <cell r="AF42">
            <v>0</v>
          </cell>
          <cell r="AG42">
            <v>1825.1707317073171</v>
          </cell>
          <cell r="AH42">
            <v>0</v>
          </cell>
          <cell r="AI42">
            <v>5055.3130398882104</v>
          </cell>
          <cell r="AJ42">
            <v>473.11827956989248</v>
          </cell>
          <cell r="AK42">
            <v>35919.512966476905</v>
          </cell>
          <cell r="AL42">
            <v>35776.601307189543</v>
          </cell>
          <cell r="AM42">
            <v>6238.7096774193551</v>
          </cell>
          <cell r="AN42">
            <v>37127.71280051981</v>
          </cell>
          <cell r="AO42">
            <v>38447.878749843119</v>
          </cell>
          <cell r="AP42">
            <v>39961.013645224179</v>
          </cell>
          <cell r="AQ42">
            <v>38650.480367585624</v>
          </cell>
          <cell r="AR42">
            <v>37994.057724957558</v>
          </cell>
          <cell r="AS42">
            <v>38812.313190383378</v>
          </cell>
          <cell r="AT42">
            <v>5585.9586241589632</v>
          </cell>
          <cell r="AU42">
            <v>18463.748378728927</v>
          </cell>
          <cell r="AV42">
            <v>34363.893604980185</v>
          </cell>
          <cell r="AW42">
            <v>35986.637741306695</v>
          </cell>
          <cell r="AX42">
            <v>38054.053177691312</v>
          </cell>
          <cell r="AY42">
            <v>34573.571024335019</v>
          </cell>
          <cell r="AZ42">
            <v>39480.544747081731</v>
          </cell>
          <cell r="BA42">
            <v>35952.271871469835</v>
          </cell>
          <cell r="BB42">
            <v>18542.633465383889</v>
          </cell>
          <cell r="BC42">
            <v>17074.352548036757</v>
          </cell>
          <cell r="BD42">
            <v>4901.9607843137255</v>
          </cell>
          <cell r="BE42">
            <v>23088.235294117643</v>
          </cell>
          <cell r="BF42">
            <v>32863.757115749519</v>
          </cell>
          <cell r="BG42">
            <v>8921.5686274509808</v>
          </cell>
          <cell r="BH42">
            <v>26852.751423149904</v>
          </cell>
          <cell r="BI42">
            <v>32596.774193548386</v>
          </cell>
          <cell r="BJ42">
            <v>34803.333333333336</v>
          </cell>
          <cell r="BK42">
            <v>40133.333333333336</v>
          </cell>
          <cell r="BL42">
            <v>36546.666666666664</v>
          </cell>
          <cell r="BM42">
            <v>39961.290322580644</v>
          </cell>
          <cell r="BN42">
            <v>40048.387096774197</v>
          </cell>
          <cell r="BO42">
            <v>38944.827586206899</v>
          </cell>
          <cell r="BP42">
            <v>39190.322580645159</v>
          </cell>
          <cell r="BQ42">
            <v>11433.333333333334</v>
          </cell>
          <cell r="BR42">
            <v>36400</v>
          </cell>
          <cell r="BS42">
            <v>32160</v>
          </cell>
          <cell r="BT42">
            <v>37945.454545454544</v>
          </cell>
          <cell r="BU42">
            <v>37545.161290322583</v>
          </cell>
          <cell r="BV42">
            <v>39200</v>
          </cell>
          <cell r="BW42">
            <v>39609.677419354841</v>
          </cell>
          <cell r="BX42">
            <v>41469.642857142855</v>
          </cell>
          <cell r="BY42">
            <v>41532.413793103449</v>
          </cell>
        </row>
        <row r="43">
          <cell r="Q43" t="str">
            <v>Kingsgate</v>
          </cell>
          <cell r="R43">
            <v>2167193.6428009439</v>
          </cell>
          <cell r="S43">
            <v>2094235.9293523973</v>
          </cell>
          <cell r="T43">
            <v>2091814.1620771051</v>
          </cell>
          <cell r="U43">
            <v>2040717.9888997714</v>
          </cell>
          <cell r="V43">
            <v>2277073.0466651926</v>
          </cell>
          <cell r="W43">
            <v>2286678.191315704</v>
          </cell>
          <cell r="X43">
            <v>2248135.4459574735</v>
          </cell>
          <cell r="Y43">
            <v>2326146.6620327961</v>
          </cell>
          <cell r="Z43">
            <v>2379537.7235772358</v>
          </cell>
          <cell r="AA43">
            <v>2441496.6797797014</v>
          </cell>
          <cell r="AB43">
            <v>2517968.1951219509</v>
          </cell>
          <cell r="AC43">
            <v>2489240.1573564126</v>
          </cell>
          <cell r="AD43">
            <v>2405496.3650668766</v>
          </cell>
          <cell r="AE43">
            <v>2438249.477351916</v>
          </cell>
          <cell r="AF43">
            <v>2457115.5310778916</v>
          </cell>
          <cell r="AG43">
            <v>2374793.0406504069</v>
          </cell>
          <cell r="AH43">
            <v>2255070.8103855234</v>
          </cell>
          <cell r="AI43">
            <v>2248617.866202998</v>
          </cell>
          <cell r="AJ43">
            <v>2286597.4723029332</v>
          </cell>
          <cell r="AK43">
            <v>2407178.5262492099</v>
          </cell>
          <cell r="AL43">
            <v>2389107.2222222225</v>
          </cell>
          <cell r="AM43">
            <v>2445632.6375711579</v>
          </cell>
          <cell r="AN43">
            <v>2543997.8882391169</v>
          </cell>
          <cell r="AO43">
            <v>2560668.9155265461</v>
          </cell>
          <cell r="AP43">
            <v>2552613.0604288499</v>
          </cell>
          <cell r="AQ43">
            <v>2575142.2653856869</v>
          </cell>
          <cell r="AR43">
            <v>2589499.0253411299</v>
          </cell>
          <cell r="AS43">
            <v>2526886.257309942</v>
          </cell>
          <cell r="AT43">
            <v>2380697.7614286612</v>
          </cell>
          <cell r="AU43">
            <v>2416840.8236057069</v>
          </cell>
          <cell r="AV43">
            <v>2394254.8575740429</v>
          </cell>
          <cell r="AW43">
            <v>2391858.8316669809</v>
          </cell>
          <cell r="AX43">
            <v>2450273.216601816</v>
          </cell>
          <cell r="AY43">
            <v>2363559.1397849466</v>
          </cell>
          <cell r="AZ43">
            <v>2474275.2269779509</v>
          </cell>
          <cell r="BA43">
            <v>2537112.1814986821</v>
          </cell>
          <cell r="BB43">
            <v>2459105.6718858075</v>
          </cell>
          <cell r="BC43">
            <v>2358355.6460595932</v>
          </cell>
          <cell r="BD43">
            <v>2084618.62745098</v>
          </cell>
          <cell r="BE43">
            <v>2228513.8235294116</v>
          </cell>
          <cell r="BF43">
            <v>2052852.9411764701</v>
          </cell>
          <cell r="BG43">
            <v>1898249.2483660127</v>
          </cell>
          <cell r="BH43">
            <v>2036812.7767235925</v>
          </cell>
          <cell r="BI43">
            <v>2130697.4193548388</v>
          </cell>
          <cell r="BJ43">
            <v>2265970</v>
          </cell>
          <cell r="BK43">
            <v>2296780</v>
          </cell>
          <cell r="BL43">
            <v>2387063.3333333335</v>
          </cell>
          <cell r="BM43">
            <v>2537293.5483870967</v>
          </cell>
          <cell r="BN43">
            <v>2531874.1935483869</v>
          </cell>
          <cell r="BO43">
            <v>2493024.1379310344</v>
          </cell>
          <cell r="BP43">
            <v>2305216.1290322579</v>
          </cell>
          <cell r="BQ43">
            <v>1982530</v>
          </cell>
          <cell r="BR43">
            <v>2086048.3870967743</v>
          </cell>
          <cell r="BS43">
            <v>2281466.6666666665</v>
          </cell>
          <cell r="BT43">
            <v>2388440.9090909092</v>
          </cell>
          <cell r="BU43">
            <v>2108409.6774193547</v>
          </cell>
          <cell r="BV43">
            <v>2241843.3333333335</v>
          </cell>
          <cell r="BW43">
            <v>2332035.4838709678</v>
          </cell>
          <cell r="BX43">
            <v>2507701.4285714286</v>
          </cell>
          <cell r="BY43">
            <v>2616063.1034482759</v>
          </cell>
        </row>
        <row r="44">
          <cell r="Q44" t="str">
            <v>Malin</v>
          </cell>
          <cell r="R44">
            <v>1489051.6443745082</v>
          </cell>
          <cell r="S44">
            <v>1447223.2464255677</v>
          </cell>
          <cell r="T44">
            <v>1532493.3752950435</v>
          </cell>
          <cell r="U44">
            <v>1539612.3734900425</v>
          </cell>
          <cell r="V44">
            <v>1695034.9751982561</v>
          </cell>
          <cell r="W44">
            <v>1689433.5618674504</v>
          </cell>
          <cell r="X44">
            <v>1759560.3298473977</v>
          </cell>
          <cell r="Y44">
            <v>1781701.4944235564</v>
          </cell>
          <cell r="Z44">
            <v>1762380.4552845524</v>
          </cell>
          <cell r="AA44">
            <v>1731952.3839496458</v>
          </cell>
          <cell r="AB44">
            <v>1701209.2032520324</v>
          </cell>
          <cell r="AC44">
            <v>1641330.3540519278</v>
          </cell>
          <cell r="AD44">
            <v>1537428.450039339</v>
          </cell>
          <cell r="AE44">
            <v>1599812.7177700351</v>
          </cell>
          <cell r="AF44">
            <v>1754840.8182533439</v>
          </cell>
          <cell r="AG44">
            <v>1717572.4552845531</v>
          </cell>
          <cell r="AH44">
            <v>1721085.1612903224</v>
          </cell>
          <cell r="AI44">
            <v>1795626.1552337401</v>
          </cell>
          <cell r="AJ44">
            <v>1774499.3316631089</v>
          </cell>
          <cell r="AK44">
            <v>1824005.5344718532</v>
          </cell>
          <cell r="AL44">
            <v>1831606.6666666667</v>
          </cell>
          <cell r="AM44">
            <v>1810501.0752688174</v>
          </cell>
          <cell r="AN44">
            <v>1742842.3326835611</v>
          </cell>
          <cell r="AO44">
            <v>1581043.0839713826</v>
          </cell>
          <cell r="AP44">
            <v>1566282.934037603</v>
          </cell>
          <cell r="AQ44">
            <v>1714796.6791979952</v>
          </cell>
          <cell r="AR44">
            <v>1814070.8356913789</v>
          </cell>
          <cell r="AS44">
            <v>1805805.7504873299</v>
          </cell>
          <cell r="AT44">
            <v>1736943.2497013141</v>
          </cell>
          <cell r="AU44">
            <v>1805338.0998702985</v>
          </cell>
          <cell r="AV44">
            <v>1801836.3201911594</v>
          </cell>
          <cell r="AW44">
            <v>1773045.8089668616</v>
          </cell>
          <cell r="AX44">
            <v>1828484.3060959796</v>
          </cell>
          <cell r="AY44">
            <v>1752867.0062252409</v>
          </cell>
          <cell r="AZ44">
            <v>1719766.1802853437</v>
          </cell>
          <cell r="BA44">
            <v>1636545.2491527551</v>
          </cell>
          <cell r="BB44">
            <v>1567568.88637364</v>
          </cell>
          <cell r="BC44">
            <v>1613300.7866889443</v>
          </cell>
          <cell r="BD44">
            <v>1640072.675521821</v>
          </cell>
          <cell r="BE44">
            <v>1772550.3594771244</v>
          </cell>
          <cell r="BF44">
            <v>1705797.754585705</v>
          </cell>
          <cell r="BG44">
            <v>1692788.6274509805</v>
          </cell>
          <cell r="BH44">
            <v>1723474.0986717269</v>
          </cell>
          <cell r="BI44">
            <v>1791796.7741935484</v>
          </cell>
          <cell r="BJ44">
            <v>1847336.6666666667</v>
          </cell>
          <cell r="BK44">
            <v>1844340</v>
          </cell>
          <cell r="BL44">
            <v>1749083.3333333333</v>
          </cell>
          <cell r="BM44">
            <v>1727512.9032258065</v>
          </cell>
          <cell r="BN44">
            <v>1687029.0322580645</v>
          </cell>
          <cell r="BO44">
            <v>1745306.8965517241</v>
          </cell>
          <cell r="BP44">
            <v>1792664.5161290322</v>
          </cell>
          <cell r="BQ44">
            <v>1771703.3333333333</v>
          </cell>
          <cell r="BR44">
            <v>1856993.5483870967</v>
          </cell>
          <cell r="BS44">
            <v>1856416.6666666667</v>
          </cell>
          <cell r="BT44">
            <v>1858681.8181818181</v>
          </cell>
          <cell r="BU44">
            <v>1852374.1935483871</v>
          </cell>
          <cell r="BV44">
            <v>1835056.6666666667</v>
          </cell>
          <cell r="BW44">
            <v>1786674.1935483871</v>
          </cell>
          <cell r="BX44">
            <v>1668640</v>
          </cell>
          <cell r="BY44">
            <v>1734517.2413793104</v>
          </cell>
        </row>
        <row r="45">
          <cell r="Q45" t="str">
            <v>Medford</v>
          </cell>
          <cell r="R45">
            <v>14394.114870180954</v>
          </cell>
          <cell r="S45">
            <v>13586.677880571904</v>
          </cell>
          <cell r="T45">
            <v>12221.557828481516</v>
          </cell>
          <cell r="U45">
            <v>2889.3241919686566</v>
          </cell>
          <cell r="V45">
            <v>5020.0625572651743</v>
          </cell>
          <cell r="W45">
            <v>0</v>
          </cell>
          <cell r="X45">
            <v>16.618748222804967</v>
          </cell>
          <cell r="Y45">
            <v>300.49603488041453</v>
          </cell>
          <cell r="Z45">
            <v>1879.2845528455289</v>
          </cell>
          <cell r="AA45">
            <v>2179.9527930763184</v>
          </cell>
          <cell r="AB45">
            <v>14935.38211382113</v>
          </cell>
          <cell r="AC45">
            <v>24228.387096774186</v>
          </cell>
          <cell r="AD45">
            <v>18738.945712037763</v>
          </cell>
          <cell r="AE45">
            <v>15263.310104529623</v>
          </cell>
          <cell r="AF45">
            <v>7192.00629425649</v>
          </cell>
          <cell r="AG45">
            <v>4543.3821138211388</v>
          </cell>
          <cell r="AH45">
            <v>2410.2911093627072</v>
          </cell>
          <cell r="AI45">
            <v>0</v>
          </cell>
          <cell r="AJ45">
            <v>0</v>
          </cell>
          <cell r="AK45">
            <v>221.37887413029725</v>
          </cell>
          <cell r="AL45">
            <v>1123.2679738562088</v>
          </cell>
          <cell r="AM45">
            <v>2607.7166350411135</v>
          </cell>
          <cell r="AN45">
            <v>9508.7394411955811</v>
          </cell>
          <cell r="AO45">
            <v>21777.331492406171</v>
          </cell>
          <cell r="AP45">
            <v>22820.03395585738</v>
          </cell>
          <cell r="AQ45">
            <v>10923.38485101643</v>
          </cell>
          <cell r="AR45">
            <v>10300.509337860782</v>
          </cell>
          <cell r="AS45">
            <v>7705.9129304743365</v>
          </cell>
          <cell r="AT45">
            <v>2213.8590203106323</v>
          </cell>
          <cell r="AU45">
            <v>3847.7302204928669</v>
          </cell>
          <cell r="AV45">
            <v>3691.3789850971516</v>
          </cell>
          <cell r="AW45">
            <v>2502.8925359994983</v>
          </cell>
          <cell r="AX45">
            <v>1550.9403372243837</v>
          </cell>
          <cell r="AY45">
            <v>4767.2766144752568</v>
          </cell>
          <cell r="AZ45">
            <v>11849.092088197147</v>
          </cell>
          <cell r="BA45">
            <v>15771.275260449351</v>
          </cell>
          <cell r="BB45">
            <v>14801.106709425892</v>
          </cell>
          <cell r="BC45">
            <v>14612.433862433865</v>
          </cell>
          <cell r="BD45">
            <v>11614.041745730554</v>
          </cell>
          <cell r="BE45">
            <v>8536.9281045751613</v>
          </cell>
          <cell r="BF45">
            <v>559.99367488931068</v>
          </cell>
          <cell r="BG45">
            <v>2710.4575163398686</v>
          </cell>
          <cell r="BH45">
            <v>2572.1695129664781</v>
          </cell>
          <cell r="BI45">
            <v>1264.516129032258</v>
          </cell>
          <cell r="BJ45">
            <v>2343.3333333333335</v>
          </cell>
          <cell r="BK45">
            <v>1510</v>
          </cell>
          <cell r="BL45">
            <v>2016.6666666666667</v>
          </cell>
          <cell r="BM45">
            <v>6590.322580645161</v>
          </cell>
          <cell r="BN45">
            <v>9854.8387096774186</v>
          </cell>
          <cell r="BO45">
            <v>3524.1379310344828</v>
          </cell>
          <cell r="BP45">
            <v>4990.322580645161</v>
          </cell>
          <cell r="BQ45">
            <v>1996.6666666666667</v>
          </cell>
          <cell r="BR45">
            <v>1258.0645161290322</v>
          </cell>
          <cell r="BS45">
            <v>880</v>
          </cell>
          <cell r="BT45">
            <v>2031.8181818181818</v>
          </cell>
          <cell r="BU45">
            <v>2400</v>
          </cell>
          <cell r="BV45">
            <v>23.333333333333332</v>
          </cell>
          <cell r="BW45">
            <v>96.774193548387103</v>
          </cell>
          <cell r="BX45">
            <v>7973.2142857142853</v>
          </cell>
          <cell r="BY45">
            <v>10795.862068965518</v>
          </cell>
        </row>
        <row r="46">
          <cell r="Q46" t="str">
            <v>Tuscarora</v>
          </cell>
          <cell r="R46">
            <v>63870.999213217932</v>
          </cell>
          <cell r="S46">
            <v>64078.620689655167</v>
          </cell>
          <cell r="T46">
            <v>58447.741935483886</v>
          </cell>
          <cell r="U46">
            <v>53402.252693437811</v>
          </cell>
          <cell r="V46">
            <v>56020.599665097478</v>
          </cell>
          <cell r="W46">
            <v>50902.807704864521</v>
          </cell>
          <cell r="X46">
            <v>25382.831506113551</v>
          </cell>
          <cell r="Y46">
            <v>38674.449464471887</v>
          </cell>
          <cell r="Z46">
            <v>37031.967479674793</v>
          </cell>
          <cell r="AA46">
            <v>46927.4586939418</v>
          </cell>
          <cell r="AB46">
            <v>62724.130081300806</v>
          </cell>
          <cell r="AC46">
            <v>66530.983477576723</v>
          </cell>
          <cell r="AD46">
            <v>66782.155782848145</v>
          </cell>
          <cell r="AE46">
            <v>65369.23344947736</v>
          </cell>
          <cell r="AF46">
            <v>71328.214004720707</v>
          </cell>
          <cell r="AG46">
            <v>67334.373983739832</v>
          </cell>
          <cell r="AH46">
            <v>48615.641227380031</v>
          </cell>
          <cell r="AI46">
            <v>45039.194772611794</v>
          </cell>
          <cell r="AJ46">
            <v>63497.302068508863</v>
          </cell>
          <cell r="AK46">
            <v>56392.030360531302</v>
          </cell>
          <cell r="AL46">
            <v>36252.94117647058</v>
          </cell>
          <cell r="AM46">
            <v>43459.044908285898</v>
          </cell>
          <cell r="AN46">
            <v>79490.058479532163</v>
          </cell>
          <cell r="AO46">
            <v>93071.482364754615</v>
          </cell>
          <cell r="AP46">
            <v>81017.009369301391</v>
          </cell>
          <cell r="AQ46">
            <v>70312.935115566695</v>
          </cell>
          <cell r="AR46">
            <v>67527.10180469093</v>
          </cell>
          <cell r="AS46">
            <v>63464.294996751145</v>
          </cell>
          <cell r="AT46">
            <v>66496.227126957194</v>
          </cell>
          <cell r="AU46">
            <v>41847.989623865105</v>
          </cell>
          <cell r="AV46">
            <v>58663.271080928127</v>
          </cell>
          <cell r="AW46">
            <v>59466.955920266628</v>
          </cell>
          <cell r="AX46">
            <v>44466.666666666664</v>
          </cell>
          <cell r="AY46">
            <v>65348.802112808888</v>
          </cell>
          <cell r="AZ46">
            <v>91599.254215304798</v>
          </cell>
          <cell r="BA46">
            <v>110278.71218777455</v>
          </cell>
          <cell r="BB46">
            <v>86891.089731497195</v>
          </cell>
          <cell r="BC46">
            <v>75374.791144527975</v>
          </cell>
          <cell r="BD46">
            <v>58272.707147375077</v>
          </cell>
          <cell r="BE46">
            <v>67205.490196078434</v>
          </cell>
          <cell r="BF46">
            <v>61565.243516761555</v>
          </cell>
          <cell r="BG46">
            <v>49381.241830065352</v>
          </cell>
          <cell r="BH46">
            <v>52055.534471853272</v>
          </cell>
          <cell r="BI46">
            <v>47851.612903225803</v>
          </cell>
          <cell r="BJ46">
            <v>47126.666666666664</v>
          </cell>
          <cell r="BK46">
            <v>58543.333333333336</v>
          </cell>
          <cell r="BL46">
            <v>64746.666666666664</v>
          </cell>
          <cell r="BM46">
            <v>95941.93548387097</v>
          </cell>
          <cell r="BN46">
            <v>88529.032258064515</v>
          </cell>
          <cell r="BO46">
            <v>83610.344827586203</v>
          </cell>
          <cell r="BP46">
            <v>56396.774193548386</v>
          </cell>
          <cell r="BQ46">
            <v>43476.666666666664</v>
          </cell>
          <cell r="BR46">
            <v>49280.645161290326</v>
          </cell>
          <cell r="BS46">
            <v>51163.333333333336</v>
          </cell>
          <cell r="BT46">
            <v>49740.909090909088</v>
          </cell>
          <cell r="BU46">
            <v>48951.612903225803</v>
          </cell>
          <cell r="BV46">
            <v>50853.333333333336</v>
          </cell>
          <cell r="BW46">
            <v>69983.870967741939</v>
          </cell>
          <cell r="BX46">
            <v>110529.28571428571</v>
          </cell>
          <cell r="BY46">
            <v>122354.13793103448</v>
          </cell>
        </row>
        <row r="47">
          <cell r="Q47" t="str">
            <v>Rathdrum</v>
          </cell>
          <cell r="R47">
            <v>1951.219512195122</v>
          </cell>
          <cell r="S47">
            <v>528.81412952060555</v>
          </cell>
          <cell r="T47">
            <v>-4.2171518489381166</v>
          </cell>
          <cell r="U47">
            <v>0</v>
          </cell>
          <cell r="V47">
            <v>-43.790085621307377</v>
          </cell>
          <cell r="W47">
            <v>0</v>
          </cell>
          <cell r="X47">
            <v>12184.29117563426</v>
          </cell>
          <cell r="Y47">
            <v>39673.501627120786</v>
          </cell>
          <cell r="Z47">
            <v>41083.642276422775</v>
          </cell>
          <cell r="AA47">
            <v>1104.0440597954366</v>
          </cell>
          <cell r="AB47">
            <v>11958.796747967473</v>
          </cell>
          <cell r="AC47">
            <v>503.54051927616052</v>
          </cell>
          <cell r="AD47">
            <v>692.3682140047207</v>
          </cell>
          <cell r="AE47">
            <v>0</v>
          </cell>
          <cell r="AF47">
            <v>0</v>
          </cell>
          <cell r="AG47">
            <v>0</v>
          </cell>
          <cell r="AH47">
            <v>767.86782061369013</v>
          </cell>
          <cell r="AI47">
            <v>213.72357723577235</v>
          </cell>
          <cell r="AJ47">
            <v>784.6616065781152</v>
          </cell>
          <cell r="AK47">
            <v>15802.688172043012</v>
          </cell>
          <cell r="AL47">
            <v>13839.771241830067</v>
          </cell>
          <cell r="AM47">
            <v>2182.1631878557873</v>
          </cell>
          <cell r="AN47">
            <v>1994.9642625081221</v>
          </cell>
          <cell r="AO47">
            <v>1882.7664114472198</v>
          </cell>
          <cell r="AP47">
            <v>0</v>
          </cell>
          <cell r="AQ47">
            <v>31.223893065998329</v>
          </cell>
          <cell r="AR47">
            <v>2276.3000691693392</v>
          </cell>
          <cell r="AS47">
            <v>0</v>
          </cell>
          <cell r="AT47">
            <v>0</v>
          </cell>
          <cell r="AU47">
            <v>464.75356679636837</v>
          </cell>
          <cell r="AV47">
            <v>9579.0731308558134</v>
          </cell>
          <cell r="AW47">
            <v>16297.396717600453</v>
          </cell>
          <cell r="AX47">
            <v>17762.516212710769</v>
          </cell>
          <cell r="AY47">
            <v>18644.280953279249</v>
          </cell>
          <cell r="AZ47">
            <v>16501.621271076532</v>
          </cell>
          <cell r="BA47">
            <v>8833.3124137065406</v>
          </cell>
          <cell r="BB47">
            <v>0</v>
          </cell>
          <cell r="BC47">
            <v>452.52018936229467</v>
          </cell>
          <cell r="BD47">
            <v>0</v>
          </cell>
          <cell r="BE47">
            <v>5125.6535947712437</v>
          </cell>
          <cell r="BF47">
            <v>3009.4560404807089</v>
          </cell>
          <cell r="BG47">
            <v>1355.8823529411764</v>
          </cell>
          <cell r="BH47">
            <v>3081.4041745730547</v>
          </cell>
          <cell r="BI47">
            <v>6632.2580645161288</v>
          </cell>
          <cell r="BJ47">
            <v>20913.333333333332</v>
          </cell>
          <cell r="BK47">
            <v>27660</v>
          </cell>
          <cell r="BL47">
            <v>6983.333333333333</v>
          </cell>
          <cell r="BM47">
            <v>6996.7741935483873</v>
          </cell>
          <cell r="BN47">
            <v>9870.967741935483</v>
          </cell>
          <cell r="BO47">
            <v>2337.9310344827586</v>
          </cell>
          <cell r="BP47">
            <v>0</v>
          </cell>
          <cell r="BQ47">
            <v>650</v>
          </cell>
          <cell r="BR47">
            <v>12219.354838709678</v>
          </cell>
          <cell r="BS47">
            <v>29350</v>
          </cell>
          <cell r="BT47">
            <v>38172.727272727272</v>
          </cell>
          <cell r="BU47">
            <v>40654.838709677417</v>
          </cell>
          <cell r="BV47">
            <v>39053.333333333336</v>
          </cell>
          <cell r="BW47">
            <v>36425.806451612902</v>
          </cell>
          <cell r="BX47">
            <v>42390</v>
          </cell>
          <cell r="BY47">
            <v>43201.379310344826</v>
          </cell>
        </row>
        <row r="48">
          <cell r="Q48" t="str">
            <v>South Hermiston</v>
          </cell>
          <cell r="R48">
            <v>0</v>
          </cell>
          <cell r="S48">
            <v>0</v>
          </cell>
          <cell r="T48">
            <v>374.53973249409916</v>
          </cell>
          <cell r="U48">
            <v>815.96474045053878</v>
          </cell>
          <cell r="V48">
            <v>19774.446305014058</v>
          </cell>
          <cell r="W48">
            <v>40497.845249755141</v>
          </cell>
          <cell r="X48">
            <v>56973.239392120304</v>
          </cell>
          <cell r="Y48">
            <v>73406.43265615619</v>
          </cell>
          <cell r="Z48">
            <v>71301.268292682915</v>
          </cell>
          <cell r="AA48">
            <v>72953.579858379235</v>
          </cell>
          <cell r="AB48">
            <v>75406.308943089491</v>
          </cell>
          <cell r="AC48">
            <v>59399.779701022824</v>
          </cell>
          <cell r="AD48">
            <v>53862.627852084945</v>
          </cell>
          <cell r="AE48">
            <v>11125.88850174216</v>
          </cell>
          <cell r="AF48">
            <v>0</v>
          </cell>
          <cell r="AG48">
            <v>0</v>
          </cell>
          <cell r="AH48">
            <v>0</v>
          </cell>
          <cell r="AI48">
            <v>87.01171875</v>
          </cell>
          <cell r="AJ48">
            <v>55001.486401012022</v>
          </cell>
          <cell r="AK48">
            <v>72339.943074003764</v>
          </cell>
          <cell r="AL48">
            <v>64116.405228758194</v>
          </cell>
          <cell r="AM48">
            <v>72315.860492470878</v>
          </cell>
          <cell r="AN48">
            <v>74838.438599019559</v>
          </cell>
          <cell r="AO48">
            <v>76636.93987699259</v>
          </cell>
          <cell r="AP48">
            <v>76284.380305602681</v>
          </cell>
          <cell r="AQ48">
            <v>76445.071010860469</v>
          </cell>
          <cell r="AR48">
            <v>64535.465006602513</v>
          </cell>
          <cell r="AS48">
            <v>73356.530214424929</v>
          </cell>
          <cell r="AT48">
            <v>49492.958710528881</v>
          </cell>
          <cell r="AU48">
            <v>75963.872644574411</v>
          </cell>
          <cell r="AV48">
            <v>76581.313855325716</v>
          </cell>
          <cell r="AW48">
            <v>76232.364142927763</v>
          </cell>
          <cell r="AX48">
            <v>69846.24535109209</v>
          </cell>
          <cell r="AY48">
            <v>78998.023095267956</v>
          </cell>
          <cell r="AZ48">
            <v>78874.80544747079</v>
          </cell>
          <cell r="BA48">
            <v>78128.96949918411</v>
          </cell>
          <cell r="BB48">
            <v>79075.080173552182</v>
          </cell>
          <cell r="BC48">
            <v>78412.106655527736</v>
          </cell>
          <cell r="BD48">
            <v>68536.401012017726</v>
          </cell>
          <cell r="BE48">
            <v>69329.640522875823</v>
          </cell>
          <cell r="BF48">
            <v>62001.265022137894</v>
          </cell>
          <cell r="BG48">
            <v>52833.006535947723</v>
          </cell>
          <cell r="BH48">
            <v>68298.387096774211</v>
          </cell>
          <cell r="BI48">
            <v>76270.967741935485</v>
          </cell>
          <cell r="BJ48">
            <v>77593.333333333328</v>
          </cell>
          <cell r="BK48">
            <v>78640</v>
          </cell>
          <cell r="BL48">
            <v>77846.666666666672</v>
          </cell>
          <cell r="BM48">
            <v>70680.645161290318</v>
          </cell>
          <cell r="BN48">
            <v>82290.322580645166</v>
          </cell>
          <cell r="BO48">
            <v>79193.103448275855</v>
          </cell>
          <cell r="BP48">
            <v>60700</v>
          </cell>
          <cell r="BQ48">
            <v>71033.333333333328</v>
          </cell>
          <cell r="BR48">
            <v>66509.677419354834</v>
          </cell>
          <cell r="BS48">
            <v>80436.666666666672</v>
          </cell>
          <cell r="BT48">
            <v>77740.909090909088</v>
          </cell>
          <cell r="BU48">
            <v>76200</v>
          </cell>
          <cell r="BV48">
            <v>77566.666666666672</v>
          </cell>
          <cell r="BW48">
            <v>77767.741935483864</v>
          </cell>
          <cell r="BX48">
            <v>81089.642857142855</v>
          </cell>
          <cell r="BY48">
            <v>81416.551724137928</v>
          </cell>
        </row>
        <row r="49">
          <cell r="Q49" t="str">
            <v>Spokane NWP</v>
          </cell>
          <cell r="R49">
            <v>79455.106215578315</v>
          </cell>
          <cell r="S49">
            <v>109276.70311185869</v>
          </cell>
          <cell r="T49">
            <v>91686.955153422532</v>
          </cell>
          <cell r="U49">
            <v>110834.14952660791</v>
          </cell>
          <cell r="V49">
            <v>101806.10407254117</v>
          </cell>
          <cell r="W49">
            <v>78876.918054195223</v>
          </cell>
          <cell r="X49">
            <v>97133.613471928198</v>
          </cell>
          <cell r="Y49">
            <v>100069.12893747434</v>
          </cell>
          <cell r="Z49">
            <v>114242.79674796747</v>
          </cell>
          <cell r="AA49">
            <v>128780.80251770263</v>
          </cell>
          <cell r="AB49">
            <v>123168.78048780488</v>
          </cell>
          <cell r="AC49">
            <v>120437.57671125105</v>
          </cell>
          <cell r="AD49">
            <v>114586.43587726202</v>
          </cell>
          <cell r="AE49">
            <v>123436.9337979094</v>
          </cell>
          <cell r="AF49">
            <v>112184.39024390244</v>
          </cell>
          <cell r="AG49">
            <v>111414.8943089431</v>
          </cell>
          <cell r="AH49">
            <v>120064.42171518489</v>
          </cell>
          <cell r="AI49">
            <v>103696.58276168699</v>
          </cell>
          <cell r="AJ49">
            <v>97677.976755218231</v>
          </cell>
          <cell r="AK49">
            <v>111895.09803921568</v>
          </cell>
          <cell r="AL49">
            <v>126814.77124183007</v>
          </cell>
          <cell r="AM49">
            <v>119422.32764073374</v>
          </cell>
          <cell r="AN49">
            <v>102436.58219623126</v>
          </cell>
          <cell r="AO49">
            <v>136725.30438056984</v>
          </cell>
          <cell r="AP49">
            <v>131198.98761240017</v>
          </cell>
          <cell r="AQ49">
            <v>125230.08911166809</v>
          </cell>
          <cell r="AR49">
            <v>135638.43300006291</v>
          </cell>
          <cell r="AS49">
            <v>133972.02729044828</v>
          </cell>
          <cell r="AT49">
            <v>121333.45909576812</v>
          </cell>
          <cell r="AU49">
            <v>118869.52010376136</v>
          </cell>
          <cell r="AV49">
            <v>108756.52392630323</v>
          </cell>
          <cell r="AW49">
            <v>107177.9852857951</v>
          </cell>
          <cell r="AX49">
            <v>117733.69001297017</v>
          </cell>
          <cell r="AY49">
            <v>109989.2787524366</v>
          </cell>
          <cell r="AZ49">
            <v>116004.76653696493</v>
          </cell>
          <cell r="BA49">
            <v>117795.09225555416</v>
          </cell>
          <cell r="BB49">
            <v>134533.67289190719</v>
          </cell>
          <cell r="BC49">
            <v>118051.65692007795</v>
          </cell>
          <cell r="BD49">
            <v>122061.95445920303</v>
          </cell>
          <cell r="BE49">
            <v>99766.176470588223</v>
          </cell>
          <cell r="BF49">
            <v>79373.719165085393</v>
          </cell>
          <cell r="BG49">
            <v>107502.61437908496</v>
          </cell>
          <cell r="BH49">
            <v>92076.913345983572</v>
          </cell>
          <cell r="BI49">
            <v>86045.161290322576</v>
          </cell>
          <cell r="BJ49">
            <v>78396.666666666672</v>
          </cell>
          <cell r="BK49">
            <v>96326.666666666672</v>
          </cell>
          <cell r="BL49">
            <v>95263.333333333328</v>
          </cell>
          <cell r="BM49">
            <v>112632.25806451614</v>
          </cell>
          <cell r="BN49">
            <v>106358.06451612903</v>
          </cell>
          <cell r="BO49">
            <v>123617.24137931035</v>
          </cell>
          <cell r="BP49">
            <v>98129.032258064515</v>
          </cell>
          <cell r="BQ49">
            <v>69566.666666666672</v>
          </cell>
          <cell r="BR49">
            <v>50000</v>
          </cell>
          <cell r="BS49">
            <v>79893.333333333328</v>
          </cell>
          <cell r="BT49">
            <v>62645.454545454544</v>
          </cell>
          <cell r="BU49">
            <v>38896.774193548386</v>
          </cell>
          <cell r="BV49">
            <v>69126.666666666672</v>
          </cell>
          <cell r="BW49">
            <v>123390.32258064517</v>
          </cell>
          <cell r="BX49">
            <v>128329.64285714286</v>
          </cell>
          <cell r="BY49">
            <v>150354.4827586207</v>
          </cell>
        </row>
        <row r="50">
          <cell r="Q50" t="str">
            <v>Stanfield</v>
          </cell>
          <cell r="R50">
            <v>342087.86782061361</v>
          </cell>
          <cell r="S50">
            <v>315863.95290159801</v>
          </cell>
          <cell r="T50">
            <v>272384.20141620771</v>
          </cell>
          <cell r="U50">
            <v>240151.48547175975</v>
          </cell>
          <cell r="V50">
            <v>308664.78152349056</v>
          </cell>
          <cell r="W50">
            <v>339501.86092066602</v>
          </cell>
          <cell r="X50">
            <v>195840.66854127831</v>
          </cell>
          <cell r="Y50">
            <v>177894.47410824304</v>
          </cell>
          <cell r="Z50">
            <v>231176.61788617884</v>
          </cell>
          <cell r="AA50">
            <v>294603.43036978756</v>
          </cell>
          <cell r="AB50">
            <v>343726.27642276429</v>
          </cell>
          <cell r="AC50">
            <v>400388.79622344614</v>
          </cell>
          <cell r="AD50">
            <v>441214.44531864673</v>
          </cell>
          <cell r="AE50">
            <v>462014.18118466897</v>
          </cell>
          <cell r="AF50">
            <v>364759.37057435088</v>
          </cell>
          <cell r="AG50">
            <v>355065.95121951221</v>
          </cell>
          <cell r="AH50">
            <v>262750.33831628639</v>
          </cell>
          <cell r="AI50">
            <v>440735.27194486785</v>
          </cell>
          <cell r="AJ50">
            <v>453720.86446473753</v>
          </cell>
          <cell r="AK50">
            <v>534663.21948134084</v>
          </cell>
          <cell r="AL50">
            <v>508144.15032679751</v>
          </cell>
          <cell r="AM50">
            <v>275759.03225806454</v>
          </cell>
          <cell r="AN50">
            <v>345034.13333333336</v>
          </cell>
          <cell r="AO50">
            <v>448936.3548387097</v>
          </cell>
          <cell r="AP50">
            <v>462805.22542916442</v>
          </cell>
          <cell r="AQ50">
            <v>385052.3531049848</v>
          </cell>
          <cell r="AR50">
            <v>321208.95428535505</v>
          </cell>
          <cell r="AS50">
            <v>287974.82131254062</v>
          </cell>
          <cell r="AT50">
            <v>324758.31604099856</v>
          </cell>
          <cell r="AU50">
            <v>300860.50583657587</v>
          </cell>
          <cell r="AV50">
            <v>219089.10268502796</v>
          </cell>
          <cell r="AW50">
            <v>224958.05822800726</v>
          </cell>
          <cell r="AX50">
            <v>227068.93644617384</v>
          </cell>
          <cell r="AY50">
            <v>185001.03754008678</v>
          </cell>
          <cell r="AZ50">
            <v>242691.82879377427</v>
          </cell>
          <cell r="BA50">
            <v>361872.9132672273</v>
          </cell>
          <cell r="BB50">
            <v>398894.86260454002</v>
          </cell>
          <cell r="BC50">
            <v>290499.23419660266</v>
          </cell>
          <cell r="BD50">
            <v>63102.150537634414</v>
          </cell>
          <cell r="BE50">
            <v>64926.601307189558</v>
          </cell>
          <cell r="BF50">
            <v>9626.7868437697653</v>
          </cell>
          <cell r="BG50">
            <v>-91858.398692810428</v>
          </cell>
          <cell r="BH50">
            <v>-3014.3896268184685</v>
          </cell>
          <cell r="BI50">
            <v>17948.387096774193</v>
          </cell>
          <cell r="BJ50">
            <v>76620</v>
          </cell>
          <cell r="BK50">
            <v>30663.333333333332</v>
          </cell>
          <cell r="BL50">
            <v>222303.33333333334</v>
          </cell>
          <cell r="BM50">
            <v>309454.83870967739</v>
          </cell>
          <cell r="BN50">
            <v>336967.74193548388</v>
          </cell>
          <cell r="BO50">
            <v>254572.41379310345</v>
          </cell>
          <cell r="BP50">
            <v>120083.87096774194</v>
          </cell>
          <cell r="BQ50">
            <v>-72173.333333333328</v>
          </cell>
          <cell r="BR50">
            <v>-8238.7096774193542</v>
          </cell>
          <cell r="BS50">
            <v>206780</v>
          </cell>
          <cell r="BT50">
            <v>199409.09090909091</v>
          </cell>
          <cell r="BU50">
            <v>131658.06451612903</v>
          </cell>
          <cell r="BV50">
            <v>179583.33333333334</v>
          </cell>
          <cell r="BW50">
            <v>188116.12903225806</v>
          </cell>
          <cell r="BX50">
            <v>300348.21428571426</v>
          </cell>
          <cell r="BY50">
            <v>295818.27586206899</v>
          </cell>
        </row>
        <row r="51">
          <cell r="Q51" t="str">
            <v>Spokane WWP</v>
          </cell>
          <cell r="R51">
            <v>47014.036191974817</v>
          </cell>
          <cell r="S51">
            <v>51112.565180824233</v>
          </cell>
          <cell r="T51">
            <v>35545.334382376066</v>
          </cell>
          <cell r="U51">
            <v>22328.730003264773</v>
          </cell>
          <cell r="V51">
            <v>19752.614451360136</v>
          </cell>
          <cell r="W51">
            <v>21507.80280770488</v>
          </cell>
          <cell r="X51">
            <v>10283.182205933461</v>
          </cell>
          <cell r="Y51">
            <v>11744.241888092005</v>
          </cell>
          <cell r="Z51">
            <v>16959.772357723577</v>
          </cell>
          <cell r="AA51">
            <v>23970.354051927614</v>
          </cell>
          <cell r="AB51">
            <v>44528.975609756104</v>
          </cell>
          <cell r="AC51">
            <v>49039.748229740362</v>
          </cell>
          <cell r="AD51">
            <v>48012.84028324156</v>
          </cell>
          <cell r="AE51">
            <v>47740.243902439019</v>
          </cell>
          <cell r="AF51">
            <v>46952.132179386317</v>
          </cell>
          <cell r="AG51">
            <v>19455.024390243903</v>
          </cell>
          <cell r="AH51">
            <v>22378.851298190395</v>
          </cell>
          <cell r="AI51">
            <v>20825.348069105694</v>
          </cell>
          <cell r="AJ51">
            <v>17960.670412318152</v>
          </cell>
          <cell r="AK51">
            <v>11317.868437697658</v>
          </cell>
          <cell r="AL51">
            <v>14491.339869281046</v>
          </cell>
          <cell r="AM51">
            <v>31554.617330803292</v>
          </cell>
          <cell r="AN51">
            <v>44818.583495776489</v>
          </cell>
          <cell r="AO51">
            <v>49314.516129032265</v>
          </cell>
          <cell r="AP51">
            <v>42746.871659435332</v>
          </cell>
          <cell r="AQ51">
            <v>41232.421331105543</v>
          </cell>
          <cell r="AR51">
            <v>33032.918317298616</v>
          </cell>
          <cell r="AS51">
            <v>16500.454840805716</v>
          </cell>
          <cell r="AT51">
            <v>22696.346601270205</v>
          </cell>
          <cell r="AU51">
            <v>18151.45914396887</v>
          </cell>
          <cell r="AV51">
            <v>11099.383764069667</v>
          </cell>
          <cell r="AW51">
            <v>12875.652392630325</v>
          </cell>
          <cell r="AX51">
            <v>17226.621271076521</v>
          </cell>
          <cell r="AY51">
            <v>19145.349933974721</v>
          </cell>
          <cell r="AZ51">
            <v>41481.54993514916</v>
          </cell>
          <cell r="BA51">
            <v>42595.362118739802</v>
          </cell>
          <cell r="BB51">
            <v>45070.049676161718</v>
          </cell>
          <cell r="BC51">
            <v>41091.478696741862</v>
          </cell>
          <cell r="BD51">
            <v>41686.337760910814</v>
          </cell>
          <cell r="BE51">
            <v>32067.091503267977</v>
          </cell>
          <cell r="BF51">
            <v>25594.022770398482</v>
          </cell>
          <cell r="BG51">
            <v>18525.16339869281</v>
          </cell>
          <cell r="BH51">
            <v>16549.620493358634</v>
          </cell>
          <cell r="BI51">
            <v>15561.290322580646</v>
          </cell>
          <cell r="BJ51">
            <v>16860</v>
          </cell>
          <cell r="BK51">
            <v>27003.333333333332</v>
          </cell>
          <cell r="BL51">
            <v>39606.666666666664</v>
          </cell>
          <cell r="BM51">
            <v>45896.774193548386</v>
          </cell>
          <cell r="BN51">
            <v>50764.516129032258</v>
          </cell>
          <cell r="BO51">
            <v>46834.482758620688</v>
          </cell>
          <cell r="BP51">
            <v>40725.806451612902</v>
          </cell>
          <cell r="BQ51">
            <v>27470</v>
          </cell>
          <cell r="BR51">
            <v>22877.419354838708</v>
          </cell>
          <cell r="BS51">
            <v>15703.333333333334</v>
          </cell>
          <cell r="BT51">
            <v>15554.545454545454</v>
          </cell>
          <cell r="BU51">
            <v>10851.612903225807</v>
          </cell>
          <cell r="BV51">
            <v>12690</v>
          </cell>
          <cell r="BW51">
            <v>17583.870967741936</v>
          </cell>
          <cell r="BX51">
            <v>35254.642857142855</v>
          </cell>
          <cell r="BY51">
            <v>31960.344827586207</v>
          </cell>
        </row>
      </sheetData>
      <sheetData sheetId="5" refreshError="1">
        <row r="3">
          <cell r="B3">
            <v>35582</v>
          </cell>
          <cell r="C3">
            <v>35612</v>
          </cell>
          <cell r="D3">
            <v>35643</v>
          </cell>
          <cell r="E3">
            <v>35674</v>
          </cell>
          <cell r="F3">
            <v>35704</v>
          </cell>
          <cell r="G3">
            <v>35735</v>
          </cell>
          <cell r="H3">
            <v>35765</v>
          </cell>
          <cell r="I3">
            <v>35796</v>
          </cell>
          <cell r="J3">
            <v>35827</v>
          </cell>
          <cell r="K3">
            <v>35855</v>
          </cell>
          <cell r="L3">
            <v>35886</v>
          </cell>
          <cell r="M3">
            <v>35916</v>
          </cell>
          <cell r="N3">
            <v>35947</v>
          </cell>
          <cell r="O3">
            <v>35977</v>
          </cell>
          <cell r="P3">
            <v>36008</v>
          </cell>
          <cell r="Q3">
            <v>36039</v>
          </cell>
          <cell r="R3">
            <v>36069</v>
          </cell>
          <cell r="S3">
            <v>36100</v>
          </cell>
          <cell r="T3">
            <v>36130</v>
          </cell>
          <cell r="U3">
            <v>36161</v>
          </cell>
          <cell r="V3">
            <v>36192</v>
          </cell>
          <cell r="W3">
            <v>36220</v>
          </cell>
          <cell r="X3">
            <v>36251</v>
          </cell>
          <cell r="Y3">
            <v>36281</v>
          </cell>
          <cell r="Z3">
            <v>36312</v>
          </cell>
          <cell r="AA3">
            <v>36342</v>
          </cell>
          <cell r="AB3">
            <v>36373</v>
          </cell>
          <cell r="AC3">
            <v>36404</v>
          </cell>
          <cell r="AD3">
            <v>36434</v>
          </cell>
          <cell r="AE3">
            <v>36465</v>
          </cell>
          <cell r="AF3">
            <v>36495</v>
          </cell>
          <cell r="AG3">
            <v>36526</v>
          </cell>
          <cell r="AH3">
            <v>36557</v>
          </cell>
          <cell r="AI3">
            <v>36586</v>
          </cell>
          <cell r="AJ3">
            <v>36617</v>
          </cell>
          <cell r="AK3">
            <v>36647</v>
          </cell>
          <cell r="AL3">
            <v>36678</v>
          </cell>
          <cell r="AM3">
            <v>36708</v>
          </cell>
          <cell r="AN3">
            <v>36739</v>
          </cell>
          <cell r="AO3">
            <v>36770</v>
          </cell>
          <cell r="AP3">
            <v>36800</v>
          </cell>
          <cell r="AQ3">
            <v>36831</v>
          </cell>
          <cell r="AR3">
            <v>36861</v>
          </cell>
        </row>
        <row r="4">
          <cell r="A4" t="str">
            <v>Sumas/Sipi</v>
          </cell>
          <cell r="B4">
            <v>878058.0625</v>
          </cell>
          <cell r="C4">
            <v>855273.15151515149</v>
          </cell>
          <cell r="D4">
            <v>858874.19354838715</v>
          </cell>
          <cell r="E4">
            <v>891227.5</v>
          </cell>
          <cell r="F4">
            <v>980636.1875</v>
          </cell>
          <cell r="G4">
            <v>1004988.2424242424</v>
          </cell>
          <cell r="H4">
            <v>1007149.3870967742</v>
          </cell>
          <cell r="I4">
            <v>957008.19354838715</v>
          </cell>
          <cell r="J4">
            <v>1032232.1428571428</v>
          </cell>
          <cell r="K4">
            <v>987495.78125</v>
          </cell>
          <cell r="L4">
            <v>970074.1333333333</v>
          </cell>
          <cell r="M4">
            <v>938892.625</v>
          </cell>
          <cell r="N4">
            <v>925639.53333333333</v>
          </cell>
          <cell r="O4">
            <v>886099.36363636365</v>
          </cell>
          <cell r="P4">
            <v>925050.3125</v>
          </cell>
          <cell r="Q4">
            <v>931878.84375</v>
          </cell>
          <cell r="R4">
            <v>880903.3548387097</v>
          </cell>
          <cell r="S4">
            <v>927775</v>
          </cell>
          <cell r="T4">
            <v>765766.38709677418</v>
          </cell>
          <cell r="U4">
            <v>813650.61290322582</v>
          </cell>
          <cell r="V4">
            <v>884025.67857142852</v>
          </cell>
          <cell r="W4">
            <v>946870.6451612903</v>
          </cell>
          <cell r="X4">
            <v>940169.5</v>
          </cell>
          <cell r="Y4">
            <v>998740.22580645164</v>
          </cell>
          <cell r="Z4">
            <v>868232.43333333335</v>
          </cell>
          <cell r="AA4">
            <v>874304.83870967745</v>
          </cell>
          <cell r="AB4">
            <v>844611.96774193551</v>
          </cell>
          <cell r="AC4">
            <v>882665.23333333328</v>
          </cell>
          <cell r="AD4">
            <v>935267.16129032255</v>
          </cell>
          <cell r="AE4">
            <v>959348.66666666663</v>
          </cell>
          <cell r="AF4">
            <v>940706.45161290327</v>
          </cell>
          <cell r="AG4">
            <v>815262.6451612903</v>
          </cell>
          <cell r="AH4">
            <v>918719.86206896557</v>
          </cell>
          <cell r="AI4">
            <v>879877.74193548388</v>
          </cell>
          <cell r="AJ4">
            <v>799795.83333333337</v>
          </cell>
          <cell r="AK4">
            <v>855163.51612903224</v>
          </cell>
          <cell r="AL4">
            <v>835669.3666666667</v>
          </cell>
          <cell r="AM4">
            <v>696939.38709677418</v>
          </cell>
          <cell r="AN4">
            <v>949520.90322580643</v>
          </cell>
          <cell r="AO4">
            <v>766301.66666666663</v>
          </cell>
          <cell r="AP4">
            <v>855036.80645161285</v>
          </cell>
          <cell r="AQ4">
            <v>920638.24137931038</v>
          </cell>
          <cell r="AR4">
            <v>948561.1</v>
          </cell>
        </row>
        <row r="5">
          <cell r="A5" t="str">
            <v>Stanfield - Receipt</v>
          </cell>
          <cell r="B5">
            <v>322295.78125</v>
          </cell>
          <cell r="C5">
            <v>335524.87878787878</v>
          </cell>
          <cell r="D5">
            <v>366252.25806451612</v>
          </cell>
          <cell r="E5">
            <v>342162.83333333331</v>
          </cell>
          <cell r="F5">
            <v>438367.65625</v>
          </cell>
          <cell r="G5">
            <v>510494.09090909088</v>
          </cell>
          <cell r="H5">
            <v>516638.25806451612</v>
          </cell>
          <cell r="I5">
            <v>517100.67741935485</v>
          </cell>
          <cell r="J5">
            <v>468909.57142857142</v>
          </cell>
          <cell r="K5">
            <v>433362.84375</v>
          </cell>
          <cell r="L5">
            <v>384045.23333333334</v>
          </cell>
          <cell r="M5">
            <v>418867.09375</v>
          </cell>
          <cell r="N5">
            <v>396473.3</v>
          </cell>
          <cell r="O5">
            <v>353859.33333333331</v>
          </cell>
          <cell r="P5">
            <v>336520.71875</v>
          </cell>
          <cell r="Q5">
            <v>359824.40625</v>
          </cell>
          <cell r="R5">
            <v>329295.83870967739</v>
          </cell>
          <cell r="S5">
            <v>302916.86666666664</v>
          </cell>
          <cell r="T5">
            <v>357409.6451612903</v>
          </cell>
          <cell r="U5">
            <v>414988.32258064515</v>
          </cell>
          <cell r="V5">
            <v>326637.07142857142</v>
          </cell>
          <cell r="W5">
            <v>220959.74193548388</v>
          </cell>
          <cell r="X5">
            <v>218081.53333333333</v>
          </cell>
          <cell r="Y5">
            <v>191466.90322580645</v>
          </cell>
          <cell r="Z5">
            <v>163323.76666666666</v>
          </cell>
          <cell r="AA5">
            <v>155595.12903225806</v>
          </cell>
          <cell r="AB5">
            <v>189794.87096774194</v>
          </cell>
          <cell r="AC5">
            <v>181781.56666666668</v>
          </cell>
          <cell r="AD5">
            <v>183384.48387096773</v>
          </cell>
          <cell r="AE5">
            <v>302910.03333333333</v>
          </cell>
          <cell r="AF5">
            <v>331162.80645161291</v>
          </cell>
          <cell r="AG5">
            <v>357082.74193548388</v>
          </cell>
          <cell r="AH5">
            <v>270980.8275862069</v>
          </cell>
          <cell r="AI5">
            <v>160306.32258064515</v>
          </cell>
          <cell r="AJ5">
            <v>134653.93333333332</v>
          </cell>
          <cell r="AK5">
            <v>158611.4193548387</v>
          </cell>
          <cell r="AL5">
            <v>185369.16666666666</v>
          </cell>
          <cell r="AM5">
            <v>176217.74193548388</v>
          </cell>
          <cell r="AN5">
            <v>97810.93548387097</v>
          </cell>
          <cell r="AO5">
            <v>183484.53333333333</v>
          </cell>
          <cell r="AP5">
            <v>195112.80645161291</v>
          </cell>
          <cell r="AQ5">
            <v>336904.6551724138</v>
          </cell>
          <cell r="AR5">
            <v>387964.36666666664</v>
          </cell>
        </row>
        <row r="6">
          <cell r="A6" t="str">
            <v>Stanfield - Delivery</v>
          </cell>
          <cell r="B6">
            <v>122698.84375</v>
          </cell>
          <cell r="C6">
            <v>120558</v>
          </cell>
          <cell r="D6">
            <v>172899.5806451613</v>
          </cell>
          <cell r="E6">
            <v>168458.53333333333</v>
          </cell>
          <cell r="F6">
            <v>165468.96875</v>
          </cell>
          <cell r="G6">
            <v>164764.18181818182</v>
          </cell>
          <cell r="H6">
            <v>58937.225806451614</v>
          </cell>
          <cell r="I6">
            <v>45849.387096774197</v>
          </cell>
          <cell r="J6">
            <v>81490.571428571435</v>
          </cell>
          <cell r="K6">
            <v>120068.75</v>
          </cell>
          <cell r="L6">
            <v>100754.93333333333</v>
          </cell>
          <cell r="M6">
            <v>89519.90625</v>
          </cell>
          <cell r="N6">
            <v>91851.5</v>
          </cell>
          <cell r="O6">
            <v>132082.54545454544</v>
          </cell>
          <cell r="P6">
            <v>109980</v>
          </cell>
          <cell r="Q6">
            <v>129284.59375</v>
          </cell>
          <cell r="R6">
            <v>141555.83870967742</v>
          </cell>
          <cell r="S6">
            <v>56909.366666666669</v>
          </cell>
          <cell r="T6">
            <v>15136.806451612903</v>
          </cell>
          <cell r="U6">
            <v>11078.290322580646</v>
          </cell>
          <cell r="V6">
            <v>32215.178571428572</v>
          </cell>
          <cell r="W6">
            <v>159095.5806451613</v>
          </cell>
          <cell r="X6">
            <v>153925.6</v>
          </cell>
          <cell r="Y6">
            <v>185433.29032258064</v>
          </cell>
          <cell r="Z6">
            <v>258383.13333333333</v>
          </cell>
          <cell r="AA6">
            <v>160031.67741935485</v>
          </cell>
          <cell r="AB6">
            <v>176597.38709677418</v>
          </cell>
          <cell r="AC6">
            <v>127677.86666666667</v>
          </cell>
          <cell r="AD6">
            <v>157936.29032258064</v>
          </cell>
          <cell r="AE6">
            <v>86446.5</v>
          </cell>
          <cell r="AF6">
            <v>20276</v>
          </cell>
          <cell r="AG6">
            <v>17944.064516129034</v>
          </cell>
          <cell r="AH6">
            <v>13572.275862068966</v>
          </cell>
          <cell r="AI6">
            <v>38977.612903225803</v>
          </cell>
          <cell r="AJ6">
            <v>230231.7</v>
          </cell>
          <cell r="AK6">
            <v>237986.38709677418</v>
          </cell>
          <cell r="AL6">
            <v>162162.79999999999</v>
          </cell>
          <cell r="AM6">
            <v>32219.451612903227</v>
          </cell>
          <cell r="AN6">
            <v>209502.93548387097</v>
          </cell>
          <cell r="AO6">
            <v>158164.46666666667</v>
          </cell>
          <cell r="AP6">
            <v>106117.58064516129</v>
          </cell>
          <cell r="AQ6">
            <v>45060.068965517239</v>
          </cell>
          <cell r="AR6">
            <v>91822.53333333334</v>
          </cell>
        </row>
        <row r="7">
          <cell r="A7" t="str">
            <v>Chehalis</v>
          </cell>
          <cell r="B7">
            <v>619644.4375</v>
          </cell>
          <cell r="C7">
            <v>631175.54545454541</v>
          </cell>
          <cell r="D7">
            <v>632651.90322580643</v>
          </cell>
          <cell r="E7">
            <v>608396.16666666663</v>
          </cell>
          <cell r="F7">
            <v>610786.84375</v>
          </cell>
          <cell r="G7">
            <v>559477.39393939392</v>
          </cell>
          <cell r="H7">
            <v>450380.3548387097</v>
          </cell>
          <cell r="I7">
            <v>401967.77419354836</v>
          </cell>
          <cell r="J7">
            <v>552047.85714285716</v>
          </cell>
          <cell r="K7">
            <v>528809.875</v>
          </cell>
          <cell r="L7">
            <v>573334.1333333333</v>
          </cell>
          <cell r="M7">
            <v>643346.71875</v>
          </cell>
          <cell r="N7">
            <v>668942.73333333328</v>
          </cell>
          <cell r="O7">
            <v>647696.60606060608</v>
          </cell>
          <cell r="P7">
            <v>625253.21875</v>
          </cell>
          <cell r="Q7">
            <v>624814.09375</v>
          </cell>
          <cell r="R7">
            <v>427200.3548387097</v>
          </cell>
          <cell r="S7">
            <v>399995.56666666665</v>
          </cell>
          <cell r="T7">
            <v>166672</v>
          </cell>
          <cell r="U7">
            <v>210026.06451612903</v>
          </cell>
          <cell r="V7">
            <v>276322.82142857142</v>
          </cell>
          <cell r="W7">
            <v>416234.83870967739</v>
          </cell>
          <cell r="X7">
            <v>507320.76666666666</v>
          </cell>
          <cell r="Y7">
            <v>635813.19354838715</v>
          </cell>
          <cell r="Z7">
            <v>604192.5</v>
          </cell>
          <cell r="AA7">
            <v>622438.09677419357</v>
          </cell>
          <cell r="AB7">
            <v>598573.45161290327</v>
          </cell>
          <cell r="AC7">
            <v>586397.96666666667</v>
          </cell>
          <cell r="AD7">
            <v>444297.67741935485</v>
          </cell>
          <cell r="AE7">
            <v>450683</v>
          </cell>
          <cell r="AF7">
            <v>324225.12903225806</v>
          </cell>
          <cell r="AG7">
            <v>150514.90322580645</v>
          </cell>
          <cell r="AH7">
            <v>308888.55172413791</v>
          </cell>
          <cell r="AI7">
            <v>350111.54838709679</v>
          </cell>
          <cell r="AJ7">
            <v>405127.26666666666</v>
          </cell>
          <cell r="AK7">
            <v>513059.67741935485</v>
          </cell>
          <cell r="AL7">
            <v>493618.46666666667</v>
          </cell>
          <cell r="AM7">
            <v>395700.06451612903</v>
          </cell>
          <cell r="AN7">
            <v>640033.93548387091</v>
          </cell>
          <cell r="AO7">
            <v>370166.43333333335</v>
          </cell>
          <cell r="AP7">
            <v>423343.80645161291</v>
          </cell>
          <cell r="AQ7">
            <v>298949.13793103449</v>
          </cell>
          <cell r="AR7">
            <v>326511.7</v>
          </cell>
        </row>
        <row r="8">
          <cell r="A8" t="str">
            <v>Kemmerer</v>
          </cell>
          <cell r="B8">
            <v>160695.78125</v>
          </cell>
          <cell r="C8">
            <v>289601.69696969696</v>
          </cell>
          <cell r="D8">
            <v>233214</v>
          </cell>
          <cell r="E8">
            <v>114789.63333333333</v>
          </cell>
          <cell r="F8">
            <v>160296.75</v>
          </cell>
          <cell r="G8">
            <v>40598.181818181816</v>
          </cell>
          <cell r="H8">
            <v>-146347.93548387097</v>
          </cell>
          <cell r="I8">
            <v>-211744.4193548387</v>
          </cell>
          <cell r="J8">
            <v>89119.607142857145</v>
          </cell>
          <cell r="K8">
            <v>125015.0625</v>
          </cell>
          <cell r="L8">
            <v>131042.23333333334</v>
          </cell>
          <cell r="M8">
            <v>229368.03125</v>
          </cell>
          <cell r="N8">
            <v>225772.63333333333</v>
          </cell>
          <cell r="O8">
            <v>174971.51515151514</v>
          </cell>
          <cell r="P8">
            <v>-1124.0625</v>
          </cell>
          <cell r="Q8">
            <v>45798.53125</v>
          </cell>
          <cell r="R8">
            <v>-216352.64516129033</v>
          </cell>
          <cell r="S8">
            <v>-378342.2</v>
          </cell>
          <cell r="T8">
            <v>-472429.22580645164</v>
          </cell>
          <cell r="U8">
            <v>-390896.93548387097</v>
          </cell>
          <cell r="V8">
            <v>-383415.67857142858</v>
          </cell>
          <cell r="W8">
            <v>-385462.87096774194</v>
          </cell>
          <cell r="X8">
            <v>-176547.4</v>
          </cell>
          <cell r="Y8">
            <v>-155720.90322580645</v>
          </cell>
          <cell r="Z8">
            <v>-263767</v>
          </cell>
          <cell r="AA8">
            <v>-174397.64516129033</v>
          </cell>
          <cell r="AB8">
            <v>-133940.38709677418</v>
          </cell>
          <cell r="AC8">
            <v>-191102.73333333334</v>
          </cell>
          <cell r="AD8">
            <v>-419406.29032258067</v>
          </cell>
          <cell r="AE8">
            <v>-369933.03333333333</v>
          </cell>
          <cell r="AF8">
            <v>-439482.06451612903</v>
          </cell>
          <cell r="AG8">
            <v>-483869.03225806454</v>
          </cell>
          <cell r="AH8">
            <v>-448507.31034482759</v>
          </cell>
          <cell r="AI8">
            <v>-457152.29032258067</v>
          </cell>
          <cell r="AJ8">
            <v>-429163.63333333336</v>
          </cell>
          <cell r="AK8">
            <v>-417752.77419354836</v>
          </cell>
          <cell r="AL8">
            <v>-357280.33333333331</v>
          </cell>
          <cell r="AM8">
            <v>-370027.41935483873</v>
          </cell>
          <cell r="AN8">
            <v>-328979</v>
          </cell>
          <cell r="AO8">
            <v>-437529.06666666665</v>
          </cell>
          <cell r="AP8">
            <v>-463455.16129032261</v>
          </cell>
          <cell r="AQ8">
            <v>-478472.41379310342</v>
          </cell>
          <cell r="AR8">
            <v>-497282.76666666666</v>
          </cell>
        </row>
        <row r="9">
          <cell r="A9" t="str">
            <v>Roosevelt</v>
          </cell>
          <cell r="B9">
            <v>144083.28125</v>
          </cell>
          <cell r="C9">
            <v>249571.66666666666</v>
          </cell>
          <cell r="D9">
            <v>258605.5806451613</v>
          </cell>
          <cell r="E9">
            <v>171334.46666666667</v>
          </cell>
          <cell r="F9">
            <v>176326.59375</v>
          </cell>
          <cell r="G9">
            <v>68102.757575757569</v>
          </cell>
          <cell r="H9">
            <v>-135428.80645161291</v>
          </cell>
          <cell r="I9">
            <v>-224951.35483870967</v>
          </cell>
          <cell r="J9">
            <v>104691.96428571429</v>
          </cell>
          <cell r="K9">
            <v>130381.84375</v>
          </cell>
          <cell r="L9">
            <v>121062.43333333333</v>
          </cell>
          <cell r="M9">
            <v>141928</v>
          </cell>
          <cell r="N9">
            <v>135630.53333333333</v>
          </cell>
          <cell r="O9">
            <v>166959.33333333334</v>
          </cell>
          <cell r="P9">
            <v>16142.90625</v>
          </cell>
          <cell r="Q9">
            <v>84922.5625</v>
          </cell>
          <cell r="R9">
            <v>-66260</v>
          </cell>
          <cell r="S9">
            <v>-216158.43333333332</v>
          </cell>
          <cell r="T9">
            <v>-353729.3548387097</v>
          </cell>
          <cell r="U9">
            <v>-330376.87096774194</v>
          </cell>
          <cell r="V9">
            <v>-207588.89285714287</v>
          </cell>
          <cell r="W9">
            <v>-50873.516129032258</v>
          </cell>
          <cell r="X9">
            <v>97635.433333333334</v>
          </cell>
          <cell r="Y9">
            <v>129374.3870967742</v>
          </cell>
          <cell r="Z9">
            <v>68993.566666666666</v>
          </cell>
          <cell r="AA9">
            <v>42305.129032258068</v>
          </cell>
          <cell r="AB9">
            <v>76656.483870967742</v>
          </cell>
          <cell r="AC9">
            <v>25232.633333333335</v>
          </cell>
          <cell r="AD9">
            <v>-83498.129032258061</v>
          </cell>
          <cell r="AE9">
            <v>-167762.76666666666</v>
          </cell>
          <cell r="AF9">
            <v>-272091.09677419357</v>
          </cell>
          <cell r="AG9">
            <v>-333018.90322580643</v>
          </cell>
          <cell r="AH9">
            <v>-265970.58620689658</v>
          </cell>
          <cell r="AI9">
            <v>-154926</v>
          </cell>
          <cell r="AJ9">
            <v>-56468.73333333333</v>
          </cell>
          <cell r="AK9">
            <v>-46637.096774193546</v>
          </cell>
          <cell r="AL9">
            <v>-121068.76666666666</v>
          </cell>
          <cell r="AM9">
            <v>-208042.22580645161</v>
          </cell>
          <cell r="AN9">
            <v>89114.354838709682</v>
          </cell>
          <cell r="AO9">
            <v>-174673.63333333333</v>
          </cell>
          <cell r="AP9">
            <v>-185377.80645161291</v>
          </cell>
          <cell r="AQ9">
            <v>-279442.72413793101</v>
          </cell>
          <cell r="AR9">
            <v>-316847.7</v>
          </cell>
        </row>
        <row r="10">
          <cell r="A10" t="str">
            <v>Opal</v>
          </cell>
          <cell r="B10">
            <v>81469.78125</v>
          </cell>
          <cell r="C10">
            <v>55992.727272727272</v>
          </cell>
          <cell r="D10">
            <v>51910.774193548386</v>
          </cell>
          <cell r="E10">
            <v>87213.4</v>
          </cell>
          <cell r="F10">
            <v>99804.65625</v>
          </cell>
          <cell r="G10">
            <v>115226.54545454546</v>
          </cell>
          <cell r="H10">
            <v>92421</v>
          </cell>
          <cell r="I10">
            <v>105174.29032258065</v>
          </cell>
          <cell r="J10">
            <v>79747.71428571429</v>
          </cell>
          <cell r="K10">
            <v>83936.15625</v>
          </cell>
          <cell r="L10">
            <v>82021.666666666672</v>
          </cell>
          <cell r="M10">
            <v>68395.53125</v>
          </cell>
          <cell r="N10">
            <v>88203.8</v>
          </cell>
          <cell r="O10">
            <v>102242.84848484848</v>
          </cell>
          <cell r="P10">
            <v>101250.34375</v>
          </cell>
          <cell r="Q10">
            <v>103126.71875</v>
          </cell>
          <cell r="R10">
            <v>131657.64516129033</v>
          </cell>
          <cell r="S10">
            <v>179859.20000000001</v>
          </cell>
          <cell r="T10">
            <v>146782.06451612903</v>
          </cell>
          <cell r="U10">
            <v>128685.93548387097</v>
          </cell>
          <cell r="V10">
            <v>136072.14285714287</v>
          </cell>
          <cell r="W10">
            <v>165694.4193548387</v>
          </cell>
          <cell r="X10">
            <v>187035.6</v>
          </cell>
          <cell r="Y10">
            <v>115575.96774193548</v>
          </cell>
          <cell r="Z10">
            <v>168768.8</v>
          </cell>
          <cell r="AA10">
            <v>100156.3870967742</v>
          </cell>
          <cell r="AB10">
            <v>136846.64516129033</v>
          </cell>
          <cell r="AC10">
            <v>135319.13333333333</v>
          </cell>
          <cell r="AD10">
            <v>189918</v>
          </cell>
          <cell r="AE10">
            <v>161365.16666666666</v>
          </cell>
          <cell r="AF10">
            <v>160287.54838709679</v>
          </cell>
          <cell r="AG10">
            <v>141476.25806451612</v>
          </cell>
          <cell r="AH10">
            <v>127433.37931034483</v>
          </cell>
          <cell r="AI10">
            <v>175358.96774193548</v>
          </cell>
          <cell r="AJ10">
            <v>208159.33333333334</v>
          </cell>
          <cell r="AK10">
            <v>232721.38709677418</v>
          </cell>
          <cell r="AL10">
            <v>189093.06666666668</v>
          </cell>
          <cell r="AM10">
            <v>218019.09677419355</v>
          </cell>
          <cell r="AN10">
            <v>233308.09677419355</v>
          </cell>
          <cell r="AO10">
            <v>256116.46666666667</v>
          </cell>
          <cell r="AP10">
            <v>220207.06451612903</v>
          </cell>
          <cell r="AQ10">
            <v>258065.31034482759</v>
          </cell>
          <cell r="AR10">
            <v>257678.43333333332</v>
          </cell>
        </row>
        <row r="11">
          <cell r="A11" t="str">
            <v>La Plata B</v>
          </cell>
          <cell r="B11">
            <v>275932.34375</v>
          </cell>
          <cell r="C11">
            <v>268959.72727272729</v>
          </cell>
          <cell r="D11">
            <v>283325.54838709679</v>
          </cell>
          <cell r="E11">
            <v>261692.6</v>
          </cell>
          <cell r="F11">
            <v>281751.4375</v>
          </cell>
          <cell r="G11">
            <v>228940.27272727274</v>
          </cell>
          <cell r="H11">
            <v>211843.83870967742</v>
          </cell>
          <cell r="I11">
            <v>76886.161290322576</v>
          </cell>
          <cell r="J11">
            <v>280234.85714285716</v>
          </cell>
          <cell r="K11">
            <v>222606.40625</v>
          </cell>
          <cell r="L11">
            <v>272131.20000000001</v>
          </cell>
          <cell r="M11">
            <v>242311.3125</v>
          </cell>
          <cell r="N11">
            <v>232332.06666666668</v>
          </cell>
          <cell r="O11">
            <v>271171</v>
          </cell>
          <cell r="P11">
            <v>224665.40625</v>
          </cell>
          <cell r="Q11">
            <v>181243.875</v>
          </cell>
          <cell r="R11">
            <v>18236</v>
          </cell>
          <cell r="S11">
            <v>55664.2</v>
          </cell>
          <cell r="T11">
            <v>20800.83870967742</v>
          </cell>
          <cell r="U11">
            <v>126649.41935483871</v>
          </cell>
          <cell r="V11">
            <v>90052.21428571429</v>
          </cell>
          <cell r="W11">
            <v>109058.48387096774</v>
          </cell>
          <cell r="X11">
            <v>152872.33333333334</v>
          </cell>
          <cell r="Y11">
            <v>60002.451612903227</v>
          </cell>
          <cell r="Z11">
            <v>39556.699999999997</v>
          </cell>
          <cell r="AA11">
            <v>34554.838709677417</v>
          </cell>
          <cell r="AB11">
            <v>95498.774193548394</v>
          </cell>
          <cell r="AC11">
            <v>72378.333333333328</v>
          </cell>
          <cell r="AD11">
            <v>-67930.451612903227</v>
          </cell>
          <cell r="AE11">
            <v>32474.7</v>
          </cell>
          <cell r="AF11">
            <v>167922.93548387097</v>
          </cell>
          <cell r="AG11">
            <v>107368.54838709677</v>
          </cell>
          <cell r="AH11">
            <v>135407.3448275862</v>
          </cell>
          <cell r="AI11">
            <v>143059</v>
          </cell>
          <cell r="AJ11">
            <v>107388.8</v>
          </cell>
          <cell r="AK11">
            <v>135968.80645161291</v>
          </cell>
          <cell r="AL11">
            <v>162578.9</v>
          </cell>
          <cell r="AM11">
            <v>149103.06451612903</v>
          </cell>
          <cell r="AN11">
            <v>157183.12903225806</v>
          </cell>
          <cell r="AO11">
            <v>160393.20000000001</v>
          </cell>
          <cell r="AP11">
            <v>162038</v>
          </cell>
          <cell r="AQ11">
            <v>115882.1724137931</v>
          </cell>
          <cell r="AR11">
            <v>149709</v>
          </cell>
        </row>
        <row r="12">
          <cell r="A12" t="str">
            <v>Meacham</v>
          </cell>
          <cell r="B12">
            <v>365282.9375</v>
          </cell>
          <cell r="C12">
            <v>495732.48484848486</v>
          </cell>
          <cell r="D12">
            <v>460498.41935483873</v>
          </cell>
          <cell r="E12">
            <v>355403.33333333331</v>
          </cell>
          <cell r="F12">
            <v>444942.46875</v>
          </cell>
          <cell r="G12">
            <v>365711.54545454547</v>
          </cell>
          <cell r="H12">
            <v>249539.09677419355</v>
          </cell>
          <cell r="I12">
            <v>142643.74193548388</v>
          </cell>
          <cell r="J12">
            <v>452341.78571428574</v>
          </cell>
          <cell r="K12">
            <v>435132.1875</v>
          </cell>
          <cell r="L12">
            <v>415932.86666666664</v>
          </cell>
          <cell r="M12">
            <v>471558.75</v>
          </cell>
          <cell r="N12">
            <v>449592.86666666664</v>
          </cell>
          <cell r="O12">
            <v>386520.72727272729</v>
          </cell>
          <cell r="P12">
            <v>232428.78125</v>
          </cell>
          <cell r="Q12">
            <v>297621.875</v>
          </cell>
          <cell r="R12">
            <v>66473.387096774197</v>
          </cell>
          <cell r="S12">
            <v>-31561.933333333334</v>
          </cell>
          <cell r="T12">
            <v>-75467.419354838712</v>
          </cell>
          <cell r="U12">
            <v>-8146.7741935483873</v>
          </cell>
          <cell r="V12">
            <v>-5000.5714285714284</v>
          </cell>
          <cell r="W12">
            <v>-40409.516129032258</v>
          </cell>
          <cell r="X12">
            <v>119934.8</v>
          </cell>
          <cell r="Y12">
            <v>90766.161290322576</v>
          </cell>
          <cell r="Z12">
            <v>-50095.466666666667</v>
          </cell>
          <cell r="AA12">
            <v>22139.806451612902</v>
          </cell>
          <cell r="AB12">
            <v>51024.354838709674</v>
          </cell>
          <cell r="AC12">
            <v>26474.366666666665</v>
          </cell>
          <cell r="AD12">
            <v>-131296.03225806452</v>
          </cell>
          <cell r="AE12">
            <v>-52367.73333333333</v>
          </cell>
          <cell r="AF12">
            <v>-57956.354838709674</v>
          </cell>
          <cell r="AG12">
            <v>-110432.80645161291</v>
          </cell>
          <cell r="AH12">
            <v>-95253.448275862072</v>
          </cell>
          <cell r="AI12">
            <v>-123098.83870967742</v>
          </cell>
          <cell r="AJ12">
            <v>-200567.03333333333</v>
          </cell>
          <cell r="AK12">
            <v>-194890.29032258064</v>
          </cell>
          <cell r="AL12">
            <v>-130833.76666666666</v>
          </cell>
          <cell r="AM12">
            <v>-135600.96774193548</v>
          </cell>
          <cell r="AN12">
            <v>-115201.45161290323</v>
          </cell>
          <cell r="AO12">
            <v>-209985</v>
          </cell>
          <cell r="AP12">
            <v>-169662.32258064515</v>
          </cell>
          <cell r="AQ12">
            <v>-96359.275862068971</v>
          </cell>
          <cell r="AR12">
            <v>-107379.03333333334</v>
          </cell>
        </row>
        <row r="13">
          <cell r="A13" t="str">
            <v>Washougal</v>
          </cell>
          <cell r="B13" t="str">
            <v>N/A</v>
          </cell>
          <cell r="C13" t="str">
            <v>N/A</v>
          </cell>
          <cell r="D13" t="str">
            <v>N/A</v>
          </cell>
          <cell r="E13" t="str">
            <v>N/A</v>
          </cell>
          <cell r="F13" t="str">
            <v>N/A</v>
          </cell>
          <cell r="G13" t="str">
            <v>N/A</v>
          </cell>
          <cell r="H13" t="str">
            <v>N/A</v>
          </cell>
          <cell r="I13" t="str">
            <v>N/A</v>
          </cell>
          <cell r="J13" t="str">
            <v>N/A</v>
          </cell>
          <cell r="K13" t="str">
            <v>N/A</v>
          </cell>
          <cell r="L13" t="str">
            <v>N/A</v>
          </cell>
          <cell r="M13" t="str">
            <v>N/A</v>
          </cell>
          <cell r="N13" t="str">
            <v>N/A</v>
          </cell>
          <cell r="O13" t="str">
            <v>N/A</v>
          </cell>
          <cell r="P13" t="str">
            <v>N/A</v>
          </cell>
          <cell r="Q13" t="str">
            <v>N/A</v>
          </cell>
          <cell r="R13" t="str">
            <v>N/A</v>
          </cell>
          <cell r="S13" t="str">
            <v>N/A</v>
          </cell>
          <cell r="T13" t="str">
            <v>N/A</v>
          </cell>
          <cell r="U13" t="str">
            <v>N/A</v>
          </cell>
          <cell r="V13" t="str">
            <v>N/A</v>
          </cell>
          <cell r="W13" t="str">
            <v>N/A</v>
          </cell>
          <cell r="X13">
            <v>176450.33333333334</v>
          </cell>
          <cell r="Y13">
            <v>195961.61290322582</v>
          </cell>
          <cell r="Z13">
            <v>141768.26666666666</v>
          </cell>
          <cell r="AA13">
            <v>103180.16129032258</v>
          </cell>
          <cell r="AB13">
            <v>100940.96774193548</v>
          </cell>
          <cell r="AC13">
            <v>252291.6</v>
          </cell>
          <cell r="AD13">
            <v>152150.87096774194</v>
          </cell>
          <cell r="AE13">
            <v>-76237.53333333334</v>
          </cell>
          <cell r="AF13">
            <v>-184896.83870967742</v>
          </cell>
          <cell r="AG13">
            <v>-223224.03225806452</v>
          </cell>
          <cell r="AH13">
            <v>-174597.1724137931</v>
          </cell>
          <cell r="AI13">
            <v>-66164.93548387097</v>
          </cell>
          <cell r="AJ13">
            <v>-17662.2</v>
          </cell>
          <cell r="AK13">
            <v>28585.774193548386</v>
          </cell>
          <cell r="AL13">
            <v>-53634.833333333336</v>
          </cell>
          <cell r="AM13">
            <v>-137200.45161290321</v>
          </cell>
          <cell r="AN13">
            <v>162496.90322580645</v>
          </cell>
          <cell r="AO13">
            <v>-123574.16666666667</v>
          </cell>
          <cell r="AP13">
            <v>-108462.29032258065</v>
          </cell>
          <cell r="AQ13">
            <v>-197081.27586206896</v>
          </cell>
          <cell r="AR13">
            <v>-215701</v>
          </cell>
        </row>
        <row r="14">
          <cell r="A14" t="str">
            <v>Net Clay Basin</v>
          </cell>
          <cell r="B14">
            <v>8678032</v>
          </cell>
          <cell r="C14">
            <v>8514001</v>
          </cell>
          <cell r="D14">
            <v>5570178</v>
          </cell>
          <cell r="E14">
            <v>2830932</v>
          </cell>
          <cell r="F14">
            <v>1093100</v>
          </cell>
          <cell r="G14">
            <v>-3135715</v>
          </cell>
          <cell r="H14">
            <v>-14105324</v>
          </cell>
          <cell r="I14">
            <v>-8099869</v>
          </cell>
          <cell r="J14">
            <v>-7110087</v>
          </cell>
          <cell r="K14">
            <v>-1136715</v>
          </cell>
          <cell r="L14">
            <v>1128195</v>
          </cell>
          <cell r="M14">
            <v>7215175</v>
          </cell>
          <cell r="N14">
            <v>8272060</v>
          </cell>
          <cell r="O14">
            <v>7154423</v>
          </cell>
          <cell r="P14">
            <v>7062951</v>
          </cell>
          <cell r="Q14">
            <v>8334786</v>
          </cell>
          <cell r="R14">
            <v>3902695</v>
          </cell>
          <cell r="S14">
            <v>-2717103</v>
          </cell>
          <cell r="T14">
            <v>-9482171</v>
          </cell>
          <cell r="U14">
            <v>-11221928</v>
          </cell>
          <cell r="V14">
            <v>-6363923</v>
          </cell>
          <cell r="W14">
            <v>-6051441</v>
          </cell>
          <cell r="X14">
            <v>-533427</v>
          </cell>
          <cell r="Y14">
            <v>4094918</v>
          </cell>
          <cell r="Z14">
            <v>6384186</v>
          </cell>
          <cell r="AA14">
            <v>8001596</v>
          </cell>
          <cell r="AB14">
            <v>4935830</v>
          </cell>
          <cell r="AC14">
            <v>4940255</v>
          </cell>
          <cell r="AD14">
            <v>1745198</v>
          </cell>
          <cell r="AE14">
            <v>-1232871</v>
          </cell>
          <cell r="AF14">
            <v>-13555947</v>
          </cell>
          <cell r="AG14">
            <v>-10730992</v>
          </cell>
          <cell r="AH14">
            <v>-8123030</v>
          </cell>
          <cell r="AI14">
            <v>-2893235</v>
          </cell>
          <cell r="AJ14">
            <v>5023512</v>
          </cell>
          <cell r="AK14">
            <v>6237359</v>
          </cell>
          <cell r="AL14">
            <v>6169591</v>
          </cell>
          <cell r="AM14">
            <v>7676282</v>
          </cell>
          <cell r="AN14">
            <v>6885981</v>
          </cell>
          <cell r="AO14">
            <v>6123930</v>
          </cell>
          <cell r="AP14">
            <v>-1041036</v>
          </cell>
          <cell r="AQ14">
            <v>-10330359</v>
          </cell>
          <cell r="AR14">
            <v>-12225826</v>
          </cell>
        </row>
        <row r="15">
          <cell r="A15" t="str">
            <v>]ackson Prairie</v>
          </cell>
          <cell r="B15">
            <v>3787646</v>
          </cell>
          <cell r="C15">
            <v>1671473</v>
          </cell>
          <cell r="D15">
            <v>-229846</v>
          </cell>
          <cell r="E15">
            <v>1385015</v>
          </cell>
          <cell r="F15">
            <v>-647414</v>
          </cell>
          <cell r="G15">
            <v>-780815</v>
          </cell>
          <cell r="H15">
            <v>-1641042</v>
          </cell>
          <cell r="I15">
            <v>-1010497</v>
          </cell>
          <cell r="J15">
            <v>-2597920</v>
          </cell>
          <cell r="K15">
            <v>-4117425</v>
          </cell>
          <cell r="L15">
            <v>-731671</v>
          </cell>
          <cell r="M15">
            <v>3113044</v>
          </cell>
          <cell r="N15">
            <v>3965902</v>
          </cell>
          <cell r="O15">
            <v>1625888</v>
          </cell>
          <cell r="P15">
            <v>3689518</v>
          </cell>
          <cell r="Q15">
            <v>1896469</v>
          </cell>
          <cell r="R15">
            <v>-966699</v>
          </cell>
          <cell r="S15">
            <v>-244422</v>
          </cell>
          <cell r="T15">
            <v>-3430393</v>
          </cell>
          <cell r="U15">
            <v>-1320833</v>
          </cell>
          <cell r="V15">
            <v>-2600747</v>
          </cell>
          <cell r="W15">
            <v>-2455865</v>
          </cell>
          <cell r="X15">
            <v>-1755986</v>
          </cell>
          <cell r="Y15">
            <v>2126507</v>
          </cell>
          <cell r="Z15">
            <v>2824271</v>
          </cell>
          <cell r="AA15">
            <v>3794988</v>
          </cell>
          <cell r="AB15">
            <v>2609071</v>
          </cell>
          <cell r="AC15">
            <v>1572385</v>
          </cell>
          <cell r="AD15">
            <v>-754831</v>
          </cell>
          <cell r="AE15">
            <v>50011</v>
          </cell>
          <cell r="AF15">
            <v>-1917826</v>
          </cell>
          <cell r="AG15">
            <v>-6923416</v>
          </cell>
          <cell r="AH15">
            <v>-2380664</v>
          </cell>
          <cell r="AI15">
            <v>-1774759</v>
          </cell>
          <cell r="AJ15">
            <v>490968</v>
          </cell>
          <cell r="AK15">
            <v>3664372</v>
          </cell>
          <cell r="AL15">
            <v>3489235</v>
          </cell>
          <cell r="AM15">
            <v>2370718</v>
          </cell>
          <cell r="AN15">
            <v>942518</v>
          </cell>
          <cell r="AO15">
            <v>1535992</v>
          </cell>
          <cell r="AP15">
            <v>-500005</v>
          </cell>
          <cell r="AQ15">
            <v>-3132485</v>
          </cell>
          <cell r="AR15">
            <v>2001463</v>
          </cell>
        </row>
        <row r="16">
          <cell r="A16" t="str">
            <v>North of Chehalis</v>
          </cell>
          <cell r="B16">
            <v>258413.625</v>
          </cell>
          <cell r="C16">
            <v>224097.60606060605</v>
          </cell>
          <cell r="D16">
            <v>226222.29032258064</v>
          </cell>
          <cell r="E16">
            <v>282831.33333333331</v>
          </cell>
          <cell r="F16">
            <v>369849.34375</v>
          </cell>
          <cell r="G16">
            <v>445510.84848484851</v>
          </cell>
          <cell r="H16">
            <v>556769.03225806449</v>
          </cell>
          <cell r="I16">
            <v>555040.41935483867</v>
          </cell>
          <cell r="J16">
            <v>480184.28571428574</v>
          </cell>
          <cell r="K16">
            <v>458685.90625</v>
          </cell>
          <cell r="L16">
            <v>396740</v>
          </cell>
          <cell r="M16">
            <v>295545.90625</v>
          </cell>
          <cell r="N16">
            <v>256696.8</v>
          </cell>
          <cell r="O16">
            <v>238402.75757575757</v>
          </cell>
          <cell r="P16">
            <v>299797.09375</v>
          </cell>
          <cell r="Q16">
            <v>307064.75</v>
          </cell>
          <cell r="R16">
            <v>453703</v>
          </cell>
          <cell r="S16">
            <v>527779.43333333335</v>
          </cell>
          <cell r="T16">
            <v>599094.38709677418</v>
          </cell>
          <cell r="U16">
            <v>603624.54838709673</v>
          </cell>
          <cell r="V16">
            <v>607702.85714285716</v>
          </cell>
          <cell r="W16">
            <v>530635.80645161285</v>
          </cell>
          <cell r="X16">
            <v>432848.73333333334</v>
          </cell>
          <cell r="Y16">
            <v>362927.03225806454</v>
          </cell>
          <cell r="Z16">
            <v>264039.93333333335</v>
          </cell>
          <cell r="AA16">
            <v>251866.74193548388</v>
          </cell>
          <cell r="AB16">
            <v>246038.51612903227</v>
          </cell>
          <cell r="AC16">
            <v>296267.26666666666</v>
          </cell>
          <cell r="AD16">
            <v>490969.48387096776</v>
          </cell>
          <cell r="AE16">
            <v>508665.66666666669</v>
          </cell>
          <cell r="AF16">
            <v>598335.16129032255</v>
          </cell>
          <cell r="AG16">
            <v>664747.74193548388</v>
          </cell>
          <cell r="AH16">
            <v>609831.31034482759</v>
          </cell>
          <cell r="AI16">
            <v>529766.19354838715</v>
          </cell>
          <cell r="AJ16">
            <v>394668.56666666665</v>
          </cell>
          <cell r="AK16">
            <v>321206.96774193546</v>
          </cell>
          <cell r="AL16">
            <v>342050.9</v>
          </cell>
          <cell r="AM16">
            <v>301239.32258064515</v>
          </cell>
          <cell r="AN16">
            <v>309486.96774193546</v>
          </cell>
          <cell r="AO16">
            <v>396135.23333333334</v>
          </cell>
          <cell r="AP16">
            <v>431693</v>
          </cell>
          <cell r="AQ16">
            <v>621689.10344827583</v>
          </cell>
          <cell r="AR16">
            <v>622049.4</v>
          </cell>
        </row>
        <row r="17">
          <cell r="A17" t="str">
            <v>South of Chehalis</v>
          </cell>
          <cell r="B17">
            <v>357197.21875</v>
          </cell>
          <cell r="C17">
            <v>330953.18181818182</v>
          </cell>
          <cell r="D17">
            <v>381460.70967741933</v>
          </cell>
          <cell r="E17">
            <v>390894.53333333333</v>
          </cell>
          <cell r="F17">
            <v>454691.9375</v>
          </cell>
          <cell r="G17">
            <v>515035.69696969696</v>
          </cell>
          <cell r="H17">
            <v>638746</v>
          </cell>
          <cell r="I17">
            <v>659515.80645161285</v>
          </cell>
          <cell r="J17">
            <v>540138.75</v>
          </cell>
          <cell r="K17">
            <v>527097.5625</v>
          </cell>
          <cell r="L17">
            <v>476660.73333333334</v>
          </cell>
          <cell r="M17">
            <v>404136.09375</v>
          </cell>
          <cell r="N17">
            <v>401115.46666666667</v>
          </cell>
          <cell r="O17">
            <v>431467.93939393939</v>
          </cell>
          <cell r="P17">
            <v>493812.875</v>
          </cell>
          <cell r="Q17">
            <v>480626.875</v>
          </cell>
          <cell r="R17">
            <v>524644.19354838715</v>
          </cell>
          <cell r="S17">
            <v>624301.4</v>
          </cell>
          <cell r="T17">
            <v>631059.19354838715</v>
          </cell>
          <cell r="U17">
            <v>583010.45161290327</v>
          </cell>
          <cell r="V17">
            <v>576795.53571428568</v>
          </cell>
          <cell r="W17">
            <v>546329.80645161285</v>
          </cell>
          <cell r="X17">
            <v>468218.2</v>
          </cell>
          <cell r="Y17">
            <v>437841.80645161291</v>
          </cell>
          <cell r="Z17">
            <v>441056.56666666665</v>
          </cell>
          <cell r="AA17">
            <v>457714</v>
          </cell>
          <cell r="AB17">
            <v>437753.38709677418</v>
          </cell>
          <cell r="AC17">
            <v>508752.5</v>
          </cell>
          <cell r="AD17">
            <v>552145.19354838715</v>
          </cell>
          <cell r="AE17">
            <v>616778.73333333328</v>
          </cell>
          <cell r="AF17">
            <v>645461.74193548388</v>
          </cell>
          <cell r="AG17">
            <v>706869.80645161285</v>
          </cell>
          <cell r="AH17">
            <v>656951</v>
          </cell>
          <cell r="AI17">
            <v>562287.83870967745</v>
          </cell>
          <cell r="AJ17">
            <v>445230.4</v>
          </cell>
          <cell r="AK17">
            <v>407986.54838709679</v>
          </cell>
          <cell r="AL17">
            <v>498379.4</v>
          </cell>
          <cell r="AM17">
            <v>527267.51612903224</v>
          </cell>
          <cell r="AN17">
            <v>520515.77419354836</v>
          </cell>
          <cell r="AO17">
            <v>493640.33333333331</v>
          </cell>
          <cell r="AP17">
            <v>624850.80645161285</v>
          </cell>
          <cell r="AQ17">
            <v>672517.48275862064</v>
          </cell>
          <cell r="AR17">
            <v>579306.19999999995</v>
          </cell>
        </row>
        <row r="18">
          <cell r="A18" t="str">
            <v xml:space="preserve">Green River </v>
          </cell>
          <cell r="B18" t="str">
            <v>N/A</v>
          </cell>
          <cell r="C18" t="str">
            <v>N/A</v>
          </cell>
          <cell r="D18" t="str">
            <v>N/A</v>
          </cell>
          <cell r="E18" t="str">
            <v>N/A</v>
          </cell>
          <cell r="F18" t="str">
            <v>N/A</v>
          </cell>
          <cell r="G18" t="str">
            <v>N/A</v>
          </cell>
          <cell r="H18" t="str">
            <v>N/A</v>
          </cell>
          <cell r="I18" t="str">
            <v>N/A</v>
          </cell>
          <cell r="J18" t="str">
            <v>N/A</v>
          </cell>
          <cell r="K18" t="str">
            <v>N/A</v>
          </cell>
          <cell r="L18" t="str">
            <v>N/A</v>
          </cell>
          <cell r="M18" t="str">
            <v>N/A</v>
          </cell>
          <cell r="N18" t="str">
            <v>N/A</v>
          </cell>
          <cell r="O18" t="str">
            <v>N/A</v>
          </cell>
          <cell r="P18" t="str">
            <v>N/A</v>
          </cell>
          <cell r="Q18" t="str">
            <v>N/A</v>
          </cell>
          <cell r="R18" t="str">
            <v>N/A</v>
          </cell>
          <cell r="S18" t="str">
            <v>N/A</v>
          </cell>
          <cell r="T18" t="str">
            <v>N/A</v>
          </cell>
          <cell r="U18" t="str">
            <v>N/A</v>
          </cell>
          <cell r="V18" t="str">
            <v>N/A</v>
          </cell>
          <cell r="W18" t="str">
            <v>N/A</v>
          </cell>
          <cell r="X18" t="str">
            <v>N/A</v>
          </cell>
          <cell r="Y18" t="str">
            <v>N/A</v>
          </cell>
          <cell r="Z18" t="str">
            <v>N/A</v>
          </cell>
          <cell r="AA18" t="str">
            <v>N/A</v>
          </cell>
          <cell r="AB18" t="str">
            <v>N/A</v>
          </cell>
          <cell r="AC18" t="str">
            <v>N/A</v>
          </cell>
          <cell r="AD18" t="str">
            <v>N/A</v>
          </cell>
          <cell r="AE18">
            <v>-31718.772727272728</v>
          </cell>
          <cell r="AF18">
            <v>-158684.45161290321</v>
          </cell>
          <cell r="AG18">
            <v>-207313.93548387097</v>
          </cell>
          <cell r="AH18">
            <v>-185942.75862068965</v>
          </cell>
          <cell r="AI18">
            <v>-73763.290322580651</v>
          </cell>
          <cell r="AJ18">
            <v>-48552.6</v>
          </cell>
          <cell r="AK18">
            <v>16075.193548387097</v>
          </cell>
          <cell r="AL18">
            <v>48733.23333333333</v>
          </cell>
          <cell r="AM18">
            <v>53275.354838709674</v>
          </cell>
          <cell r="AN18">
            <v>66397</v>
          </cell>
          <cell r="AO18">
            <v>33150.966666666667</v>
          </cell>
          <cell r="AP18">
            <v>-103723</v>
          </cell>
          <cell r="AQ18">
            <v>-126003.62068965517</v>
          </cell>
          <cell r="AR18">
            <v>-143670.62068965516</v>
          </cell>
        </row>
        <row r="19">
          <cell r="A19" t="str">
            <v>Clay Basin Balance</v>
          </cell>
          <cell r="B19">
            <v>24179116</v>
          </cell>
          <cell r="C19">
            <v>32693117</v>
          </cell>
          <cell r="D19">
            <v>38263295</v>
          </cell>
          <cell r="E19">
            <v>41094227</v>
          </cell>
          <cell r="F19">
            <v>42187327</v>
          </cell>
          <cell r="G19">
            <v>39051612</v>
          </cell>
          <cell r="H19">
            <v>24946288</v>
          </cell>
          <cell r="I19">
            <v>16846419</v>
          </cell>
          <cell r="J19">
            <v>9736332</v>
          </cell>
          <cell r="K19">
            <v>8599617</v>
          </cell>
          <cell r="L19">
            <v>9727812</v>
          </cell>
          <cell r="M19">
            <v>16942987</v>
          </cell>
          <cell r="N19">
            <v>25215047</v>
          </cell>
          <cell r="O19">
            <v>32369470</v>
          </cell>
          <cell r="P19">
            <v>39432421</v>
          </cell>
          <cell r="Q19">
            <v>47767207</v>
          </cell>
          <cell r="R19">
            <v>51669902</v>
          </cell>
          <cell r="S19">
            <v>48952799</v>
          </cell>
          <cell r="T19">
            <v>39470628</v>
          </cell>
          <cell r="U19">
            <v>28248700</v>
          </cell>
          <cell r="V19">
            <v>21884777</v>
          </cell>
          <cell r="W19">
            <v>15833336</v>
          </cell>
          <cell r="X19">
            <v>15299909</v>
          </cell>
          <cell r="Y19">
            <v>19394827</v>
          </cell>
          <cell r="Z19">
            <v>25779013</v>
          </cell>
          <cell r="AA19">
            <v>33780609</v>
          </cell>
          <cell r="AB19">
            <v>38716439</v>
          </cell>
          <cell r="AC19">
            <v>43656694</v>
          </cell>
          <cell r="AD19">
            <v>45401892</v>
          </cell>
          <cell r="AE19">
            <v>44169021</v>
          </cell>
          <cell r="AF19">
            <v>30613074</v>
          </cell>
          <cell r="AG19">
            <v>19882082</v>
          </cell>
          <cell r="AH19">
            <v>11759052</v>
          </cell>
          <cell r="AI19">
            <v>8865817</v>
          </cell>
          <cell r="AJ19">
            <v>13889329</v>
          </cell>
          <cell r="AK19">
            <v>20126688</v>
          </cell>
          <cell r="AL19">
            <v>26296279</v>
          </cell>
          <cell r="AM19">
            <v>33972561</v>
          </cell>
          <cell r="AN19">
            <v>40858542</v>
          </cell>
          <cell r="AO19">
            <v>46112621</v>
          </cell>
          <cell r="AP19">
            <v>45071585</v>
          </cell>
          <cell r="AQ19">
            <v>34741226</v>
          </cell>
          <cell r="AR19">
            <v>22770808</v>
          </cell>
        </row>
        <row r="20">
          <cell r="A20" t="str">
            <v>JP Balance</v>
          </cell>
          <cell r="B20">
            <v>12670867</v>
          </cell>
          <cell r="C20">
            <v>14342340</v>
          </cell>
          <cell r="D20">
            <v>14112494</v>
          </cell>
          <cell r="E20">
            <v>15497509</v>
          </cell>
          <cell r="F20">
            <v>14850095</v>
          </cell>
          <cell r="G20">
            <v>14069280</v>
          </cell>
          <cell r="H20">
            <v>12428238</v>
          </cell>
          <cell r="I20">
            <v>11417741</v>
          </cell>
          <cell r="J20">
            <v>8819821</v>
          </cell>
          <cell r="K20">
            <v>4702396</v>
          </cell>
          <cell r="L20">
            <v>3970725</v>
          </cell>
          <cell r="M20">
            <v>7083769</v>
          </cell>
          <cell r="N20">
            <v>11049671</v>
          </cell>
          <cell r="O20">
            <v>12675559</v>
          </cell>
          <cell r="P20">
            <v>16365077</v>
          </cell>
          <cell r="Q20">
            <v>18261546</v>
          </cell>
          <cell r="R20">
            <v>17294847</v>
          </cell>
          <cell r="S20">
            <v>17050425</v>
          </cell>
          <cell r="T20">
            <v>13620032</v>
          </cell>
          <cell r="U20">
            <v>12299199</v>
          </cell>
          <cell r="V20">
            <v>9698452</v>
          </cell>
          <cell r="W20">
            <v>7242587</v>
          </cell>
          <cell r="X20">
            <v>5486601</v>
          </cell>
          <cell r="Y20">
            <v>7613108</v>
          </cell>
          <cell r="Z20">
            <v>10437379</v>
          </cell>
          <cell r="AA20">
            <v>14232367</v>
          </cell>
          <cell r="AB20">
            <v>16841438</v>
          </cell>
          <cell r="AC20">
            <v>18413823</v>
          </cell>
          <cell r="AD20">
            <v>17658992</v>
          </cell>
          <cell r="AE20">
            <v>17709003</v>
          </cell>
          <cell r="AF20">
            <v>15791177</v>
          </cell>
          <cell r="AG20">
            <v>8867761</v>
          </cell>
          <cell r="AH20">
            <v>6487097</v>
          </cell>
          <cell r="AI20">
            <v>4712338</v>
          </cell>
          <cell r="AJ20">
            <v>5203306</v>
          </cell>
          <cell r="AK20">
            <v>8867678</v>
          </cell>
          <cell r="AL20">
            <v>12356913</v>
          </cell>
          <cell r="AM20">
            <v>14727631</v>
          </cell>
          <cell r="AN20">
            <v>15670149</v>
          </cell>
          <cell r="AO20">
            <v>17982977</v>
          </cell>
          <cell r="AP20">
            <v>17482972</v>
          </cell>
          <cell r="AQ20">
            <v>14350487</v>
          </cell>
          <cell r="AR20">
            <v>13961819</v>
          </cell>
        </row>
        <row r="21">
          <cell r="B21" t="str">
            <v>Month</v>
          </cell>
          <cell r="C21" t="str">
            <v>Month</v>
          </cell>
          <cell r="D21" t="str">
            <v>Month</v>
          </cell>
          <cell r="E21" t="str">
            <v>Month</v>
          </cell>
          <cell r="F21" t="str">
            <v>Month</v>
          </cell>
          <cell r="G21" t="str">
            <v>Month</v>
          </cell>
          <cell r="H21" t="str">
            <v>Month</v>
          </cell>
          <cell r="I21" t="str">
            <v>Month</v>
          </cell>
          <cell r="J21" t="str">
            <v>Month</v>
          </cell>
          <cell r="K21" t="str">
            <v>Month</v>
          </cell>
          <cell r="L21" t="str">
            <v>Month</v>
          </cell>
          <cell r="M21" t="str">
            <v>Month</v>
          </cell>
          <cell r="N21" t="str">
            <v>Month</v>
          </cell>
          <cell r="O21" t="str">
            <v>Month</v>
          </cell>
          <cell r="P21" t="str">
            <v>Month</v>
          </cell>
          <cell r="Q21" t="str">
            <v>Month</v>
          </cell>
          <cell r="R21" t="str">
            <v>Month</v>
          </cell>
          <cell r="S21" t="str">
            <v>Month</v>
          </cell>
          <cell r="T21" t="str">
            <v>Month</v>
          </cell>
          <cell r="U21" t="str">
            <v>Month</v>
          </cell>
          <cell r="V21" t="str">
            <v>Month</v>
          </cell>
          <cell r="W21" t="str">
            <v>Month</v>
          </cell>
          <cell r="X21" t="str">
            <v>Month</v>
          </cell>
          <cell r="Y21" t="str">
            <v>Month</v>
          </cell>
          <cell r="Z21" t="str">
            <v>Month</v>
          </cell>
          <cell r="AA21" t="str">
            <v>Month</v>
          </cell>
          <cell r="AB21" t="str">
            <v>Month</v>
          </cell>
          <cell r="AC21" t="str">
            <v>Month</v>
          </cell>
          <cell r="AD21" t="str">
            <v>Month</v>
          </cell>
          <cell r="AE21" t="str">
            <v>Month</v>
          </cell>
          <cell r="AF21" t="str">
            <v>Month</v>
          </cell>
          <cell r="AG21" t="str">
            <v>Month</v>
          </cell>
          <cell r="AH21" t="str">
            <v>Month</v>
          </cell>
          <cell r="AI21" t="str">
            <v>Month</v>
          </cell>
          <cell r="AJ21" t="str">
            <v>Month</v>
          </cell>
          <cell r="AK21" t="str">
            <v>Month</v>
          </cell>
          <cell r="AL21" t="str">
            <v>Month</v>
          </cell>
          <cell r="AM21" t="str">
            <v>Month</v>
          </cell>
          <cell r="AN21" t="str">
            <v>Month</v>
          </cell>
          <cell r="AO21" t="str">
            <v>Month</v>
          </cell>
          <cell r="AP21" t="str">
            <v>Month</v>
          </cell>
          <cell r="AQ21" t="str">
            <v>Month</v>
          </cell>
          <cell r="AR21" t="str">
            <v>Month</v>
          </cell>
        </row>
        <row r="22">
          <cell r="B22">
            <v>6</v>
          </cell>
          <cell r="C22">
            <v>7</v>
          </cell>
          <cell r="D22">
            <v>8</v>
          </cell>
          <cell r="E22">
            <v>9</v>
          </cell>
          <cell r="F22">
            <v>10</v>
          </cell>
          <cell r="G22">
            <v>11</v>
          </cell>
          <cell r="H22">
            <v>12</v>
          </cell>
          <cell r="I22">
            <v>1</v>
          </cell>
          <cell r="J22">
            <v>2</v>
          </cell>
          <cell r="K22">
            <v>3</v>
          </cell>
          <cell r="L22">
            <v>4</v>
          </cell>
          <cell r="M22">
            <v>5</v>
          </cell>
          <cell r="N22">
            <v>6</v>
          </cell>
          <cell r="O22">
            <v>7</v>
          </cell>
          <cell r="P22">
            <v>8</v>
          </cell>
          <cell r="Q22">
            <v>9</v>
          </cell>
          <cell r="R22">
            <v>10</v>
          </cell>
          <cell r="S22">
            <v>11</v>
          </cell>
          <cell r="T22">
            <v>12</v>
          </cell>
          <cell r="U22">
            <v>1</v>
          </cell>
          <cell r="V22">
            <v>2</v>
          </cell>
          <cell r="W22">
            <v>3</v>
          </cell>
          <cell r="X22">
            <v>4</v>
          </cell>
          <cell r="Y22">
            <v>5</v>
          </cell>
          <cell r="Z22">
            <v>6</v>
          </cell>
          <cell r="AA22">
            <v>7</v>
          </cell>
          <cell r="AB22">
            <v>8</v>
          </cell>
          <cell r="AC22">
            <v>9</v>
          </cell>
          <cell r="AD22">
            <v>10</v>
          </cell>
          <cell r="AE22">
            <v>11</v>
          </cell>
          <cell r="AF22">
            <v>12</v>
          </cell>
          <cell r="AG22">
            <v>1</v>
          </cell>
          <cell r="AH22">
            <v>2</v>
          </cell>
          <cell r="AI22">
            <v>3</v>
          </cell>
          <cell r="AJ22">
            <v>4</v>
          </cell>
          <cell r="AK22">
            <v>5</v>
          </cell>
          <cell r="AL22">
            <v>6</v>
          </cell>
          <cell r="AM22">
            <v>7</v>
          </cell>
          <cell r="AN22">
            <v>8</v>
          </cell>
          <cell r="AO22">
            <v>9</v>
          </cell>
          <cell r="AP22">
            <v>10</v>
          </cell>
          <cell r="AQ22">
            <v>11</v>
          </cell>
          <cell r="AR22">
            <v>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2"/>
      <sheetName val="Sheet3"/>
      <sheetName val="PGT"/>
      <sheetName val="1999"/>
    </sheetNames>
    <sheetDataSet>
      <sheetData sheetId="0">
        <row r="6">
          <cell r="A6">
            <v>36465</v>
          </cell>
          <cell r="B6">
            <v>40.299999999999997</v>
          </cell>
          <cell r="C6">
            <v>2540.9</v>
          </cell>
          <cell r="D6">
            <v>1616.9</v>
          </cell>
          <cell r="E6">
            <v>14.4</v>
          </cell>
          <cell r="F6">
            <v>111.3</v>
          </cell>
          <cell r="G6">
            <v>4.9000000000000004</v>
          </cell>
          <cell r="H6">
            <v>73.900000000000006</v>
          </cell>
          <cell r="I6">
            <v>112.9</v>
          </cell>
          <cell r="J6">
            <v>384.9</v>
          </cell>
          <cell r="K6">
            <v>48.6</v>
          </cell>
        </row>
        <row r="7">
          <cell r="A7">
            <v>36466</v>
          </cell>
          <cell r="B7">
            <v>36.4</v>
          </cell>
          <cell r="C7">
            <v>2487.6999999999998</v>
          </cell>
          <cell r="D7">
            <v>1755.2</v>
          </cell>
          <cell r="E7">
            <v>3</v>
          </cell>
          <cell r="F7">
            <v>65</v>
          </cell>
          <cell r="G7">
            <v>9.9</v>
          </cell>
          <cell r="H7">
            <v>81.8</v>
          </cell>
          <cell r="I7">
            <v>116.4</v>
          </cell>
          <cell r="J7">
            <v>328.6</v>
          </cell>
          <cell r="K7">
            <v>33.200000000000003</v>
          </cell>
        </row>
        <row r="8">
          <cell r="A8">
            <v>36467</v>
          </cell>
          <cell r="B8">
            <v>36.4</v>
          </cell>
          <cell r="C8">
            <v>2536</v>
          </cell>
          <cell r="D8">
            <v>1762.1</v>
          </cell>
          <cell r="E8">
            <v>3.8</v>
          </cell>
          <cell r="F8">
            <v>81.2</v>
          </cell>
          <cell r="G8">
            <v>14.8</v>
          </cell>
          <cell r="H8">
            <v>81.8</v>
          </cell>
          <cell r="I8">
            <v>117.4</v>
          </cell>
          <cell r="J8">
            <v>309.39999999999998</v>
          </cell>
          <cell r="K8">
            <v>30.2</v>
          </cell>
        </row>
        <row r="9">
          <cell r="A9">
            <v>36468</v>
          </cell>
          <cell r="B9">
            <v>36.4</v>
          </cell>
          <cell r="C9">
            <v>2488.6</v>
          </cell>
          <cell r="D9">
            <v>1744.5</v>
          </cell>
          <cell r="E9">
            <v>2.6</v>
          </cell>
          <cell r="F9">
            <v>71.7</v>
          </cell>
          <cell r="G9">
            <v>14.8</v>
          </cell>
          <cell r="H9">
            <v>81.8</v>
          </cell>
          <cell r="I9">
            <v>116.7</v>
          </cell>
          <cell r="J9">
            <v>294</v>
          </cell>
          <cell r="K9">
            <v>27.9</v>
          </cell>
        </row>
        <row r="10">
          <cell r="A10">
            <v>36469</v>
          </cell>
          <cell r="B10">
            <v>36.4</v>
          </cell>
          <cell r="C10">
            <v>2478.6999999999998</v>
          </cell>
          <cell r="D10">
            <v>1746.3</v>
          </cell>
          <cell r="E10">
            <v>4.5</v>
          </cell>
          <cell r="F10">
            <v>72.400000000000006</v>
          </cell>
          <cell r="G10">
            <v>24.6</v>
          </cell>
          <cell r="H10">
            <v>81.8</v>
          </cell>
          <cell r="I10">
            <v>98.7</v>
          </cell>
          <cell r="J10">
            <v>309</v>
          </cell>
          <cell r="K10">
            <v>36.1</v>
          </cell>
        </row>
        <row r="11">
          <cell r="A11">
            <v>36470</v>
          </cell>
          <cell r="B11">
            <v>36.4</v>
          </cell>
          <cell r="C11">
            <v>2451.6999999999998</v>
          </cell>
          <cell r="D11">
            <v>1743.7</v>
          </cell>
          <cell r="E11">
            <v>0.2</v>
          </cell>
          <cell r="F11">
            <v>47.9</v>
          </cell>
          <cell r="G11">
            <v>19.7</v>
          </cell>
          <cell r="H11">
            <v>81.8</v>
          </cell>
          <cell r="I11">
            <v>100.7</v>
          </cell>
          <cell r="J11">
            <v>284.7</v>
          </cell>
          <cell r="K11">
            <v>37.700000000000003</v>
          </cell>
        </row>
        <row r="12">
          <cell r="A12">
            <v>36471</v>
          </cell>
          <cell r="B12">
            <v>36.4</v>
          </cell>
          <cell r="C12">
            <v>2368.3000000000002</v>
          </cell>
          <cell r="D12">
            <v>1658</v>
          </cell>
          <cell r="E12">
            <v>0.2</v>
          </cell>
          <cell r="F12">
            <v>46</v>
          </cell>
          <cell r="G12">
            <v>19.7</v>
          </cell>
          <cell r="H12">
            <v>81.8</v>
          </cell>
          <cell r="I12">
            <v>93.1</v>
          </cell>
          <cell r="J12">
            <v>285.7</v>
          </cell>
          <cell r="K12">
            <v>40.299999999999997</v>
          </cell>
        </row>
        <row r="13">
          <cell r="A13">
            <v>36472</v>
          </cell>
          <cell r="B13">
            <v>40.4</v>
          </cell>
          <cell r="C13">
            <v>2437.1999999999998</v>
          </cell>
          <cell r="D13">
            <v>1735</v>
          </cell>
          <cell r="E13">
            <v>0</v>
          </cell>
          <cell r="F13">
            <v>49.2</v>
          </cell>
          <cell r="G13">
            <v>19.7</v>
          </cell>
          <cell r="H13">
            <v>81.8</v>
          </cell>
          <cell r="I13">
            <v>92</v>
          </cell>
          <cell r="J13">
            <v>285.39999999999998</v>
          </cell>
          <cell r="K13">
            <v>40.9</v>
          </cell>
        </row>
        <row r="14">
          <cell r="A14">
            <v>36473</v>
          </cell>
          <cell r="B14">
            <v>40.4</v>
          </cell>
          <cell r="C14">
            <v>2435.6</v>
          </cell>
          <cell r="D14">
            <v>1756.9</v>
          </cell>
          <cell r="E14">
            <v>7</v>
          </cell>
          <cell r="F14">
            <v>71.8</v>
          </cell>
          <cell r="G14">
            <v>19.7</v>
          </cell>
          <cell r="H14">
            <v>64</v>
          </cell>
          <cell r="I14">
            <v>91.8</v>
          </cell>
          <cell r="J14">
            <v>251.1</v>
          </cell>
          <cell r="K14">
            <v>39.799999999999997</v>
          </cell>
        </row>
        <row r="15">
          <cell r="A15">
            <v>36474</v>
          </cell>
          <cell r="B15">
            <v>40.4</v>
          </cell>
          <cell r="C15">
            <v>2446.5</v>
          </cell>
          <cell r="D15">
            <v>1788.7</v>
          </cell>
          <cell r="E15">
            <v>0</v>
          </cell>
          <cell r="F15">
            <v>78</v>
          </cell>
          <cell r="G15">
            <v>9.9</v>
          </cell>
          <cell r="H15">
            <v>66.400000000000006</v>
          </cell>
          <cell r="I15">
            <v>91.8</v>
          </cell>
          <cell r="J15">
            <v>249.5</v>
          </cell>
          <cell r="K15">
            <v>34.299999999999997</v>
          </cell>
        </row>
        <row r="16">
          <cell r="A16">
            <v>36475</v>
          </cell>
          <cell r="B16">
            <v>40.4</v>
          </cell>
          <cell r="C16">
            <v>2446.5</v>
          </cell>
          <cell r="D16">
            <v>1788.7</v>
          </cell>
          <cell r="E16">
            <v>0</v>
          </cell>
          <cell r="F16">
            <v>78</v>
          </cell>
          <cell r="G16">
            <v>9.9</v>
          </cell>
          <cell r="H16">
            <v>66.400000000000006</v>
          </cell>
          <cell r="I16">
            <v>91.8</v>
          </cell>
          <cell r="J16">
            <v>255.1</v>
          </cell>
          <cell r="K16">
            <v>34.299999999999997</v>
          </cell>
        </row>
        <row r="17">
          <cell r="A17">
            <v>36476</v>
          </cell>
          <cell r="B17">
            <v>33.6</v>
          </cell>
          <cell r="C17">
            <v>2289.5</v>
          </cell>
          <cell r="D17">
            <v>1817.2</v>
          </cell>
          <cell r="E17">
            <v>0</v>
          </cell>
          <cell r="F17">
            <v>51.6</v>
          </cell>
          <cell r="G17">
            <v>4.9000000000000004</v>
          </cell>
          <cell r="H17">
            <v>69</v>
          </cell>
          <cell r="I17">
            <v>72.7</v>
          </cell>
          <cell r="J17">
            <v>128.69999999999999</v>
          </cell>
          <cell r="K17">
            <v>26.4</v>
          </cell>
        </row>
        <row r="18">
          <cell r="A18">
            <v>36477</v>
          </cell>
          <cell r="B18">
            <v>0</v>
          </cell>
          <cell r="C18">
            <v>1940.9</v>
          </cell>
          <cell r="D18">
            <v>1637.2</v>
          </cell>
          <cell r="E18">
            <v>0</v>
          </cell>
          <cell r="F18">
            <v>38.5</v>
          </cell>
          <cell r="G18">
            <v>14.8</v>
          </cell>
          <cell r="H18">
            <v>69</v>
          </cell>
          <cell r="I18">
            <v>57.8</v>
          </cell>
          <cell r="J18">
            <v>-8.1999999999999993</v>
          </cell>
          <cell r="K18">
            <v>41.7</v>
          </cell>
        </row>
        <row r="19">
          <cell r="A19">
            <v>36478</v>
          </cell>
          <cell r="B19">
            <v>0</v>
          </cell>
          <cell r="C19">
            <v>1907.1</v>
          </cell>
          <cell r="D19">
            <v>1662.7</v>
          </cell>
          <cell r="E19">
            <v>0</v>
          </cell>
          <cell r="F19">
            <v>37.1</v>
          </cell>
          <cell r="G19">
            <v>7.4</v>
          </cell>
          <cell r="H19">
            <v>69</v>
          </cell>
          <cell r="I19">
            <v>58.3</v>
          </cell>
          <cell r="J19">
            <v>-41.4</v>
          </cell>
          <cell r="K19">
            <v>22.9</v>
          </cell>
        </row>
        <row r="20">
          <cell r="A20">
            <v>36479</v>
          </cell>
          <cell r="B20">
            <v>40.4</v>
          </cell>
          <cell r="C20">
            <v>2080.4</v>
          </cell>
          <cell r="D20">
            <v>1777.9</v>
          </cell>
          <cell r="E20">
            <v>0</v>
          </cell>
          <cell r="F20">
            <v>34.700000000000003</v>
          </cell>
          <cell r="G20">
            <v>1.6</v>
          </cell>
          <cell r="H20">
            <v>69</v>
          </cell>
          <cell r="I20">
            <v>58.3</v>
          </cell>
          <cell r="J20">
            <v>-26.4</v>
          </cell>
          <cell r="K20">
            <v>26.5</v>
          </cell>
        </row>
        <row r="21">
          <cell r="A21">
            <v>36480</v>
          </cell>
          <cell r="B21">
            <v>40.4</v>
          </cell>
          <cell r="C21">
            <v>2326.8000000000002</v>
          </cell>
          <cell r="D21">
            <v>1796.4</v>
          </cell>
          <cell r="E21">
            <v>0.6</v>
          </cell>
          <cell r="F21">
            <v>51.4</v>
          </cell>
          <cell r="G21">
            <v>0</v>
          </cell>
          <cell r="H21">
            <v>79.8</v>
          </cell>
          <cell r="I21">
            <v>74.8</v>
          </cell>
          <cell r="J21">
            <v>147.6</v>
          </cell>
          <cell r="K21">
            <v>31.4</v>
          </cell>
        </row>
        <row r="22">
          <cell r="A22">
            <v>36481</v>
          </cell>
          <cell r="B22">
            <v>40.4</v>
          </cell>
          <cell r="C22">
            <v>2326</v>
          </cell>
          <cell r="D22">
            <v>1808.1</v>
          </cell>
          <cell r="E22">
            <v>0</v>
          </cell>
          <cell r="F22">
            <v>57.3</v>
          </cell>
          <cell r="G22">
            <v>0</v>
          </cell>
          <cell r="H22">
            <v>79.8</v>
          </cell>
          <cell r="I22">
            <v>90.7</v>
          </cell>
          <cell r="J22">
            <v>114.3</v>
          </cell>
          <cell r="K22">
            <v>31.4</v>
          </cell>
        </row>
        <row r="23">
          <cell r="A23">
            <v>36482</v>
          </cell>
          <cell r="B23">
            <v>40.4</v>
          </cell>
          <cell r="C23">
            <v>2365.6</v>
          </cell>
          <cell r="D23">
            <v>1800.9</v>
          </cell>
          <cell r="E23">
            <v>0</v>
          </cell>
          <cell r="F23">
            <v>57.3</v>
          </cell>
          <cell r="G23">
            <v>0</v>
          </cell>
          <cell r="H23">
            <v>79.8</v>
          </cell>
          <cell r="I23">
            <v>118.9</v>
          </cell>
          <cell r="J23">
            <v>145.80000000000001</v>
          </cell>
          <cell r="K23">
            <v>36.299999999999997</v>
          </cell>
        </row>
        <row r="24">
          <cell r="A24">
            <v>36483</v>
          </cell>
          <cell r="B24">
            <v>40.4</v>
          </cell>
          <cell r="C24">
            <v>2381.1</v>
          </cell>
          <cell r="D24">
            <v>1786.5</v>
          </cell>
          <cell r="E24">
            <v>2.6</v>
          </cell>
          <cell r="F24">
            <v>45.6</v>
          </cell>
          <cell r="G24">
            <v>0</v>
          </cell>
          <cell r="H24">
            <v>81.8</v>
          </cell>
          <cell r="I24">
            <v>104.9</v>
          </cell>
          <cell r="J24">
            <v>208.4</v>
          </cell>
          <cell r="K24">
            <v>36.299999999999997</v>
          </cell>
        </row>
        <row r="25">
          <cell r="A25">
            <v>36484</v>
          </cell>
          <cell r="B25">
            <v>40.4</v>
          </cell>
          <cell r="C25">
            <v>2421.8000000000002</v>
          </cell>
          <cell r="D25">
            <v>1752.8</v>
          </cell>
          <cell r="E25">
            <v>0</v>
          </cell>
          <cell r="F25">
            <v>72.8</v>
          </cell>
          <cell r="G25">
            <v>0</v>
          </cell>
          <cell r="H25">
            <v>81.8</v>
          </cell>
          <cell r="I25">
            <v>101.4</v>
          </cell>
          <cell r="J25">
            <v>216.6</v>
          </cell>
          <cell r="K25">
            <v>43.7</v>
          </cell>
        </row>
        <row r="26">
          <cell r="A26">
            <v>36485</v>
          </cell>
          <cell r="B26">
            <v>40.4</v>
          </cell>
          <cell r="C26">
            <v>2445.3000000000002</v>
          </cell>
          <cell r="D26">
            <v>1777.1</v>
          </cell>
          <cell r="E26">
            <v>0</v>
          </cell>
          <cell r="F26">
            <v>70</v>
          </cell>
          <cell r="G26">
            <v>0</v>
          </cell>
          <cell r="H26">
            <v>81.8</v>
          </cell>
          <cell r="I26">
            <v>99.9</v>
          </cell>
          <cell r="J26">
            <v>228.3</v>
          </cell>
          <cell r="K26">
            <v>43.7</v>
          </cell>
        </row>
        <row r="27">
          <cell r="A27">
            <v>36486</v>
          </cell>
          <cell r="B27">
            <v>40.4</v>
          </cell>
          <cell r="C27">
            <v>2451.1</v>
          </cell>
          <cell r="D27">
            <v>1770.1</v>
          </cell>
          <cell r="E27">
            <v>0</v>
          </cell>
          <cell r="F27">
            <v>89.2</v>
          </cell>
          <cell r="G27">
            <v>4.9000000000000004</v>
          </cell>
          <cell r="H27">
            <v>81.8</v>
          </cell>
          <cell r="I27">
            <v>95</v>
          </cell>
          <cell r="J27">
            <v>227.3</v>
          </cell>
          <cell r="K27">
            <v>43.7</v>
          </cell>
        </row>
        <row r="28">
          <cell r="A28">
            <v>36487</v>
          </cell>
          <cell r="B28">
            <v>40.4</v>
          </cell>
          <cell r="C28">
            <v>2475.6</v>
          </cell>
          <cell r="D28">
            <v>1760.9</v>
          </cell>
          <cell r="E28">
            <v>3.6</v>
          </cell>
          <cell r="F28">
            <v>89.1</v>
          </cell>
          <cell r="G28">
            <v>0</v>
          </cell>
          <cell r="H28">
            <v>81.8</v>
          </cell>
          <cell r="I28">
            <v>103.5</v>
          </cell>
          <cell r="J28">
            <v>272</v>
          </cell>
          <cell r="K28">
            <v>43.7</v>
          </cell>
        </row>
        <row r="29">
          <cell r="A29">
            <v>36488</v>
          </cell>
          <cell r="B29">
            <v>40.4</v>
          </cell>
          <cell r="C29">
            <v>2511.9</v>
          </cell>
          <cell r="D29">
            <v>1762.5</v>
          </cell>
          <cell r="E29">
            <v>3.6</v>
          </cell>
          <cell r="F29">
            <v>90.5</v>
          </cell>
          <cell r="G29">
            <v>0</v>
          </cell>
          <cell r="H29">
            <v>81.8</v>
          </cell>
          <cell r="I29">
            <v>117.9</v>
          </cell>
          <cell r="J29">
            <v>293.39999999999998</v>
          </cell>
          <cell r="K29">
            <v>48.7</v>
          </cell>
        </row>
        <row r="30">
          <cell r="A30">
            <v>36489</v>
          </cell>
          <cell r="B30">
            <v>40.4</v>
          </cell>
          <cell r="C30">
            <v>2468.1999999999998</v>
          </cell>
          <cell r="D30">
            <v>1744.7</v>
          </cell>
          <cell r="E30">
            <v>5.2</v>
          </cell>
          <cell r="F30">
            <v>69.900000000000006</v>
          </cell>
          <cell r="G30">
            <v>0</v>
          </cell>
          <cell r="H30">
            <v>81.8</v>
          </cell>
          <cell r="I30">
            <v>97.1</v>
          </cell>
          <cell r="J30">
            <v>282</v>
          </cell>
          <cell r="K30">
            <v>48.7</v>
          </cell>
        </row>
        <row r="31">
          <cell r="A31">
            <v>36490</v>
          </cell>
          <cell r="B31">
            <v>40.4</v>
          </cell>
          <cell r="C31">
            <v>2446.5</v>
          </cell>
          <cell r="D31">
            <v>1740.5</v>
          </cell>
          <cell r="E31">
            <v>4.3</v>
          </cell>
          <cell r="F31">
            <v>69.400000000000006</v>
          </cell>
          <cell r="G31">
            <v>2.7</v>
          </cell>
          <cell r="H31">
            <v>81.8</v>
          </cell>
          <cell r="I31">
            <v>94.8</v>
          </cell>
          <cell r="J31">
            <v>260</v>
          </cell>
          <cell r="K31">
            <v>47.7</v>
          </cell>
        </row>
        <row r="32">
          <cell r="A32">
            <v>36491</v>
          </cell>
          <cell r="B32">
            <v>40.4</v>
          </cell>
          <cell r="C32">
            <v>2419.1999999999998</v>
          </cell>
          <cell r="D32">
            <v>1708.4</v>
          </cell>
          <cell r="E32">
            <v>4.3</v>
          </cell>
          <cell r="F32">
            <v>73.099999999999994</v>
          </cell>
          <cell r="G32">
            <v>0</v>
          </cell>
          <cell r="H32">
            <v>69</v>
          </cell>
          <cell r="I32">
            <v>104.3</v>
          </cell>
          <cell r="J32">
            <v>256</v>
          </cell>
          <cell r="K32">
            <v>48.7</v>
          </cell>
        </row>
        <row r="33">
          <cell r="A33">
            <v>36492</v>
          </cell>
          <cell r="B33">
            <v>40.4</v>
          </cell>
          <cell r="C33">
            <v>2450.6999999999998</v>
          </cell>
          <cell r="D33">
            <v>1720.6</v>
          </cell>
          <cell r="E33">
            <v>4.3</v>
          </cell>
          <cell r="F33">
            <v>69.400000000000006</v>
          </cell>
          <cell r="G33">
            <v>0</v>
          </cell>
          <cell r="H33">
            <v>81.8</v>
          </cell>
          <cell r="I33">
            <v>102.1</v>
          </cell>
          <cell r="J33">
            <v>260.7</v>
          </cell>
          <cell r="K33">
            <v>48.7</v>
          </cell>
        </row>
        <row r="34">
          <cell r="A34">
            <v>36493</v>
          </cell>
          <cell r="B34">
            <v>40.4</v>
          </cell>
          <cell r="C34">
            <v>2461.1</v>
          </cell>
          <cell r="D34">
            <v>1724.3</v>
          </cell>
          <cell r="E34">
            <v>4.3</v>
          </cell>
          <cell r="F34">
            <v>69.400000000000006</v>
          </cell>
          <cell r="G34">
            <v>0</v>
          </cell>
          <cell r="H34">
            <v>81.8</v>
          </cell>
          <cell r="I34">
            <v>102.1</v>
          </cell>
          <cell r="J34">
            <v>281.2</v>
          </cell>
          <cell r="K34">
            <v>48.7</v>
          </cell>
        </row>
        <row r="35">
          <cell r="A35">
            <v>36494</v>
          </cell>
          <cell r="B35">
            <v>40.4</v>
          </cell>
          <cell r="C35">
            <v>2497.9</v>
          </cell>
          <cell r="D35">
            <v>1799.1</v>
          </cell>
          <cell r="E35">
            <v>1.6</v>
          </cell>
          <cell r="F35">
            <v>82</v>
          </cell>
          <cell r="G35">
            <v>0</v>
          </cell>
          <cell r="H35">
            <v>81.8</v>
          </cell>
          <cell r="I35">
            <v>105.6</v>
          </cell>
          <cell r="J35">
            <v>286.2</v>
          </cell>
          <cell r="K35">
            <v>45.7</v>
          </cell>
        </row>
        <row r="36">
          <cell r="A36">
            <v>36495</v>
          </cell>
          <cell r="B36">
            <v>40.4</v>
          </cell>
          <cell r="C36">
            <v>2458.8000000000002</v>
          </cell>
          <cell r="D36">
            <v>1736.2</v>
          </cell>
          <cell r="E36">
            <v>0</v>
          </cell>
          <cell r="F36">
            <v>95.7</v>
          </cell>
          <cell r="G36">
            <v>3</v>
          </cell>
          <cell r="H36">
            <v>81.8</v>
          </cell>
          <cell r="I36">
            <v>115</v>
          </cell>
          <cell r="J36">
            <v>260.8</v>
          </cell>
          <cell r="K36">
            <v>42.6</v>
          </cell>
        </row>
        <row r="37">
          <cell r="A37">
            <v>36496</v>
          </cell>
          <cell r="B37">
            <v>40.4</v>
          </cell>
          <cell r="C37">
            <v>2488.6999999999998</v>
          </cell>
          <cell r="D37">
            <v>1756.5</v>
          </cell>
          <cell r="E37">
            <v>3.5</v>
          </cell>
          <cell r="F37">
            <v>83.4</v>
          </cell>
          <cell r="G37">
            <v>0</v>
          </cell>
          <cell r="H37">
            <v>81.8</v>
          </cell>
          <cell r="I37">
            <v>115</v>
          </cell>
          <cell r="J37">
            <v>263.89999999999998</v>
          </cell>
          <cell r="K37">
            <v>45.6</v>
          </cell>
        </row>
        <row r="38">
          <cell r="A38">
            <v>36497</v>
          </cell>
          <cell r="B38">
            <v>33</v>
          </cell>
          <cell r="C38">
            <v>2480.3000000000002</v>
          </cell>
          <cell r="D38">
            <v>1733.1</v>
          </cell>
          <cell r="E38">
            <v>1.4</v>
          </cell>
          <cell r="F38">
            <v>100.7</v>
          </cell>
          <cell r="G38">
            <v>0</v>
          </cell>
          <cell r="H38">
            <v>83.4</v>
          </cell>
          <cell r="I38">
            <v>113.6</v>
          </cell>
          <cell r="J38">
            <v>261.3</v>
          </cell>
          <cell r="K38">
            <v>45.6</v>
          </cell>
        </row>
        <row r="39">
          <cell r="A39">
            <v>36498</v>
          </cell>
          <cell r="B39">
            <v>40.4</v>
          </cell>
          <cell r="C39">
            <v>2499.5</v>
          </cell>
          <cell r="D39">
            <v>1751.5</v>
          </cell>
          <cell r="E39">
            <v>5.6</v>
          </cell>
          <cell r="F39">
            <v>97.9</v>
          </cell>
          <cell r="G39">
            <v>10.8</v>
          </cell>
          <cell r="H39">
            <v>72.900000000000006</v>
          </cell>
          <cell r="I39">
            <v>113.1</v>
          </cell>
          <cell r="J39">
            <v>267.10000000000002</v>
          </cell>
          <cell r="K39">
            <v>43.5</v>
          </cell>
        </row>
        <row r="40">
          <cell r="A40">
            <v>36499</v>
          </cell>
          <cell r="B40">
            <v>40.4</v>
          </cell>
          <cell r="C40">
            <v>2507</v>
          </cell>
          <cell r="D40">
            <v>1759</v>
          </cell>
          <cell r="E40">
            <v>5.6</v>
          </cell>
          <cell r="F40">
            <v>101.1</v>
          </cell>
          <cell r="G40">
            <v>4.9000000000000004</v>
          </cell>
          <cell r="H40">
            <v>72.900000000000006</v>
          </cell>
          <cell r="I40">
            <v>115.1</v>
          </cell>
          <cell r="J40">
            <v>262.5</v>
          </cell>
          <cell r="K40">
            <v>45.6</v>
          </cell>
        </row>
        <row r="41">
          <cell r="A41">
            <v>36500</v>
          </cell>
          <cell r="B41">
            <v>40.4</v>
          </cell>
          <cell r="C41">
            <v>2504.6999999999998</v>
          </cell>
          <cell r="D41">
            <v>1759.6</v>
          </cell>
          <cell r="E41">
            <v>5.6</v>
          </cell>
          <cell r="F41">
            <v>103.2</v>
          </cell>
          <cell r="G41">
            <v>9.8000000000000007</v>
          </cell>
          <cell r="H41">
            <v>65</v>
          </cell>
          <cell r="I41">
            <v>115.1</v>
          </cell>
          <cell r="J41">
            <v>266.10000000000002</v>
          </cell>
          <cell r="K41">
            <v>41.4</v>
          </cell>
        </row>
        <row r="42">
          <cell r="A42">
            <v>36501</v>
          </cell>
          <cell r="B42">
            <v>38.4</v>
          </cell>
          <cell r="C42">
            <v>2548.4</v>
          </cell>
          <cell r="D42">
            <v>1755.2</v>
          </cell>
          <cell r="E42">
            <v>6.6</v>
          </cell>
          <cell r="F42">
            <v>93.1</v>
          </cell>
          <cell r="G42">
            <v>9.9</v>
          </cell>
          <cell r="H42">
            <v>71</v>
          </cell>
          <cell r="I42">
            <v>108.5</v>
          </cell>
          <cell r="J42">
            <v>320.2</v>
          </cell>
          <cell r="K42">
            <v>43.4</v>
          </cell>
        </row>
        <row r="43">
          <cell r="A43">
            <v>36502</v>
          </cell>
          <cell r="B43">
            <v>40.4</v>
          </cell>
          <cell r="C43">
            <v>2568.8000000000002</v>
          </cell>
          <cell r="D43">
            <v>1745.7</v>
          </cell>
          <cell r="E43">
            <v>7</v>
          </cell>
          <cell r="F43">
            <v>92.5</v>
          </cell>
          <cell r="G43">
            <v>9.9</v>
          </cell>
          <cell r="H43">
            <v>65</v>
          </cell>
          <cell r="I43">
            <v>111.2</v>
          </cell>
          <cell r="J43">
            <v>347.3</v>
          </cell>
          <cell r="K43">
            <v>43.4</v>
          </cell>
        </row>
        <row r="44">
          <cell r="A44">
            <v>36503</v>
          </cell>
          <cell r="B44">
            <v>40.4</v>
          </cell>
          <cell r="C44">
            <v>2583.9</v>
          </cell>
          <cell r="D44">
            <v>1716.1</v>
          </cell>
          <cell r="E44">
            <v>1.9</v>
          </cell>
          <cell r="F44">
            <v>118.4</v>
          </cell>
          <cell r="G44">
            <v>9.9</v>
          </cell>
          <cell r="H44">
            <v>65</v>
          </cell>
          <cell r="I44">
            <v>115.6</v>
          </cell>
          <cell r="J44">
            <v>353.9</v>
          </cell>
          <cell r="K44">
            <v>43.4</v>
          </cell>
        </row>
        <row r="45">
          <cell r="A45">
            <v>36504</v>
          </cell>
          <cell r="B45">
            <v>40.4</v>
          </cell>
          <cell r="C45">
            <v>2556</v>
          </cell>
          <cell r="D45">
            <v>1678.6</v>
          </cell>
          <cell r="E45">
            <v>7.1</v>
          </cell>
          <cell r="F45">
            <v>117.8</v>
          </cell>
          <cell r="G45">
            <v>14.8</v>
          </cell>
          <cell r="H45">
            <v>65</v>
          </cell>
          <cell r="I45">
            <v>112.1</v>
          </cell>
          <cell r="J45">
            <v>365.5</v>
          </cell>
          <cell r="K45">
            <v>48.3</v>
          </cell>
        </row>
        <row r="46">
          <cell r="A46">
            <v>36505</v>
          </cell>
          <cell r="B46">
            <v>39</v>
          </cell>
          <cell r="C46">
            <v>2555.5</v>
          </cell>
          <cell r="D46">
            <v>1711.5</v>
          </cell>
          <cell r="E46">
            <v>9.8000000000000007</v>
          </cell>
          <cell r="F46">
            <v>92.7</v>
          </cell>
          <cell r="G46">
            <v>7.4</v>
          </cell>
          <cell r="H46">
            <v>65</v>
          </cell>
          <cell r="I46">
            <v>116.5</v>
          </cell>
          <cell r="J46">
            <v>346.3</v>
          </cell>
          <cell r="K46">
            <v>50.3</v>
          </cell>
        </row>
        <row r="47">
          <cell r="A47">
            <v>36506</v>
          </cell>
          <cell r="B47">
            <v>39</v>
          </cell>
          <cell r="C47">
            <v>2720</v>
          </cell>
          <cell r="D47">
            <v>1705.9</v>
          </cell>
          <cell r="E47">
            <v>9.9</v>
          </cell>
          <cell r="F47">
            <v>99.9</v>
          </cell>
          <cell r="G47">
            <v>7.4</v>
          </cell>
          <cell r="H47">
            <v>65</v>
          </cell>
          <cell r="I47">
            <v>119.8</v>
          </cell>
          <cell r="J47">
            <v>342.5</v>
          </cell>
          <cell r="K47">
            <v>50.3</v>
          </cell>
        </row>
        <row r="48">
          <cell r="A48">
            <v>36507</v>
          </cell>
          <cell r="B48">
            <v>39</v>
          </cell>
          <cell r="C48">
            <v>2548.1</v>
          </cell>
          <cell r="D48">
            <v>1711.5</v>
          </cell>
          <cell r="E48">
            <v>9.9</v>
          </cell>
          <cell r="F48">
            <v>97.2</v>
          </cell>
          <cell r="G48">
            <v>7.4</v>
          </cell>
          <cell r="H48">
            <v>65</v>
          </cell>
          <cell r="I48">
            <v>117.1</v>
          </cell>
          <cell r="J48">
            <v>337.7</v>
          </cell>
          <cell r="K48">
            <v>50.3</v>
          </cell>
        </row>
        <row r="49">
          <cell r="A49">
            <v>36508</v>
          </cell>
          <cell r="B49">
            <v>40.4</v>
          </cell>
          <cell r="C49">
            <v>2552.8000000000002</v>
          </cell>
          <cell r="D49">
            <v>1722.3</v>
          </cell>
          <cell r="E49">
            <v>0.6</v>
          </cell>
          <cell r="F49">
            <v>119.1</v>
          </cell>
          <cell r="G49">
            <v>7.4</v>
          </cell>
          <cell r="H49">
            <v>65</v>
          </cell>
          <cell r="I49">
            <v>118.7</v>
          </cell>
          <cell r="J49">
            <v>329.4</v>
          </cell>
          <cell r="K49">
            <v>50.3</v>
          </cell>
        </row>
        <row r="50">
          <cell r="A50">
            <v>36509</v>
          </cell>
          <cell r="B50">
            <v>40.4</v>
          </cell>
          <cell r="C50">
            <v>2526.1999999999998</v>
          </cell>
          <cell r="D50">
            <v>1709.9</v>
          </cell>
          <cell r="E50">
            <v>9.9</v>
          </cell>
          <cell r="F50">
            <v>124.1</v>
          </cell>
          <cell r="G50">
            <v>14.8</v>
          </cell>
          <cell r="H50">
            <v>65</v>
          </cell>
          <cell r="I50">
            <v>104</v>
          </cell>
          <cell r="J50">
            <v>338.1</v>
          </cell>
          <cell r="K50">
            <v>50.9</v>
          </cell>
        </row>
        <row r="51">
          <cell r="A51">
            <v>36510</v>
          </cell>
          <cell r="B51">
            <v>40.4</v>
          </cell>
          <cell r="C51">
            <v>2537.1</v>
          </cell>
          <cell r="D51">
            <v>1735.8</v>
          </cell>
          <cell r="E51">
            <v>3.6</v>
          </cell>
          <cell r="F51">
            <v>108.7</v>
          </cell>
          <cell r="G51">
            <v>14.8</v>
          </cell>
          <cell r="H51">
            <v>65</v>
          </cell>
          <cell r="I51">
            <v>103.9</v>
          </cell>
          <cell r="J51">
            <v>316</v>
          </cell>
          <cell r="K51">
            <v>50.6</v>
          </cell>
        </row>
        <row r="52">
          <cell r="A52">
            <v>36511</v>
          </cell>
          <cell r="B52">
            <v>40.4</v>
          </cell>
          <cell r="C52">
            <v>2513.6</v>
          </cell>
          <cell r="D52">
            <v>1775</v>
          </cell>
          <cell r="E52">
            <v>8.3000000000000007</v>
          </cell>
          <cell r="F52">
            <v>81.7</v>
          </cell>
          <cell r="G52">
            <v>24.6</v>
          </cell>
          <cell r="H52">
            <v>65</v>
          </cell>
          <cell r="I52">
            <v>90.8</v>
          </cell>
          <cell r="J52">
            <v>263</v>
          </cell>
          <cell r="K52">
            <v>47.6</v>
          </cell>
        </row>
        <row r="53">
          <cell r="A53">
            <v>36512</v>
          </cell>
          <cell r="B53">
            <v>40.4</v>
          </cell>
          <cell r="C53">
            <v>2489.8000000000002</v>
          </cell>
          <cell r="D53">
            <v>1771.7</v>
          </cell>
          <cell r="E53">
            <v>6.9</v>
          </cell>
          <cell r="F53">
            <v>72.8</v>
          </cell>
          <cell r="G53">
            <v>17.7</v>
          </cell>
          <cell r="H53">
            <v>59.1</v>
          </cell>
          <cell r="I53">
            <v>91.9</v>
          </cell>
          <cell r="J53">
            <v>279</v>
          </cell>
          <cell r="K53">
            <v>47.6</v>
          </cell>
        </row>
        <row r="54">
          <cell r="A54">
            <v>36513</v>
          </cell>
          <cell r="B54">
            <v>40.4</v>
          </cell>
          <cell r="C54">
            <v>2504.9</v>
          </cell>
          <cell r="D54">
            <v>1774.1</v>
          </cell>
          <cell r="E54">
            <v>6.9</v>
          </cell>
          <cell r="F54">
            <v>87.6</v>
          </cell>
          <cell r="G54">
            <v>9.9</v>
          </cell>
          <cell r="H54">
            <v>59.1</v>
          </cell>
          <cell r="I54">
            <v>99.8</v>
          </cell>
          <cell r="J54">
            <v>263.2</v>
          </cell>
          <cell r="K54">
            <v>47.6</v>
          </cell>
        </row>
        <row r="55">
          <cell r="A55">
            <v>36514</v>
          </cell>
          <cell r="B55">
            <v>40.4</v>
          </cell>
          <cell r="C55">
            <v>2514.8000000000002</v>
          </cell>
          <cell r="D55">
            <v>1761.2</v>
          </cell>
          <cell r="E55">
            <v>6.9</v>
          </cell>
          <cell r="F55">
            <v>87.3</v>
          </cell>
          <cell r="G55">
            <v>15.8</v>
          </cell>
          <cell r="H55">
            <v>59.1</v>
          </cell>
          <cell r="I55">
            <v>92</v>
          </cell>
          <cell r="J55">
            <v>299.60000000000002</v>
          </cell>
          <cell r="K55">
            <v>47.6</v>
          </cell>
        </row>
        <row r="56">
          <cell r="A56">
            <v>36515</v>
          </cell>
          <cell r="B56">
            <v>40.4</v>
          </cell>
          <cell r="C56">
            <v>2518.5</v>
          </cell>
          <cell r="D56">
            <v>1741.9</v>
          </cell>
          <cell r="E56">
            <v>7.3</v>
          </cell>
          <cell r="F56">
            <v>93.6</v>
          </cell>
          <cell r="G56">
            <v>16.7</v>
          </cell>
          <cell r="H56">
            <v>59.1</v>
          </cell>
          <cell r="I56">
            <v>98.5</v>
          </cell>
          <cell r="J56">
            <v>303.3</v>
          </cell>
          <cell r="K56">
            <v>47.6</v>
          </cell>
        </row>
        <row r="57">
          <cell r="A57">
            <v>36516</v>
          </cell>
          <cell r="B57">
            <v>40.4</v>
          </cell>
          <cell r="C57">
            <v>2560.4</v>
          </cell>
          <cell r="D57">
            <v>1722.8</v>
          </cell>
          <cell r="E57">
            <v>6.7</v>
          </cell>
          <cell r="F57">
            <v>101.6</v>
          </cell>
          <cell r="G57">
            <v>0</v>
          </cell>
          <cell r="H57">
            <v>59.1</v>
          </cell>
          <cell r="I57">
            <v>119.3</v>
          </cell>
          <cell r="J57">
            <v>286.7</v>
          </cell>
          <cell r="K57">
            <v>50.8</v>
          </cell>
        </row>
        <row r="58">
          <cell r="A58">
            <v>36517</v>
          </cell>
          <cell r="B58">
            <v>40.4</v>
          </cell>
          <cell r="C58">
            <v>2540.6999999999998</v>
          </cell>
          <cell r="D58">
            <v>1775.6</v>
          </cell>
          <cell r="E58">
            <v>6.4</v>
          </cell>
          <cell r="F58">
            <v>79.3</v>
          </cell>
          <cell r="G58">
            <v>0</v>
          </cell>
          <cell r="H58">
            <v>77.8</v>
          </cell>
          <cell r="I58">
            <v>114.3</v>
          </cell>
          <cell r="J58">
            <v>278.3</v>
          </cell>
          <cell r="K58">
            <v>54.9</v>
          </cell>
        </row>
        <row r="59">
          <cell r="A59">
            <v>36518</v>
          </cell>
          <cell r="B59">
            <v>40.4</v>
          </cell>
          <cell r="C59">
            <v>2532.4</v>
          </cell>
          <cell r="D59">
            <v>1695.7</v>
          </cell>
          <cell r="E59">
            <v>9.8000000000000007</v>
          </cell>
          <cell r="F59">
            <v>88.1</v>
          </cell>
          <cell r="G59">
            <v>0</v>
          </cell>
          <cell r="H59">
            <v>77.8</v>
          </cell>
          <cell r="I59">
            <v>125.2</v>
          </cell>
          <cell r="J59">
            <v>303.10000000000002</v>
          </cell>
          <cell r="K59">
            <v>50</v>
          </cell>
        </row>
        <row r="60">
          <cell r="A60">
            <v>36519</v>
          </cell>
          <cell r="B60">
            <v>40.4</v>
          </cell>
          <cell r="C60">
            <v>2532.4</v>
          </cell>
          <cell r="D60">
            <v>1695.7</v>
          </cell>
          <cell r="E60">
            <v>9.8000000000000007</v>
          </cell>
          <cell r="F60">
            <v>88.1</v>
          </cell>
          <cell r="G60">
            <v>0</v>
          </cell>
          <cell r="H60">
            <v>77.8</v>
          </cell>
          <cell r="I60">
            <v>125.2</v>
          </cell>
          <cell r="J60">
            <v>303.10000000000002</v>
          </cell>
          <cell r="K60">
            <v>50</v>
          </cell>
        </row>
        <row r="61">
          <cell r="A61">
            <v>36520</v>
          </cell>
          <cell r="B61">
            <v>40.4</v>
          </cell>
          <cell r="C61">
            <v>2532.4</v>
          </cell>
          <cell r="D61">
            <v>1695.7</v>
          </cell>
          <cell r="E61">
            <v>9.8000000000000007</v>
          </cell>
          <cell r="F61">
            <v>88.1</v>
          </cell>
          <cell r="G61">
            <v>0</v>
          </cell>
          <cell r="H61">
            <v>77.8</v>
          </cell>
          <cell r="I61">
            <v>125.2</v>
          </cell>
          <cell r="J61">
            <v>303.10000000000002</v>
          </cell>
          <cell r="K61">
            <v>50</v>
          </cell>
        </row>
        <row r="62">
          <cell r="A62">
            <v>36521</v>
          </cell>
          <cell r="B62">
            <v>40.4</v>
          </cell>
          <cell r="C62">
            <v>2532.4</v>
          </cell>
          <cell r="D62">
            <v>1695.7</v>
          </cell>
          <cell r="E62">
            <v>9.8000000000000007</v>
          </cell>
          <cell r="F62">
            <v>88.1</v>
          </cell>
          <cell r="G62">
            <v>0</v>
          </cell>
          <cell r="H62">
            <v>77.8</v>
          </cell>
          <cell r="I62">
            <v>125.2</v>
          </cell>
          <cell r="J62">
            <v>303.10000000000002</v>
          </cell>
          <cell r="K62">
            <v>50</v>
          </cell>
        </row>
        <row r="63">
          <cell r="A63">
            <v>36522</v>
          </cell>
          <cell r="B63">
            <v>40.4</v>
          </cell>
          <cell r="C63">
            <v>2561.6999999999998</v>
          </cell>
          <cell r="D63">
            <v>1708</v>
          </cell>
          <cell r="E63">
            <v>4.4000000000000004</v>
          </cell>
          <cell r="F63">
            <v>91.7</v>
          </cell>
          <cell r="G63">
            <v>0</v>
          </cell>
          <cell r="H63">
            <v>83.4</v>
          </cell>
          <cell r="I63">
            <v>119</v>
          </cell>
          <cell r="J63">
            <v>354</v>
          </cell>
          <cell r="K63">
            <v>47.5</v>
          </cell>
        </row>
        <row r="64">
          <cell r="A64">
            <v>36523</v>
          </cell>
          <cell r="B64">
            <v>40.4</v>
          </cell>
          <cell r="C64">
            <v>2563.4</v>
          </cell>
          <cell r="D64">
            <v>1695.3</v>
          </cell>
          <cell r="E64">
            <v>6.9</v>
          </cell>
          <cell r="F64">
            <v>92.3</v>
          </cell>
          <cell r="G64">
            <v>0</v>
          </cell>
          <cell r="H64">
            <v>80.5</v>
          </cell>
          <cell r="I64">
            <v>117</v>
          </cell>
          <cell r="J64">
            <v>353.8</v>
          </cell>
          <cell r="K64">
            <v>18.3</v>
          </cell>
        </row>
        <row r="65">
          <cell r="A65">
            <v>36524</v>
          </cell>
          <cell r="B65">
            <v>40.4</v>
          </cell>
          <cell r="C65">
            <v>2563.4</v>
          </cell>
          <cell r="D65">
            <v>1695.3</v>
          </cell>
          <cell r="E65">
            <v>6.9</v>
          </cell>
          <cell r="F65">
            <v>92.3</v>
          </cell>
          <cell r="G65">
            <v>0</v>
          </cell>
          <cell r="H65">
            <v>80.5</v>
          </cell>
          <cell r="I65">
            <v>117</v>
          </cell>
          <cell r="J65">
            <v>353.8</v>
          </cell>
          <cell r="K65">
            <v>18.3</v>
          </cell>
        </row>
        <row r="66">
          <cell r="A66">
            <v>36525</v>
          </cell>
          <cell r="B66">
            <v>40.4</v>
          </cell>
          <cell r="C66">
            <v>2559.5</v>
          </cell>
          <cell r="D66">
            <v>1660.8</v>
          </cell>
          <cell r="E66">
            <v>9.5</v>
          </cell>
          <cell r="F66">
            <v>96.1</v>
          </cell>
          <cell r="G66">
            <v>0</v>
          </cell>
          <cell r="H66">
            <v>83.4</v>
          </cell>
          <cell r="I66">
            <v>116.9</v>
          </cell>
          <cell r="J66">
            <v>367.4</v>
          </cell>
          <cell r="K66">
            <v>49.5</v>
          </cell>
        </row>
        <row r="67">
          <cell r="A67">
            <v>36526</v>
          </cell>
          <cell r="B67">
            <v>40.299999999999997</v>
          </cell>
          <cell r="C67">
            <v>2540.9</v>
          </cell>
          <cell r="D67">
            <v>1616.9</v>
          </cell>
          <cell r="E67">
            <v>14.4</v>
          </cell>
          <cell r="F67">
            <v>111.3</v>
          </cell>
          <cell r="G67">
            <v>4.9000000000000004</v>
          </cell>
          <cell r="H67">
            <v>73.900000000000006</v>
          </cell>
          <cell r="I67">
            <v>112.9</v>
          </cell>
          <cell r="J67">
            <v>384.9</v>
          </cell>
          <cell r="K67">
            <v>48.6</v>
          </cell>
        </row>
        <row r="68">
          <cell r="A68">
            <v>36527</v>
          </cell>
          <cell r="B68">
            <v>40.299999999999997</v>
          </cell>
          <cell r="C68">
            <v>2539.3000000000002</v>
          </cell>
          <cell r="D68">
            <v>1615.9</v>
          </cell>
          <cell r="E68">
            <v>14.4</v>
          </cell>
          <cell r="F68">
            <v>112</v>
          </cell>
          <cell r="G68">
            <v>4.9000000000000004</v>
          </cell>
          <cell r="H68">
            <v>73.900000000000006</v>
          </cell>
          <cell r="I68">
            <v>112.9</v>
          </cell>
          <cell r="J68">
            <v>386.9</v>
          </cell>
          <cell r="K68">
            <v>48.7</v>
          </cell>
        </row>
        <row r="69">
          <cell r="A69">
            <v>36528</v>
          </cell>
          <cell r="B69">
            <v>40.299999999999997</v>
          </cell>
          <cell r="C69">
            <v>2557</v>
          </cell>
          <cell r="D69">
            <v>1636.8</v>
          </cell>
          <cell r="E69">
            <v>12</v>
          </cell>
          <cell r="F69">
            <v>104.9</v>
          </cell>
          <cell r="G69">
            <v>4.9000000000000004</v>
          </cell>
          <cell r="H69">
            <v>73.900000000000006</v>
          </cell>
          <cell r="I69">
            <v>112.9</v>
          </cell>
          <cell r="J69">
            <v>384.9</v>
          </cell>
          <cell r="K69">
            <v>48.5</v>
          </cell>
        </row>
        <row r="70">
          <cell r="A70">
            <v>36529</v>
          </cell>
          <cell r="B70">
            <v>40.299999999999997</v>
          </cell>
          <cell r="C70">
            <v>2557</v>
          </cell>
          <cell r="D70">
            <v>1681.4</v>
          </cell>
          <cell r="E70">
            <v>11.4</v>
          </cell>
          <cell r="F70">
            <v>87.7</v>
          </cell>
          <cell r="G70">
            <v>19.7</v>
          </cell>
          <cell r="H70">
            <v>73.900000000000006</v>
          </cell>
          <cell r="I70">
            <v>96.9</v>
          </cell>
          <cell r="J70">
            <v>389.9</v>
          </cell>
          <cell r="K70">
            <v>43.6</v>
          </cell>
        </row>
        <row r="71">
          <cell r="A71">
            <v>36530</v>
          </cell>
          <cell r="B71">
            <v>40.299999999999997</v>
          </cell>
          <cell r="C71">
            <v>2553.8000000000002</v>
          </cell>
          <cell r="D71">
            <v>1702.8</v>
          </cell>
          <cell r="E71">
            <v>2.2999999999999998</v>
          </cell>
          <cell r="F71">
            <v>83.2</v>
          </cell>
          <cell r="G71">
            <v>4.9000000000000004</v>
          </cell>
          <cell r="H71">
            <v>83.4</v>
          </cell>
          <cell r="I71">
            <v>106.2</v>
          </cell>
          <cell r="J71">
            <v>356.7</v>
          </cell>
          <cell r="K71">
            <v>48.4</v>
          </cell>
        </row>
        <row r="72">
          <cell r="A72">
            <v>36531</v>
          </cell>
          <cell r="B72">
            <v>40.299999999999997</v>
          </cell>
          <cell r="C72">
            <v>2542.4</v>
          </cell>
          <cell r="D72">
            <v>1776</v>
          </cell>
          <cell r="E72">
            <v>0.2</v>
          </cell>
          <cell r="F72">
            <v>95.1</v>
          </cell>
          <cell r="G72">
            <v>4.9000000000000004</v>
          </cell>
          <cell r="H72">
            <v>83.4</v>
          </cell>
          <cell r="I72">
            <v>106.6</v>
          </cell>
          <cell r="J72">
            <v>270.2</v>
          </cell>
          <cell r="K72">
            <v>48.5</v>
          </cell>
        </row>
        <row r="73">
          <cell r="A73">
            <v>36532</v>
          </cell>
          <cell r="B73">
            <v>35.4</v>
          </cell>
          <cell r="C73">
            <v>2537.4</v>
          </cell>
          <cell r="D73">
            <v>1755.9</v>
          </cell>
          <cell r="E73">
            <v>5.3</v>
          </cell>
          <cell r="F73">
            <v>111.2</v>
          </cell>
          <cell r="G73">
            <v>14.8</v>
          </cell>
          <cell r="H73">
            <v>83.3</v>
          </cell>
          <cell r="I73">
            <v>96.9</v>
          </cell>
          <cell r="J73">
            <v>247</v>
          </cell>
          <cell r="K73">
            <v>48.5</v>
          </cell>
        </row>
        <row r="74">
          <cell r="A74">
            <v>36533</v>
          </cell>
          <cell r="B74">
            <v>40.299999999999997</v>
          </cell>
          <cell r="C74">
            <v>2557.6</v>
          </cell>
          <cell r="D74">
            <v>1733.9</v>
          </cell>
          <cell r="E74">
            <v>14.4</v>
          </cell>
          <cell r="F74">
            <v>103.6</v>
          </cell>
          <cell r="G74">
            <v>14.8</v>
          </cell>
          <cell r="H74">
            <v>83.3</v>
          </cell>
          <cell r="I74">
            <v>97.3</v>
          </cell>
          <cell r="J74">
            <v>294.60000000000002</v>
          </cell>
          <cell r="K74">
            <v>48.5</v>
          </cell>
        </row>
        <row r="75">
          <cell r="A75">
            <v>36534</v>
          </cell>
          <cell r="B75">
            <v>40.299999999999997</v>
          </cell>
          <cell r="C75">
            <v>2557.3000000000002</v>
          </cell>
          <cell r="D75">
            <v>1740</v>
          </cell>
          <cell r="E75">
            <v>14.4</v>
          </cell>
          <cell r="F75">
            <v>96.3</v>
          </cell>
          <cell r="G75">
            <v>14.8</v>
          </cell>
          <cell r="H75">
            <v>83.3</v>
          </cell>
          <cell r="I75">
            <v>97.9</v>
          </cell>
          <cell r="J75">
            <v>297.5</v>
          </cell>
          <cell r="K75">
            <v>48.5</v>
          </cell>
        </row>
        <row r="76">
          <cell r="A76">
            <v>36535</v>
          </cell>
          <cell r="B76">
            <v>40.299999999999997</v>
          </cell>
          <cell r="C76">
            <v>2557.1</v>
          </cell>
          <cell r="D76">
            <v>1748.8</v>
          </cell>
          <cell r="E76">
            <v>14.4</v>
          </cell>
          <cell r="F76">
            <v>77.900000000000006</v>
          </cell>
          <cell r="G76">
            <v>19.7</v>
          </cell>
          <cell r="H76">
            <v>83.3</v>
          </cell>
          <cell r="I76">
            <v>98</v>
          </cell>
          <cell r="J76">
            <v>298.5</v>
          </cell>
          <cell r="K76">
            <v>48.5</v>
          </cell>
        </row>
        <row r="77">
          <cell r="A77">
            <v>36536</v>
          </cell>
          <cell r="B77">
            <v>40.299999999999997</v>
          </cell>
          <cell r="C77">
            <v>2555.8000000000002</v>
          </cell>
          <cell r="D77">
            <v>1740.7</v>
          </cell>
          <cell r="E77">
            <v>14.4</v>
          </cell>
          <cell r="F77">
            <v>92.8</v>
          </cell>
          <cell r="G77">
            <v>9.8000000000000007</v>
          </cell>
          <cell r="H77">
            <v>83.3</v>
          </cell>
          <cell r="I77">
            <v>114.1</v>
          </cell>
          <cell r="J77">
            <v>296</v>
          </cell>
          <cell r="K77">
            <v>44.6</v>
          </cell>
        </row>
        <row r="78">
          <cell r="A78">
            <v>36537</v>
          </cell>
          <cell r="B78">
            <v>40.299999999999997</v>
          </cell>
          <cell r="C78">
            <v>2547.8000000000002</v>
          </cell>
          <cell r="D78">
            <v>1720.6</v>
          </cell>
          <cell r="E78">
            <v>9.5</v>
          </cell>
          <cell r="F78">
            <v>103.9</v>
          </cell>
          <cell r="G78">
            <v>19.7</v>
          </cell>
          <cell r="H78">
            <v>83.3</v>
          </cell>
          <cell r="I78">
            <v>102.9</v>
          </cell>
          <cell r="J78">
            <v>306.8</v>
          </cell>
          <cell r="K78">
            <v>44.6</v>
          </cell>
        </row>
        <row r="79">
          <cell r="A79">
            <v>36538</v>
          </cell>
          <cell r="B79">
            <v>40.299999999999997</v>
          </cell>
          <cell r="C79">
            <v>2557.4</v>
          </cell>
          <cell r="D79">
            <v>1723.3</v>
          </cell>
          <cell r="E79">
            <v>9.5</v>
          </cell>
          <cell r="F79">
            <v>81.3</v>
          </cell>
          <cell r="G79">
            <v>19</v>
          </cell>
          <cell r="H79">
            <v>83.3</v>
          </cell>
          <cell r="I79">
            <v>102.1</v>
          </cell>
          <cell r="J79">
            <v>330.9</v>
          </cell>
          <cell r="K79">
            <v>49.7</v>
          </cell>
        </row>
        <row r="80">
          <cell r="A80">
            <v>36539</v>
          </cell>
          <cell r="B80">
            <v>40.299999999999997</v>
          </cell>
          <cell r="C80">
            <v>2539.8000000000002</v>
          </cell>
          <cell r="D80">
            <v>1677.8</v>
          </cell>
          <cell r="E80">
            <v>9.5</v>
          </cell>
          <cell r="F80">
            <v>87.5</v>
          </cell>
          <cell r="G80">
            <v>19</v>
          </cell>
          <cell r="H80">
            <v>83.3</v>
          </cell>
          <cell r="I80">
            <v>102.3</v>
          </cell>
          <cell r="J80">
            <v>359.5</v>
          </cell>
          <cell r="K80">
            <v>50.3</v>
          </cell>
        </row>
        <row r="81">
          <cell r="A81">
            <v>36540</v>
          </cell>
          <cell r="B81">
            <v>40.299999999999997</v>
          </cell>
          <cell r="C81">
            <v>2500.3000000000002</v>
          </cell>
          <cell r="D81">
            <v>1655.2</v>
          </cell>
          <cell r="E81">
            <v>9.5</v>
          </cell>
          <cell r="F81">
            <v>68.900000000000006</v>
          </cell>
          <cell r="G81">
            <v>4.9000000000000004</v>
          </cell>
          <cell r="H81">
            <v>83.3</v>
          </cell>
          <cell r="I81">
            <v>109.9</v>
          </cell>
          <cell r="J81">
            <v>358.1</v>
          </cell>
          <cell r="K81">
            <v>54.7</v>
          </cell>
        </row>
        <row r="82">
          <cell r="A82">
            <v>36541</v>
          </cell>
          <cell r="B82">
            <v>40.299999999999997</v>
          </cell>
          <cell r="C82">
            <v>2528.4</v>
          </cell>
          <cell r="D82">
            <v>1654.3</v>
          </cell>
          <cell r="E82">
            <v>11.5</v>
          </cell>
          <cell r="F82">
            <v>68</v>
          </cell>
          <cell r="G82">
            <v>10.199999999999999</v>
          </cell>
          <cell r="H82">
            <v>83.3</v>
          </cell>
          <cell r="I82">
            <v>111.7</v>
          </cell>
          <cell r="J82">
            <v>354.8</v>
          </cell>
          <cell r="K82">
            <v>50.5</v>
          </cell>
        </row>
        <row r="83">
          <cell r="A83">
            <v>36542</v>
          </cell>
          <cell r="B83">
            <v>40.299999999999997</v>
          </cell>
          <cell r="C83">
            <v>2527.8000000000002</v>
          </cell>
          <cell r="D83">
            <v>1668.3</v>
          </cell>
          <cell r="E83">
            <v>9.5</v>
          </cell>
          <cell r="F83">
            <v>74.8</v>
          </cell>
          <cell r="G83">
            <v>10.1</v>
          </cell>
          <cell r="H83">
            <v>83.3</v>
          </cell>
          <cell r="I83">
            <v>100.2</v>
          </cell>
          <cell r="J83">
            <v>353.3</v>
          </cell>
          <cell r="K83">
            <v>61.2</v>
          </cell>
        </row>
        <row r="84">
          <cell r="A84">
            <v>36543</v>
          </cell>
          <cell r="B84">
            <v>40.299999999999997</v>
          </cell>
          <cell r="C84">
            <v>2523.9</v>
          </cell>
          <cell r="D84">
            <v>1683.6</v>
          </cell>
          <cell r="E84">
            <v>9.5</v>
          </cell>
          <cell r="F84">
            <v>73.099999999999994</v>
          </cell>
          <cell r="G84">
            <v>19.7</v>
          </cell>
          <cell r="H84">
            <v>83.3</v>
          </cell>
          <cell r="I84">
            <v>100.2</v>
          </cell>
          <cell r="J84">
            <v>353.9</v>
          </cell>
          <cell r="K84">
            <v>50.5</v>
          </cell>
        </row>
        <row r="85">
          <cell r="A85">
            <v>36544</v>
          </cell>
          <cell r="B85">
            <v>40.299999999999997</v>
          </cell>
          <cell r="C85">
            <v>2514.4</v>
          </cell>
          <cell r="D85">
            <v>1681.7</v>
          </cell>
          <cell r="E85">
            <v>9.5</v>
          </cell>
          <cell r="F85">
            <v>83.3</v>
          </cell>
          <cell r="G85">
            <v>19.7</v>
          </cell>
          <cell r="H85">
            <v>83.3</v>
          </cell>
          <cell r="I85">
            <v>100.2</v>
          </cell>
          <cell r="J85">
            <v>354.9</v>
          </cell>
          <cell r="K85">
            <v>50.5</v>
          </cell>
        </row>
        <row r="86">
          <cell r="A86">
            <v>36545</v>
          </cell>
          <cell r="B86">
            <v>40.299999999999997</v>
          </cell>
          <cell r="C86">
            <v>2518.3000000000002</v>
          </cell>
          <cell r="D86">
            <v>1681.2</v>
          </cell>
          <cell r="E86">
            <v>7.8</v>
          </cell>
          <cell r="F86">
            <v>82.8</v>
          </cell>
          <cell r="G86">
            <v>19.7</v>
          </cell>
          <cell r="H86">
            <v>83.3</v>
          </cell>
          <cell r="I86">
            <v>95.4</v>
          </cell>
          <cell r="J86">
            <v>356.1</v>
          </cell>
          <cell r="K86">
            <v>50.5</v>
          </cell>
        </row>
        <row r="87">
          <cell r="A87">
            <v>36546</v>
          </cell>
          <cell r="B87">
            <v>40.299999999999997</v>
          </cell>
          <cell r="C87">
            <v>2514.9</v>
          </cell>
          <cell r="D87">
            <v>1635.7</v>
          </cell>
          <cell r="E87">
            <v>10.7</v>
          </cell>
          <cell r="F87">
            <v>83.1</v>
          </cell>
          <cell r="G87">
            <v>4.9000000000000004</v>
          </cell>
          <cell r="H87">
            <v>83.3</v>
          </cell>
          <cell r="I87">
            <v>102.8</v>
          </cell>
          <cell r="J87">
            <v>366.8</v>
          </cell>
          <cell r="K87">
            <v>53.4</v>
          </cell>
        </row>
        <row r="88">
          <cell r="A88">
            <v>36547</v>
          </cell>
          <cell r="B88">
            <v>40.299999999999997</v>
          </cell>
          <cell r="C88">
            <v>2522.4</v>
          </cell>
          <cell r="D88">
            <v>1641</v>
          </cell>
          <cell r="E88">
            <v>10.7</v>
          </cell>
          <cell r="F88">
            <v>82.4</v>
          </cell>
          <cell r="G88">
            <v>4.9000000000000004</v>
          </cell>
          <cell r="H88">
            <v>83.3</v>
          </cell>
          <cell r="I88">
            <v>101.9</v>
          </cell>
          <cell r="J88">
            <v>385.5</v>
          </cell>
          <cell r="K88">
            <v>52.7</v>
          </cell>
        </row>
        <row r="89">
          <cell r="A89">
            <v>36548</v>
          </cell>
          <cell r="B89">
            <v>40.299999999999997</v>
          </cell>
          <cell r="C89">
            <v>2514.1</v>
          </cell>
          <cell r="D89">
            <v>1639.9</v>
          </cell>
          <cell r="E89">
            <v>10.7</v>
          </cell>
          <cell r="F89">
            <v>74</v>
          </cell>
          <cell r="G89">
            <v>4.9000000000000004</v>
          </cell>
          <cell r="H89">
            <v>83.3</v>
          </cell>
          <cell r="I89">
            <v>101.9</v>
          </cell>
          <cell r="J89">
            <v>371.2</v>
          </cell>
          <cell r="K89">
            <v>63.1</v>
          </cell>
        </row>
        <row r="90">
          <cell r="A90">
            <v>36549</v>
          </cell>
          <cell r="B90">
            <v>40.299999999999997</v>
          </cell>
          <cell r="C90">
            <v>2518.6</v>
          </cell>
          <cell r="D90">
            <v>1636.3</v>
          </cell>
          <cell r="E90">
            <v>10.7</v>
          </cell>
          <cell r="F90">
            <v>77.5</v>
          </cell>
          <cell r="G90">
            <v>1.6</v>
          </cell>
          <cell r="H90">
            <v>83.3</v>
          </cell>
          <cell r="I90">
            <v>101.9</v>
          </cell>
          <cell r="J90">
            <v>385.8</v>
          </cell>
          <cell r="K90">
            <v>52.7</v>
          </cell>
        </row>
        <row r="91">
          <cell r="A91">
            <v>36550</v>
          </cell>
          <cell r="B91">
            <v>40.299999999999997</v>
          </cell>
          <cell r="C91">
            <v>2516</v>
          </cell>
          <cell r="D91">
            <v>1691.2</v>
          </cell>
          <cell r="E91">
            <v>10.7</v>
          </cell>
          <cell r="F91">
            <v>79.400000000000006</v>
          </cell>
          <cell r="G91">
            <v>0</v>
          </cell>
          <cell r="H91">
            <v>83.3</v>
          </cell>
          <cell r="I91">
            <v>108.8</v>
          </cell>
          <cell r="J91">
            <v>328.6</v>
          </cell>
          <cell r="K91">
            <v>55.4</v>
          </cell>
        </row>
        <row r="92">
          <cell r="A92">
            <v>36551</v>
          </cell>
          <cell r="B92">
            <v>40.299999999999997</v>
          </cell>
          <cell r="C92">
            <v>2514.3000000000002</v>
          </cell>
          <cell r="D92">
            <v>1696.9</v>
          </cell>
          <cell r="E92">
            <v>4.4000000000000004</v>
          </cell>
          <cell r="F92">
            <v>109.6</v>
          </cell>
          <cell r="G92">
            <v>0</v>
          </cell>
          <cell r="H92">
            <v>90.6</v>
          </cell>
          <cell r="I92">
            <v>108.1</v>
          </cell>
          <cell r="J92">
            <v>289.89999999999998</v>
          </cell>
          <cell r="K92">
            <v>53.2</v>
          </cell>
        </row>
        <row r="93">
          <cell r="A93">
            <v>36552</v>
          </cell>
          <cell r="B93">
            <v>40.299999999999997</v>
          </cell>
          <cell r="C93">
            <v>2512.6999999999998</v>
          </cell>
          <cell r="D93">
            <v>1708.4</v>
          </cell>
          <cell r="E93">
            <v>7.9</v>
          </cell>
          <cell r="F93">
            <v>96.3</v>
          </cell>
          <cell r="G93">
            <v>0</v>
          </cell>
          <cell r="H93">
            <v>82.1</v>
          </cell>
          <cell r="I93">
            <v>116.1</v>
          </cell>
          <cell r="J93">
            <v>311.89999999999998</v>
          </cell>
          <cell r="K93">
            <v>52.8</v>
          </cell>
        </row>
        <row r="94">
          <cell r="A94">
            <v>36553</v>
          </cell>
          <cell r="B94">
            <v>40.299999999999997</v>
          </cell>
          <cell r="C94">
            <v>2509.1</v>
          </cell>
          <cell r="D94">
            <v>1700.5</v>
          </cell>
          <cell r="E94">
            <v>8.6999999999999993</v>
          </cell>
          <cell r="F94">
            <v>87.2</v>
          </cell>
          <cell r="G94">
            <v>0</v>
          </cell>
          <cell r="H94">
            <v>83.3</v>
          </cell>
          <cell r="I94">
            <v>118.1</v>
          </cell>
          <cell r="J94">
            <v>313.5</v>
          </cell>
          <cell r="K94">
            <v>51.2</v>
          </cell>
        </row>
        <row r="95">
          <cell r="A95">
            <v>36554</v>
          </cell>
          <cell r="B95">
            <v>40.299999999999997</v>
          </cell>
          <cell r="C95">
            <v>2517.6999999999998</v>
          </cell>
          <cell r="D95">
            <v>1685.2</v>
          </cell>
          <cell r="E95">
            <v>9.6999999999999993</v>
          </cell>
          <cell r="F95">
            <v>84.7</v>
          </cell>
          <cell r="G95">
            <v>0</v>
          </cell>
          <cell r="H95">
            <v>83.3</v>
          </cell>
          <cell r="I95">
            <v>126</v>
          </cell>
          <cell r="J95">
            <v>316.7</v>
          </cell>
          <cell r="K95">
            <v>53.2</v>
          </cell>
        </row>
        <row r="96">
          <cell r="A96">
            <v>36555</v>
          </cell>
          <cell r="B96">
            <v>37.4</v>
          </cell>
          <cell r="C96">
            <v>2517.3000000000002</v>
          </cell>
          <cell r="D96">
            <v>1683.4</v>
          </cell>
          <cell r="E96">
            <v>9.6999999999999993</v>
          </cell>
          <cell r="F96">
            <v>85.2</v>
          </cell>
          <cell r="G96">
            <v>14.8</v>
          </cell>
          <cell r="H96">
            <v>83.3</v>
          </cell>
          <cell r="I96">
            <v>117</v>
          </cell>
          <cell r="J96">
            <v>321.2</v>
          </cell>
          <cell r="K96">
            <v>49.3</v>
          </cell>
        </row>
        <row r="97">
          <cell r="A97">
            <v>36556</v>
          </cell>
          <cell r="B97">
            <v>40.299999999999997</v>
          </cell>
          <cell r="C97">
            <v>2517.3000000000002</v>
          </cell>
          <cell r="D97">
            <v>1684.3</v>
          </cell>
          <cell r="E97">
            <v>8.1999999999999993</v>
          </cell>
          <cell r="F97">
            <v>85.4</v>
          </cell>
          <cell r="G97">
            <v>14.8</v>
          </cell>
          <cell r="H97">
            <v>83.3</v>
          </cell>
          <cell r="I97">
            <v>117</v>
          </cell>
          <cell r="J97">
            <v>319.5</v>
          </cell>
          <cell r="K97">
            <v>49.3</v>
          </cell>
        </row>
        <row r="98">
          <cell r="A98">
            <v>36557</v>
          </cell>
          <cell r="B98">
            <v>40.200000000000003</v>
          </cell>
          <cell r="C98">
            <v>2527.1999999999998</v>
          </cell>
          <cell r="D98">
            <v>1689.1</v>
          </cell>
          <cell r="E98">
            <v>4.8</v>
          </cell>
          <cell r="F98">
            <v>89.7</v>
          </cell>
          <cell r="G98">
            <v>4.2</v>
          </cell>
          <cell r="H98">
            <v>82.9</v>
          </cell>
          <cell r="I98">
            <v>124.7</v>
          </cell>
          <cell r="J98">
            <v>317.5</v>
          </cell>
          <cell r="K98">
            <v>48.3</v>
          </cell>
        </row>
        <row r="99">
          <cell r="A99">
            <v>36558</v>
          </cell>
          <cell r="B99">
            <v>40.200000000000003</v>
          </cell>
          <cell r="C99">
            <v>2552</v>
          </cell>
          <cell r="D99">
            <v>1720.4</v>
          </cell>
          <cell r="E99">
            <v>4</v>
          </cell>
          <cell r="F99">
            <v>89.3</v>
          </cell>
          <cell r="G99">
            <v>0</v>
          </cell>
          <cell r="H99">
            <v>82.9</v>
          </cell>
          <cell r="I99">
            <v>127.2</v>
          </cell>
          <cell r="J99">
            <v>305.3</v>
          </cell>
          <cell r="K99">
            <v>49.2</v>
          </cell>
        </row>
        <row r="100">
          <cell r="A100">
            <v>36559</v>
          </cell>
          <cell r="B100">
            <v>40.200000000000003</v>
          </cell>
          <cell r="C100">
            <v>2521.9</v>
          </cell>
          <cell r="D100">
            <v>1715.8</v>
          </cell>
          <cell r="E100">
            <v>4</v>
          </cell>
          <cell r="F100">
            <v>94.9</v>
          </cell>
          <cell r="G100">
            <v>0</v>
          </cell>
          <cell r="H100">
            <v>82.9</v>
          </cell>
          <cell r="I100">
            <v>127.2</v>
          </cell>
          <cell r="J100">
            <v>283.7</v>
          </cell>
          <cell r="K100">
            <v>49.2</v>
          </cell>
        </row>
        <row r="101">
          <cell r="A101">
            <v>36560</v>
          </cell>
          <cell r="B101">
            <v>40.200000000000003</v>
          </cell>
          <cell r="C101">
            <v>2506.6999999999998</v>
          </cell>
          <cell r="D101">
            <v>1754.7</v>
          </cell>
          <cell r="E101">
            <v>5.9</v>
          </cell>
          <cell r="F101">
            <v>88.4</v>
          </cell>
          <cell r="G101">
            <v>0</v>
          </cell>
          <cell r="H101">
            <v>82.9</v>
          </cell>
          <cell r="I101">
            <v>126.3</v>
          </cell>
          <cell r="J101">
            <v>266.7</v>
          </cell>
          <cell r="K101">
            <v>49.2</v>
          </cell>
        </row>
        <row r="102">
          <cell r="A102">
            <v>36561</v>
          </cell>
          <cell r="B102">
            <v>40.200000000000003</v>
          </cell>
          <cell r="C102">
            <v>2489.8000000000002</v>
          </cell>
          <cell r="D102">
            <v>1751.6</v>
          </cell>
          <cell r="E102">
            <v>0.9</v>
          </cell>
          <cell r="F102">
            <v>62.3</v>
          </cell>
          <cell r="G102">
            <v>0</v>
          </cell>
          <cell r="H102">
            <v>79.400000000000006</v>
          </cell>
          <cell r="I102">
            <v>123.5</v>
          </cell>
          <cell r="J102">
            <v>265.39999999999998</v>
          </cell>
          <cell r="K102">
            <v>47.7</v>
          </cell>
        </row>
        <row r="103">
          <cell r="A103">
            <v>36562</v>
          </cell>
          <cell r="B103">
            <v>40.200000000000003</v>
          </cell>
          <cell r="C103">
            <v>2492.6</v>
          </cell>
          <cell r="D103">
            <v>1752.4</v>
          </cell>
          <cell r="E103">
            <v>0.5</v>
          </cell>
          <cell r="F103">
            <v>62.3</v>
          </cell>
          <cell r="G103">
            <v>0</v>
          </cell>
          <cell r="H103">
            <v>82.9</v>
          </cell>
          <cell r="I103">
            <v>125.4</v>
          </cell>
          <cell r="J103">
            <v>267.2</v>
          </cell>
          <cell r="K103">
            <v>47.7</v>
          </cell>
        </row>
        <row r="104">
          <cell r="A104">
            <v>36563</v>
          </cell>
          <cell r="B104">
            <v>40.200000000000003</v>
          </cell>
          <cell r="C104">
            <v>2492.6</v>
          </cell>
          <cell r="D104">
            <v>1754.6</v>
          </cell>
          <cell r="E104">
            <v>0.5</v>
          </cell>
          <cell r="F104">
            <v>62.3</v>
          </cell>
          <cell r="G104">
            <v>0</v>
          </cell>
          <cell r="H104">
            <v>82.9</v>
          </cell>
          <cell r="I104">
            <v>125.4</v>
          </cell>
          <cell r="J104">
            <v>267.3</v>
          </cell>
          <cell r="K104">
            <v>47.7</v>
          </cell>
        </row>
        <row r="105">
          <cell r="A105">
            <v>36564</v>
          </cell>
          <cell r="B105">
            <v>40.200000000000003</v>
          </cell>
          <cell r="C105">
            <v>2488.5</v>
          </cell>
          <cell r="D105">
            <v>1746.9</v>
          </cell>
          <cell r="E105">
            <v>1</v>
          </cell>
          <cell r="F105">
            <v>66.3</v>
          </cell>
          <cell r="G105">
            <v>0</v>
          </cell>
          <cell r="H105">
            <v>82.9</v>
          </cell>
          <cell r="I105">
            <v>124.2</v>
          </cell>
          <cell r="J105">
            <v>259</v>
          </cell>
          <cell r="K105">
            <v>46.8</v>
          </cell>
        </row>
        <row r="106">
          <cell r="A106">
            <v>36565</v>
          </cell>
          <cell r="B106">
            <v>40.200000000000003</v>
          </cell>
          <cell r="C106">
            <v>2507</v>
          </cell>
          <cell r="D106">
            <v>1731</v>
          </cell>
          <cell r="E106">
            <v>3</v>
          </cell>
          <cell r="F106">
            <v>67.8</v>
          </cell>
          <cell r="G106">
            <v>0</v>
          </cell>
          <cell r="H106">
            <v>82.9</v>
          </cell>
          <cell r="I106">
            <v>125.2</v>
          </cell>
          <cell r="J106">
            <v>288.2</v>
          </cell>
          <cell r="K106">
            <v>45.8</v>
          </cell>
        </row>
        <row r="107">
          <cell r="A107">
            <v>36566</v>
          </cell>
          <cell r="B107">
            <v>40.200000000000003</v>
          </cell>
          <cell r="C107">
            <v>2511.1</v>
          </cell>
          <cell r="D107">
            <v>1732.1</v>
          </cell>
          <cell r="E107">
            <v>1.1000000000000001</v>
          </cell>
          <cell r="F107">
            <v>107.4</v>
          </cell>
          <cell r="G107">
            <v>0</v>
          </cell>
          <cell r="H107">
            <v>82.9</v>
          </cell>
          <cell r="I107">
            <v>128</v>
          </cell>
          <cell r="J107">
            <v>264.60000000000002</v>
          </cell>
          <cell r="K107">
            <v>43.8</v>
          </cell>
        </row>
        <row r="108">
          <cell r="A108">
            <v>36567</v>
          </cell>
          <cell r="B108">
            <v>40.200000000000003</v>
          </cell>
          <cell r="C108">
            <v>2480.1</v>
          </cell>
          <cell r="D108">
            <v>1718.6</v>
          </cell>
          <cell r="E108">
            <v>4</v>
          </cell>
          <cell r="F108">
            <v>102</v>
          </cell>
          <cell r="G108">
            <v>0</v>
          </cell>
          <cell r="H108">
            <v>82.9</v>
          </cell>
          <cell r="I108">
            <v>128</v>
          </cell>
          <cell r="J108">
            <v>257.39999999999998</v>
          </cell>
          <cell r="K108">
            <v>43.8</v>
          </cell>
        </row>
        <row r="109">
          <cell r="A109">
            <v>36568</v>
          </cell>
          <cell r="B109">
            <v>20.6</v>
          </cell>
          <cell r="C109">
            <v>2439.3000000000002</v>
          </cell>
          <cell r="D109">
            <v>1729.4</v>
          </cell>
          <cell r="E109">
            <v>3.5</v>
          </cell>
          <cell r="F109">
            <v>89.3</v>
          </cell>
          <cell r="G109">
            <v>0</v>
          </cell>
          <cell r="H109">
            <v>25.9</v>
          </cell>
          <cell r="I109">
            <v>122.8</v>
          </cell>
          <cell r="J109">
            <v>285</v>
          </cell>
          <cell r="K109">
            <v>44.2</v>
          </cell>
        </row>
        <row r="110">
          <cell r="A110">
            <v>36569</v>
          </cell>
          <cell r="B110">
            <v>40.200000000000003</v>
          </cell>
          <cell r="C110">
            <v>2428.9</v>
          </cell>
          <cell r="D110">
            <v>1729.4</v>
          </cell>
          <cell r="E110">
            <v>3.5</v>
          </cell>
          <cell r="F110">
            <v>88.9</v>
          </cell>
          <cell r="G110">
            <v>9</v>
          </cell>
          <cell r="H110">
            <v>41.4</v>
          </cell>
          <cell r="I110">
            <v>117.9</v>
          </cell>
          <cell r="J110">
            <v>239.7</v>
          </cell>
          <cell r="K110">
            <v>40.1</v>
          </cell>
        </row>
        <row r="111">
          <cell r="A111">
            <v>36570</v>
          </cell>
          <cell r="B111">
            <v>35.299999999999997</v>
          </cell>
          <cell r="C111">
            <v>2474.6999999999998</v>
          </cell>
          <cell r="D111">
            <v>1724.9</v>
          </cell>
          <cell r="E111">
            <v>3.5</v>
          </cell>
          <cell r="F111">
            <v>88.9</v>
          </cell>
          <cell r="G111">
            <v>9.8000000000000007</v>
          </cell>
          <cell r="H111">
            <v>82.9</v>
          </cell>
          <cell r="I111">
            <v>123.1</v>
          </cell>
          <cell r="J111">
            <v>244.6</v>
          </cell>
          <cell r="K111">
            <v>39.299999999999997</v>
          </cell>
        </row>
        <row r="112">
          <cell r="A112">
            <v>36571</v>
          </cell>
          <cell r="B112">
            <v>40.200000000000003</v>
          </cell>
          <cell r="C112">
            <v>2504.4</v>
          </cell>
          <cell r="D112">
            <v>1764.9</v>
          </cell>
          <cell r="E112">
            <v>3.4</v>
          </cell>
          <cell r="F112">
            <v>93.3</v>
          </cell>
          <cell r="G112">
            <v>4.9000000000000004</v>
          </cell>
          <cell r="H112">
            <v>82.9</v>
          </cell>
          <cell r="I112">
            <v>119.1</v>
          </cell>
          <cell r="J112">
            <v>228.8</v>
          </cell>
          <cell r="K112">
            <v>50.2</v>
          </cell>
        </row>
        <row r="113">
          <cell r="A113">
            <v>36572</v>
          </cell>
          <cell r="B113">
            <v>35.299999999999997</v>
          </cell>
          <cell r="C113">
            <v>2500.5</v>
          </cell>
          <cell r="D113">
            <v>1736.8</v>
          </cell>
          <cell r="E113">
            <v>5.2</v>
          </cell>
          <cell r="F113">
            <v>98.2</v>
          </cell>
          <cell r="G113">
            <v>14.7</v>
          </cell>
          <cell r="H113">
            <v>82.9</v>
          </cell>
          <cell r="I113">
            <v>113.8</v>
          </cell>
          <cell r="J113">
            <v>253.2</v>
          </cell>
          <cell r="K113">
            <v>51.1</v>
          </cell>
        </row>
        <row r="114">
          <cell r="A114">
            <v>36573</v>
          </cell>
          <cell r="B114">
            <v>40.200000000000003</v>
          </cell>
          <cell r="C114">
            <v>2514.6999999999998</v>
          </cell>
          <cell r="D114">
            <v>1744.3</v>
          </cell>
          <cell r="E114">
            <v>6.6</v>
          </cell>
          <cell r="F114">
            <v>91.9</v>
          </cell>
          <cell r="G114">
            <v>24.7</v>
          </cell>
          <cell r="H114">
            <v>82.9</v>
          </cell>
          <cell r="I114">
            <v>116.8</v>
          </cell>
          <cell r="J114">
            <v>249.4</v>
          </cell>
          <cell r="K114">
            <v>44</v>
          </cell>
        </row>
        <row r="115">
          <cell r="A115">
            <v>36574</v>
          </cell>
          <cell r="B115">
            <v>40.200000000000003</v>
          </cell>
          <cell r="C115">
            <v>2511.9</v>
          </cell>
          <cell r="D115">
            <v>1719.2</v>
          </cell>
          <cell r="E115">
            <v>7.7</v>
          </cell>
          <cell r="F115">
            <v>100.1</v>
          </cell>
          <cell r="G115">
            <v>0</v>
          </cell>
          <cell r="H115">
            <v>82.9</v>
          </cell>
          <cell r="I115">
            <v>127.2</v>
          </cell>
          <cell r="J115">
            <v>261</v>
          </cell>
          <cell r="K115">
            <v>51.1</v>
          </cell>
        </row>
        <row r="116">
          <cell r="A116">
            <v>36575</v>
          </cell>
          <cell r="B116">
            <v>40.200000000000003</v>
          </cell>
          <cell r="C116">
            <v>2515.1999999999998</v>
          </cell>
          <cell r="D116">
            <v>1727.4</v>
          </cell>
          <cell r="E116">
            <v>4.0999999999999996</v>
          </cell>
          <cell r="F116">
            <v>97.6</v>
          </cell>
          <cell r="G116">
            <v>0</v>
          </cell>
          <cell r="H116">
            <v>82.9</v>
          </cell>
          <cell r="I116">
            <v>124.6</v>
          </cell>
          <cell r="J116">
            <v>272.8</v>
          </cell>
          <cell r="K116">
            <v>49.1</v>
          </cell>
        </row>
        <row r="117">
          <cell r="A117">
            <v>36576</v>
          </cell>
          <cell r="B117">
            <v>40.200000000000003</v>
          </cell>
          <cell r="C117">
            <v>2514.3000000000002</v>
          </cell>
          <cell r="D117">
            <v>1740.5</v>
          </cell>
          <cell r="E117">
            <v>4.2</v>
          </cell>
          <cell r="F117">
            <v>97.9</v>
          </cell>
          <cell r="G117">
            <v>0</v>
          </cell>
          <cell r="H117">
            <v>82.9</v>
          </cell>
          <cell r="I117">
            <v>124.6</v>
          </cell>
          <cell r="J117">
            <v>254.6</v>
          </cell>
          <cell r="K117">
            <v>49.1</v>
          </cell>
        </row>
        <row r="118">
          <cell r="A118">
            <v>36577</v>
          </cell>
          <cell r="B118">
            <v>35.299999999999997</v>
          </cell>
          <cell r="C118">
            <v>2490.9</v>
          </cell>
          <cell r="D118">
            <v>1704.5</v>
          </cell>
          <cell r="E118">
            <v>4.0999999999999996</v>
          </cell>
          <cell r="F118">
            <v>97.9</v>
          </cell>
          <cell r="G118">
            <v>0</v>
          </cell>
          <cell r="H118">
            <v>82.9</v>
          </cell>
          <cell r="I118">
            <v>124.6</v>
          </cell>
          <cell r="J118">
            <v>272</v>
          </cell>
          <cell r="K118">
            <v>49.1</v>
          </cell>
        </row>
        <row r="119">
          <cell r="A119">
            <v>36578</v>
          </cell>
          <cell r="B119">
            <v>40.200000000000003</v>
          </cell>
          <cell r="C119">
            <v>2518.6</v>
          </cell>
          <cell r="D119">
            <v>1753.1</v>
          </cell>
          <cell r="E119">
            <v>4.0999999999999996</v>
          </cell>
          <cell r="F119">
            <v>86.8</v>
          </cell>
          <cell r="G119">
            <v>0.5</v>
          </cell>
          <cell r="H119">
            <v>82.9</v>
          </cell>
          <cell r="I119">
            <v>136</v>
          </cell>
          <cell r="J119">
            <v>260.7</v>
          </cell>
          <cell r="K119">
            <v>41.3</v>
          </cell>
        </row>
        <row r="120">
          <cell r="A120">
            <v>36579</v>
          </cell>
          <cell r="B120">
            <v>40.200000000000003</v>
          </cell>
          <cell r="C120">
            <v>2499.1</v>
          </cell>
          <cell r="D120">
            <v>1802.3</v>
          </cell>
          <cell r="E120">
            <v>0</v>
          </cell>
          <cell r="F120">
            <v>70.2</v>
          </cell>
          <cell r="G120">
            <v>0</v>
          </cell>
          <cell r="H120">
            <v>82.9</v>
          </cell>
          <cell r="I120">
            <v>131.80000000000001</v>
          </cell>
          <cell r="J120">
            <v>215.8</v>
          </cell>
          <cell r="K120">
            <v>43.2</v>
          </cell>
        </row>
        <row r="121">
          <cell r="A121">
            <v>36580</v>
          </cell>
          <cell r="B121">
            <v>38.1</v>
          </cell>
          <cell r="C121">
            <v>2376.6</v>
          </cell>
          <cell r="D121">
            <v>1759.2</v>
          </cell>
          <cell r="E121">
            <v>4.3</v>
          </cell>
          <cell r="F121">
            <v>74.3</v>
          </cell>
          <cell r="G121">
            <v>0</v>
          </cell>
          <cell r="H121">
            <v>80.7</v>
          </cell>
          <cell r="I121">
            <v>125.2</v>
          </cell>
          <cell r="J121">
            <v>160.30000000000001</v>
          </cell>
          <cell r="K121">
            <v>43.2</v>
          </cell>
        </row>
        <row r="122">
          <cell r="A122">
            <v>36581</v>
          </cell>
          <cell r="B122">
            <v>40.200000000000003</v>
          </cell>
          <cell r="C122">
            <v>2497.1999999999998</v>
          </cell>
          <cell r="D122">
            <v>1785.9</v>
          </cell>
          <cell r="E122">
            <v>5.9</v>
          </cell>
          <cell r="F122">
            <v>85.7</v>
          </cell>
          <cell r="G122">
            <v>0</v>
          </cell>
          <cell r="H122">
            <v>82.9</v>
          </cell>
          <cell r="I122">
            <v>129.4</v>
          </cell>
          <cell r="J122">
            <v>209.7</v>
          </cell>
          <cell r="K122">
            <v>43.2</v>
          </cell>
        </row>
        <row r="123">
          <cell r="A123">
            <v>36582</v>
          </cell>
          <cell r="B123">
            <v>40.200000000000003</v>
          </cell>
          <cell r="C123">
            <v>2493.8000000000002</v>
          </cell>
          <cell r="D123">
            <v>1791.2</v>
          </cell>
          <cell r="E123">
            <v>4.2</v>
          </cell>
          <cell r="F123">
            <v>70.099999999999994</v>
          </cell>
          <cell r="G123">
            <v>0</v>
          </cell>
          <cell r="H123">
            <v>82.3</v>
          </cell>
          <cell r="I123">
            <v>123.3</v>
          </cell>
          <cell r="J123">
            <v>230.7</v>
          </cell>
          <cell r="K123">
            <v>50.2</v>
          </cell>
        </row>
        <row r="124">
          <cell r="A124">
            <v>36583</v>
          </cell>
          <cell r="B124">
            <v>40.200000000000003</v>
          </cell>
          <cell r="C124">
            <v>2495.6999999999998</v>
          </cell>
          <cell r="D124">
            <v>1788.9</v>
          </cell>
          <cell r="E124">
            <v>3.6</v>
          </cell>
          <cell r="F124">
            <v>70.099999999999994</v>
          </cell>
          <cell r="G124">
            <v>0</v>
          </cell>
          <cell r="H124">
            <v>82.3</v>
          </cell>
          <cell r="I124">
            <v>113.1</v>
          </cell>
          <cell r="J124">
            <v>232.6</v>
          </cell>
          <cell r="K124">
            <v>50.2</v>
          </cell>
        </row>
        <row r="125">
          <cell r="A125">
            <v>36584</v>
          </cell>
          <cell r="B125">
            <v>40.200000000000003</v>
          </cell>
          <cell r="C125">
            <v>2488.1</v>
          </cell>
          <cell r="D125">
            <v>1775.6</v>
          </cell>
          <cell r="E125">
            <v>4.0999999999999996</v>
          </cell>
          <cell r="F125">
            <v>70.099999999999994</v>
          </cell>
          <cell r="G125">
            <v>0</v>
          </cell>
          <cell r="H125">
            <v>82.3</v>
          </cell>
          <cell r="I125">
            <v>113.1</v>
          </cell>
          <cell r="J125">
            <v>232.2</v>
          </cell>
          <cell r="K125">
            <v>50.2</v>
          </cell>
        </row>
        <row r="126">
          <cell r="A126">
            <v>36585</v>
          </cell>
          <cell r="B126">
            <v>40.200000000000003</v>
          </cell>
          <cell r="C126">
            <v>2464.3000000000002</v>
          </cell>
          <cell r="D126">
            <v>1769.2</v>
          </cell>
          <cell r="E126">
            <v>0.5</v>
          </cell>
          <cell r="F126">
            <v>60.7</v>
          </cell>
          <cell r="G126">
            <v>0</v>
          </cell>
          <cell r="H126">
            <v>81.400000000000006</v>
          </cell>
          <cell r="I126">
            <v>113.4</v>
          </cell>
          <cell r="J126">
            <v>237.2</v>
          </cell>
          <cell r="K126">
            <v>50.2</v>
          </cell>
        </row>
        <row r="127">
          <cell r="A127">
            <v>36586</v>
          </cell>
          <cell r="B127">
            <v>31.3</v>
          </cell>
          <cell r="C127">
            <v>2428.4</v>
          </cell>
          <cell r="D127">
            <v>1775.4</v>
          </cell>
          <cell r="E127">
            <v>6.8</v>
          </cell>
          <cell r="F127">
            <v>47.8</v>
          </cell>
          <cell r="G127">
            <v>0</v>
          </cell>
          <cell r="H127">
            <v>81.400000000000006</v>
          </cell>
          <cell r="I127">
            <v>110.2</v>
          </cell>
          <cell r="J127">
            <v>217.1</v>
          </cell>
          <cell r="K127">
            <v>47.9</v>
          </cell>
        </row>
        <row r="128">
          <cell r="A128">
            <v>36587</v>
          </cell>
          <cell r="B128">
            <v>40.200000000000003</v>
          </cell>
          <cell r="C128">
            <v>2419.1999999999998</v>
          </cell>
          <cell r="D128">
            <v>1790.3</v>
          </cell>
          <cell r="E128">
            <v>7.8</v>
          </cell>
          <cell r="F128">
            <v>71.3</v>
          </cell>
          <cell r="G128">
            <v>0</v>
          </cell>
          <cell r="H128">
            <v>82.9</v>
          </cell>
          <cell r="I128">
            <v>110.1</v>
          </cell>
          <cell r="J128">
            <v>158.69999999999999</v>
          </cell>
          <cell r="K128">
            <v>51.9</v>
          </cell>
        </row>
        <row r="129">
          <cell r="A129">
            <v>36588</v>
          </cell>
          <cell r="B129">
            <v>40.200000000000003</v>
          </cell>
          <cell r="C129">
            <v>2292.3000000000002</v>
          </cell>
          <cell r="D129">
            <v>1775.7</v>
          </cell>
          <cell r="E129">
            <v>2.5</v>
          </cell>
          <cell r="F129">
            <v>59.1</v>
          </cell>
          <cell r="G129">
            <v>0</v>
          </cell>
          <cell r="H129">
            <v>81.400000000000006</v>
          </cell>
          <cell r="I129">
            <v>100.9</v>
          </cell>
          <cell r="J129">
            <v>100.4</v>
          </cell>
          <cell r="K129">
            <v>48</v>
          </cell>
        </row>
        <row r="130">
          <cell r="A130">
            <v>36589</v>
          </cell>
          <cell r="B130">
            <v>38.6</v>
          </cell>
          <cell r="C130">
            <v>2348.3000000000002</v>
          </cell>
          <cell r="D130">
            <v>1776.1</v>
          </cell>
          <cell r="E130">
            <v>10.7</v>
          </cell>
          <cell r="F130">
            <v>71.900000000000006</v>
          </cell>
          <cell r="G130">
            <v>0</v>
          </cell>
          <cell r="H130">
            <v>70.599999999999994</v>
          </cell>
          <cell r="I130">
            <v>122.5</v>
          </cell>
          <cell r="J130">
            <v>130.80000000000001</v>
          </cell>
          <cell r="K130">
            <v>40.5</v>
          </cell>
        </row>
        <row r="131">
          <cell r="A131">
            <v>36590</v>
          </cell>
          <cell r="B131">
            <v>40.200000000000003</v>
          </cell>
          <cell r="C131">
            <v>2326.5</v>
          </cell>
          <cell r="D131">
            <v>1774.6</v>
          </cell>
          <cell r="E131">
            <v>10.7</v>
          </cell>
          <cell r="F131">
            <v>71.900000000000006</v>
          </cell>
          <cell r="G131">
            <v>0</v>
          </cell>
          <cell r="H131">
            <v>39.200000000000003</v>
          </cell>
          <cell r="I131">
            <v>122.5</v>
          </cell>
          <cell r="J131">
            <v>133.4</v>
          </cell>
          <cell r="K131">
            <v>40.5</v>
          </cell>
        </row>
        <row r="132">
          <cell r="A132">
            <v>36591</v>
          </cell>
          <cell r="B132">
            <v>40.1</v>
          </cell>
          <cell r="C132">
            <v>2324.1</v>
          </cell>
          <cell r="D132">
            <v>1772.8</v>
          </cell>
          <cell r="E132">
            <v>10.7</v>
          </cell>
          <cell r="F132">
            <v>71.900000000000006</v>
          </cell>
          <cell r="G132">
            <v>0</v>
          </cell>
          <cell r="H132">
            <v>39.200000000000003</v>
          </cell>
          <cell r="I132">
            <v>133.6</v>
          </cell>
          <cell r="J132">
            <v>142.5</v>
          </cell>
          <cell r="K132">
            <v>29.5</v>
          </cell>
        </row>
        <row r="133">
          <cell r="A133">
            <v>36592</v>
          </cell>
          <cell r="B133">
            <v>25.5</v>
          </cell>
          <cell r="C133">
            <v>2353.1</v>
          </cell>
          <cell r="D133">
            <v>1805.5</v>
          </cell>
          <cell r="E133">
            <v>3</v>
          </cell>
          <cell r="F133">
            <v>75.8</v>
          </cell>
          <cell r="G133">
            <v>0</v>
          </cell>
          <cell r="H133">
            <v>39.200000000000003</v>
          </cell>
          <cell r="I133">
            <v>138.5</v>
          </cell>
          <cell r="J133">
            <v>134.9</v>
          </cell>
          <cell r="K133">
            <v>32.799999999999997</v>
          </cell>
        </row>
        <row r="134">
          <cell r="A134">
            <v>36593</v>
          </cell>
          <cell r="B134">
            <v>40.200000000000003</v>
          </cell>
          <cell r="C134">
            <v>2363.5</v>
          </cell>
          <cell r="D134">
            <v>1812.9</v>
          </cell>
          <cell r="E134">
            <v>3.4</v>
          </cell>
          <cell r="F134">
            <v>78.2</v>
          </cell>
          <cell r="G134">
            <v>0</v>
          </cell>
          <cell r="H134">
            <v>40.700000000000003</v>
          </cell>
          <cell r="I134">
            <v>126.2</v>
          </cell>
          <cell r="J134">
            <v>126.8</v>
          </cell>
          <cell r="K134">
            <v>41.1</v>
          </cell>
        </row>
        <row r="135">
          <cell r="A135">
            <v>36594</v>
          </cell>
          <cell r="B135">
            <v>40.200000000000003</v>
          </cell>
          <cell r="C135">
            <v>2371</v>
          </cell>
          <cell r="D135">
            <v>1818.5</v>
          </cell>
          <cell r="E135">
            <v>4.0999999999999996</v>
          </cell>
          <cell r="F135">
            <v>80.5</v>
          </cell>
          <cell r="G135">
            <v>0</v>
          </cell>
          <cell r="H135">
            <v>40.700000000000003</v>
          </cell>
          <cell r="I135">
            <v>120.8</v>
          </cell>
          <cell r="J135">
            <v>130.80000000000001</v>
          </cell>
          <cell r="K135">
            <v>41.1</v>
          </cell>
        </row>
        <row r="136">
          <cell r="A136">
            <v>36595</v>
          </cell>
          <cell r="B136">
            <v>40.200000000000003</v>
          </cell>
          <cell r="C136">
            <v>2351.9</v>
          </cell>
          <cell r="D136">
            <v>1796.9</v>
          </cell>
          <cell r="E136">
            <v>3.4</v>
          </cell>
          <cell r="F136">
            <v>71.3</v>
          </cell>
          <cell r="G136">
            <v>0</v>
          </cell>
          <cell r="H136">
            <v>40.700000000000003</v>
          </cell>
          <cell r="I136">
            <v>120.8</v>
          </cell>
          <cell r="J136">
            <v>147.30000000000001</v>
          </cell>
          <cell r="K136">
            <v>41.5</v>
          </cell>
        </row>
        <row r="137">
          <cell r="A137">
            <v>36596</v>
          </cell>
          <cell r="B137">
            <v>40.200000000000003</v>
          </cell>
          <cell r="C137">
            <v>2251.5</v>
          </cell>
          <cell r="D137">
            <v>1808.3</v>
          </cell>
          <cell r="E137">
            <v>3.4</v>
          </cell>
          <cell r="F137">
            <v>60.6</v>
          </cell>
          <cell r="G137">
            <v>0</v>
          </cell>
          <cell r="H137">
            <v>41.2</v>
          </cell>
          <cell r="I137">
            <v>80.599999999999994</v>
          </cell>
          <cell r="J137">
            <v>76.8</v>
          </cell>
          <cell r="K137">
            <v>43</v>
          </cell>
        </row>
        <row r="138">
          <cell r="A138">
            <v>36597</v>
          </cell>
          <cell r="B138">
            <v>40.200000000000003</v>
          </cell>
          <cell r="C138">
            <v>2121.6999999999998</v>
          </cell>
          <cell r="D138">
            <v>1665.1</v>
          </cell>
          <cell r="E138">
            <v>8.9</v>
          </cell>
          <cell r="F138">
            <v>56.3</v>
          </cell>
          <cell r="G138">
            <v>0</v>
          </cell>
          <cell r="H138">
            <v>41.2</v>
          </cell>
          <cell r="I138">
            <v>80.599999999999994</v>
          </cell>
          <cell r="J138">
            <v>83.6</v>
          </cell>
          <cell r="K138">
            <v>43</v>
          </cell>
        </row>
        <row r="139">
          <cell r="A139">
            <v>36598</v>
          </cell>
          <cell r="B139">
            <v>40.200000000000003</v>
          </cell>
          <cell r="C139">
            <v>2250.8000000000002</v>
          </cell>
          <cell r="D139">
            <v>1809.4</v>
          </cell>
          <cell r="E139">
            <v>3.1</v>
          </cell>
          <cell r="F139">
            <v>57.3</v>
          </cell>
          <cell r="G139">
            <v>0</v>
          </cell>
          <cell r="H139">
            <v>41.2</v>
          </cell>
          <cell r="I139">
            <v>80.900000000000006</v>
          </cell>
          <cell r="J139">
            <v>79.400000000000006</v>
          </cell>
          <cell r="K139">
            <v>43</v>
          </cell>
        </row>
        <row r="140">
          <cell r="A140">
            <v>36599</v>
          </cell>
          <cell r="B140">
            <v>40.200000000000003</v>
          </cell>
          <cell r="C140">
            <v>2235.1999999999998</v>
          </cell>
          <cell r="D140">
            <v>1792.4</v>
          </cell>
          <cell r="E140">
            <v>11.8</v>
          </cell>
          <cell r="F140">
            <v>40.6</v>
          </cell>
          <cell r="G140">
            <v>0</v>
          </cell>
          <cell r="H140">
            <v>41.2</v>
          </cell>
          <cell r="I140">
            <v>81.599999999999994</v>
          </cell>
          <cell r="J140">
            <v>84.4</v>
          </cell>
          <cell r="K140">
            <v>43.3</v>
          </cell>
        </row>
        <row r="141">
          <cell r="A141">
            <v>36600</v>
          </cell>
          <cell r="B141">
            <v>40.200000000000003</v>
          </cell>
          <cell r="C141">
            <v>2282.1999999999998</v>
          </cell>
          <cell r="D141">
            <v>1818.2</v>
          </cell>
          <cell r="E141">
            <v>4.2</v>
          </cell>
          <cell r="F141">
            <v>39.799999999999997</v>
          </cell>
          <cell r="G141">
            <v>0</v>
          </cell>
          <cell r="H141">
            <v>41.2</v>
          </cell>
          <cell r="I141">
            <v>78.7</v>
          </cell>
          <cell r="J141">
            <v>132.69999999999999</v>
          </cell>
          <cell r="K141">
            <v>41.1</v>
          </cell>
        </row>
        <row r="142">
          <cell r="A142">
            <v>36601</v>
          </cell>
          <cell r="B142">
            <v>40.200000000000003</v>
          </cell>
          <cell r="C142">
            <v>2338.3000000000002</v>
          </cell>
          <cell r="D142">
            <v>1797.9</v>
          </cell>
          <cell r="E142">
            <v>2.2999999999999998</v>
          </cell>
          <cell r="F142">
            <v>56.6</v>
          </cell>
          <cell r="G142">
            <v>0</v>
          </cell>
          <cell r="H142">
            <v>41.2</v>
          </cell>
          <cell r="I142">
            <v>101.1</v>
          </cell>
          <cell r="J142">
            <v>167.3</v>
          </cell>
          <cell r="K142">
            <v>39.1</v>
          </cell>
        </row>
        <row r="143">
          <cell r="A143">
            <v>36602</v>
          </cell>
          <cell r="B143">
            <v>40.200000000000003</v>
          </cell>
          <cell r="C143">
            <v>2295.8000000000002</v>
          </cell>
          <cell r="D143">
            <v>1751.6</v>
          </cell>
          <cell r="E143">
            <v>3.3</v>
          </cell>
          <cell r="F143">
            <v>67.099999999999994</v>
          </cell>
          <cell r="G143">
            <v>0</v>
          </cell>
          <cell r="H143">
            <v>41.2</v>
          </cell>
          <cell r="I143">
            <v>108.1</v>
          </cell>
          <cell r="J143">
            <v>158.5</v>
          </cell>
          <cell r="K143">
            <v>39.1</v>
          </cell>
        </row>
        <row r="144">
          <cell r="A144">
            <v>36603</v>
          </cell>
          <cell r="B144">
            <v>37.200000000000003</v>
          </cell>
          <cell r="C144">
            <v>2160.8000000000002</v>
          </cell>
          <cell r="D144">
            <v>1676.2</v>
          </cell>
          <cell r="E144">
            <v>6.2</v>
          </cell>
          <cell r="F144">
            <v>46.7</v>
          </cell>
          <cell r="G144">
            <v>0</v>
          </cell>
          <cell r="H144">
            <v>10.3</v>
          </cell>
          <cell r="I144">
            <v>95.8</v>
          </cell>
          <cell r="J144">
            <v>155.69999999999999</v>
          </cell>
          <cell r="K144">
            <v>41.3</v>
          </cell>
        </row>
        <row r="145">
          <cell r="A145">
            <v>36604</v>
          </cell>
          <cell r="B145">
            <v>37.200000000000003</v>
          </cell>
          <cell r="C145">
            <v>2210.1999999999998</v>
          </cell>
          <cell r="D145">
            <v>1680.3</v>
          </cell>
          <cell r="E145">
            <v>6.2</v>
          </cell>
          <cell r="F145">
            <v>47.4</v>
          </cell>
          <cell r="G145">
            <v>0</v>
          </cell>
          <cell r="H145">
            <v>50.2</v>
          </cell>
          <cell r="I145">
            <v>100.8</v>
          </cell>
          <cell r="J145">
            <v>157.4</v>
          </cell>
          <cell r="K145">
            <v>41.3</v>
          </cell>
        </row>
        <row r="146">
          <cell r="A146">
            <v>36605</v>
          </cell>
          <cell r="B146">
            <v>40.200000000000003</v>
          </cell>
          <cell r="C146">
            <v>2264</v>
          </cell>
          <cell r="D146">
            <v>1698.7</v>
          </cell>
          <cell r="E146">
            <v>2.7</v>
          </cell>
          <cell r="F146">
            <v>47.1</v>
          </cell>
          <cell r="G146">
            <v>0</v>
          </cell>
          <cell r="H146">
            <v>81.400000000000006</v>
          </cell>
          <cell r="I146">
            <v>102.7</v>
          </cell>
          <cell r="J146">
            <v>164.1</v>
          </cell>
          <cell r="K146">
            <v>42.3</v>
          </cell>
        </row>
        <row r="147">
          <cell r="A147">
            <v>36606</v>
          </cell>
          <cell r="B147">
            <v>40.200000000000003</v>
          </cell>
          <cell r="C147">
            <v>2331.1</v>
          </cell>
          <cell r="D147">
            <v>1818.6</v>
          </cell>
          <cell r="E147">
            <v>3.1</v>
          </cell>
          <cell r="F147">
            <v>66.8</v>
          </cell>
          <cell r="G147">
            <v>0</v>
          </cell>
          <cell r="H147">
            <v>81.400000000000006</v>
          </cell>
          <cell r="I147">
            <v>69.2</v>
          </cell>
          <cell r="J147">
            <v>120.8</v>
          </cell>
          <cell r="K147">
            <v>45.3</v>
          </cell>
        </row>
        <row r="148">
          <cell r="A148">
            <v>36607</v>
          </cell>
          <cell r="B148">
            <v>40.200000000000003</v>
          </cell>
          <cell r="C148">
            <v>2404.3000000000002</v>
          </cell>
          <cell r="D148">
            <v>1811.6</v>
          </cell>
          <cell r="E148">
            <v>3.4</v>
          </cell>
          <cell r="F148">
            <v>56.4</v>
          </cell>
          <cell r="G148">
            <v>0</v>
          </cell>
          <cell r="H148">
            <v>81.400000000000006</v>
          </cell>
          <cell r="I148">
            <v>93.7</v>
          </cell>
          <cell r="J148">
            <v>134.1</v>
          </cell>
          <cell r="K148">
            <v>40.4</v>
          </cell>
        </row>
        <row r="149">
          <cell r="A149">
            <v>36608</v>
          </cell>
          <cell r="B149">
            <v>40.200000000000003</v>
          </cell>
          <cell r="C149">
            <v>2322</v>
          </cell>
          <cell r="D149">
            <v>1842</v>
          </cell>
          <cell r="E149">
            <v>3.4</v>
          </cell>
          <cell r="F149">
            <v>57</v>
          </cell>
          <cell r="G149">
            <v>0</v>
          </cell>
          <cell r="H149">
            <v>81.400000000000006</v>
          </cell>
          <cell r="I149">
            <v>79.3</v>
          </cell>
          <cell r="J149">
            <v>106.5</v>
          </cell>
          <cell r="K149">
            <v>44.4</v>
          </cell>
        </row>
        <row r="150">
          <cell r="A150">
            <v>36609</v>
          </cell>
          <cell r="B150">
            <v>40.200000000000003</v>
          </cell>
          <cell r="C150">
            <v>2355.5</v>
          </cell>
          <cell r="D150">
            <v>1885.2</v>
          </cell>
          <cell r="E150">
            <v>3.1</v>
          </cell>
          <cell r="F150">
            <v>49.9</v>
          </cell>
          <cell r="G150">
            <v>0</v>
          </cell>
          <cell r="H150">
            <v>81.400000000000006</v>
          </cell>
          <cell r="I150">
            <v>89.6</v>
          </cell>
          <cell r="J150">
            <v>99.4</v>
          </cell>
          <cell r="K150">
            <v>44.3</v>
          </cell>
        </row>
        <row r="151">
          <cell r="A151">
            <v>36610</v>
          </cell>
          <cell r="B151">
            <v>40.200000000000003</v>
          </cell>
          <cell r="C151">
            <v>2265.6999999999998</v>
          </cell>
          <cell r="D151">
            <v>1812.1</v>
          </cell>
          <cell r="E151">
            <v>3.7</v>
          </cell>
          <cell r="F151">
            <v>51.5</v>
          </cell>
          <cell r="G151">
            <v>0</v>
          </cell>
          <cell r="H151">
            <v>81.400000000000006</v>
          </cell>
          <cell r="I151">
            <v>81.900000000000006</v>
          </cell>
          <cell r="J151">
            <v>69.400000000000006</v>
          </cell>
          <cell r="K151">
            <v>34.299999999999997</v>
          </cell>
        </row>
        <row r="152">
          <cell r="A152">
            <v>36611</v>
          </cell>
          <cell r="B152">
            <v>40.200000000000003</v>
          </cell>
          <cell r="C152">
            <v>2262.6999999999998</v>
          </cell>
          <cell r="D152">
            <v>1808.9</v>
          </cell>
          <cell r="E152">
            <v>3.7</v>
          </cell>
          <cell r="F152">
            <v>51.5</v>
          </cell>
          <cell r="G152">
            <v>0</v>
          </cell>
          <cell r="H152">
            <v>81.400000000000006</v>
          </cell>
          <cell r="I152">
            <v>81.900000000000006</v>
          </cell>
          <cell r="J152">
            <v>69.3</v>
          </cell>
          <cell r="K152">
            <v>34.299999999999997</v>
          </cell>
        </row>
        <row r="153">
          <cell r="A153">
            <v>36612</v>
          </cell>
          <cell r="B153">
            <v>40.200000000000003</v>
          </cell>
          <cell r="C153">
            <v>2265.6999999999998</v>
          </cell>
          <cell r="D153">
            <v>1809.2</v>
          </cell>
          <cell r="E153">
            <v>3.7</v>
          </cell>
          <cell r="F153">
            <v>51.5</v>
          </cell>
          <cell r="G153">
            <v>0</v>
          </cell>
          <cell r="H153">
            <v>81.400000000000006</v>
          </cell>
          <cell r="I153">
            <v>81.900000000000006</v>
          </cell>
          <cell r="J153">
            <v>69.400000000000006</v>
          </cell>
          <cell r="K153">
            <v>34.299999999999997</v>
          </cell>
        </row>
        <row r="154">
          <cell r="A154">
            <v>36613</v>
          </cell>
          <cell r="B154">
            <v>40.200000000000003</v>
          </cell>
          <cell r="C154">
            <v>2272.6</v>
          </cell>
          <cell r="D154">
            <v>1853.8</v>
          </cell>
          <cell r="E154">
            <v>3.6</v>
          </cell>
          <cell r="F154">
            <v>41.8</v>
          </cell>
          <cell r="G154">
            <v>0</v>
          </cell>
          <cell r="H154">
            <v>81.400000000000006</v>
          </cell>
          <cell r="I154">
            <v>80.900000000000006</v>
          </cell>
          <cell r="J154">
            <v>48</v>
          </cell>
          <cell r="K154">
            <v>39.700000000000003</v>
          </cell>
        </row>
        <row r="155">
          <cell r="A155">
            <v>36614</v>
          </cell>
          <cell r="B155">
            <v>40.200000000000003</v>
          </cell>
          <cell r="C155">
            <v>2300.6</v>
          </cell>
          <cell r="D155">
            <v>1807.4</v>
          </cell>
          <cell r="E155">
            <v>3.9</v>
          </cell>
          <cell r="F155">
            <v>36.799999999999997</v>
          </cell>
          <cell r="G155">
            <v>0</v>
          </cell>
          <cell r="H155">
            <v>81.400000000000006</v>
          </cell>
          <cell r="I155">
            <v>87.1</v>
          </cell>
          <cell r="J155">
            <v>117.5</v>
          </cell>
          <cell r="K155">
            <v>39.700000000000003</v>
          </cell>
        </row>
        <row r="156">
          <cell r="A156">
            <v>36615</v>
          </cell>
          <cell r="B156">
            <v>40.200000000000003</v>
          </cell>
          <cell r="C156">
            <v>2396.8000000000002</v>
          </cell>
          <cell r="D156">
            <v>1862.9</v>
          </cell>
          <cell r="E156">
            <v>3.7</v>
          </cell>
          <cell r="F156">
            <v>37.9</v>
          </cell>
          <cell r="G156">
            <v>0</v>
          </cell>
          <cell r="H156">
            <v>81.400000000000006</v>
          </cell>
          <cell r="I156">
            <v>98.3</v>
          </cell>
          <cell r="J156">
            <v>152.19999999999999</v>
          </cell>
          <cell r="K156">
            <v>34.1</v>
          </cell>
        </row>
        <row r="157">
          <cell r="A157">
            <v>36616</v>
          </cell>
          <cell r="B157">
            <v>40.200000000000003</v>
          </cell>
          <cell r="C157">
            <v>2295.9</v>
          </cell>
          <cell r="D157">
            <v>1864.1</v>
          </cell>
          <cell r="E157">
            <v>4.2</v>
          </cell>
          <cell r="F157">
            <v>28</v>
          </cell>
          <cell r="G157">
            <v>0</v>
          </cell>
          <cell r="H157">
            <v>81.400000000000006</v>
          </cell>
          <cell r="I157">
            <v>81.2</v>
          </cell>
          <cell r="J157">
            <v>53.4</v>
          </cell>
          <cell r="K157">
            <v>40.4</v>
          </cell>
        </row>
        <row r="158">
          <cell r="A158">
            <v>36617</v>
          </cell>
          <cell r="B158">
            <v>40.200000000000003</v>
          </cell>
          <cell r="C158">
            <v>2135.9</v>
          </cell>
          <cell r="D158">
            <v>1739.8</v>
          </cell>
          <cell r="E158">
            <v>9.9</v>
          </cell>
          <cell r="F158">
            <v>50.3</v>
          </cell>
          <cell r="G158">
            <v>0</v>
          </cell>
          <cell r="H158">
            <v>65.7</v>
          </cell>
          <cell r="I158">
            <v>82.8</v>
          </cell>
          <cell r="J158">
            <v>34.1</v>
          </cell>
          <cell r="K158">
            <v>36.200000000000003</v>
          </cell>
        </row>
        <row r="159">
          <cell r="A159">
            <v>36618</v>
          </cell>
          <cell r="B159">
            <v>40.200000000000003</v>
          </cell>
          <cell r="C159">
            <v>2146.9</v>
          </cell>
          <cell r="D159">
            <v>1754.6</v>
          </cell>
          <cell r="E159">
            <v>7.9</v>
          </cell>
          <cell r="F159">
            <v>50.8</v>
          </cell>
          <cell r="G159">
            <v>0</v>
          </cell>
          <cell r="H159">
            <v>81.400000000000006</v>
          </cell>
          <cell r="I159">
            <v>82.8</v>
          </cell>
          <cell r="J159">
            <v>21.3</v>
          </cell>
          <cell r="K159">
            <v>36.200000000000003</v>
          </cell>
        </row>
        <row r="160">
          <cell r="A160">
            <v>36619</v>
          </cell>
          <cell r="B160">
            <v>40.200000000000003</v>
          </cell>
          <cell r="C160">
            <v>2178.3000000000002</v>
          </cell>
          <cell r="D160">
            <v>1783.7</v>
          </cell>
          <cell r="E160">
            <v>4</v>
          </cell>
          <cell r="F160">
            <v>50.8</v>
          </cell>
          <cell r="G160">
            <v>0</v>
          </cell>
          <cell r="H160">
            <v>81.400000000000006</v>
          </cell>
          <cell r="I160">
            <v>84.1</v>
          </cell>
          <cell r="J160">
            <v>17.899999999999999</v>
          </cell>
          <cell r="K160">
            <v>36.200000000000003</v>
          </cell>
        </row>
        <row r="161">
          <cell r="A161">
            <v>36620</v>
          </cell>
          <cell r="B161">
            <v>40.200000000000003</v>
          </cell>
          <cell r="C161">
            <v>2202.6999999999998</v>
          </cell>
          <cell r="D161">
            <v>1799.3</v>
          </cell>
          <cell r="E161">
            <v>1.7</v>
          </cell>
          <cell r="F161">
            <v>40.299999999999997</v>
          </cell>
          <cell r="G161">
            <v>0</v>
          </cell>
          <cell r="H161">
            <v>81.400000000000006</v>
          </cell>
          <cell r="I161">
            <v>87.5</v>
          </cell>
          <cell r="J161">
            <v>3.5</v>
          </cell>
          <cell r="K161">
            <v>35.6</v>
          </cell>
        </row>
        <row r="162">
          <cell r="A162">
            <v>36621</v>
          </cell>
          <cell r="B162">
            <v>29.4</v>
          </cell>
          <cell r="C162">
            <v>2235.8000000000002</v>
          </cell>
          <cell r="D162">
            <v>1839.2</v>
          </cell>
          <cell r="E162">
            <v>0.9</v>
          </cell>
          <cell r="F162">
            <v>43.1</v>
          </cell>
          <cell r="G162">
            <v>0</v>
          </cell>
          <cell r="H162">
            <v>78.400000000000006</v>
          </cell>
          <cell r="I162">
            <v>101.1</v>
          </cell>
          <cell r="J162">
            <v>8.6</v>
          </cell>
          <cell r="K162">
            <v>23.9</v>
          </cell>
        </row>
        <row r="163">
          <cell r="A163">
            <v>36622</v>
          </cell>
          <cell r="B163">
            <v>40.200000000000003</v>
          </cell>
          <cell r="C163">
            <v>2175.1999999999998</v>
          </cell>
          <cell r="D163">
            <v>1813.7</v>
          </cell>
          <cell r="E163">
            <v>0</v>
          </cell>
          <cell r="F163">
            <v>35.9</v>
          </cell>
          <cell r="G163">
            <v>0</v>
          </cell>
          <cell r="H163">
            <v>75.5</v>
          </cell>
          <cell r="I163">
            <v>89.7</v>
          </cell>
          <cell r="J163">
            <v>1.4</v>
          </cell>
          <cell r="K163">
            <v>26.6</v>
          </cell>
        </row>
        <row r="164">
          <cell r="A164">
            <v>36623</v>
          </cell>
          <cell r="B164">
            <v>20.100000000000001</v>
          </cell>
          <cell r="C164">
            <v>2080.5</v>
          </cell>
          <cell r="D164">
            <v>1790.3</v>
          </cell>
          <cell r="E164">
            <v>0.1</v>
          </cell>
          <cell r="F164">
            <v>26.2</v>
          </cell>
          <cell r="G164">
            <v>0</v>
          </cell>
          <cell r="H164">
            <v>75.5</v>
          </cell>
          <cell r="I164">
            <v>63</v>
          </cell>
          <cell r="J164">
            <v>13.3</v>
          </cell>
          <cell r="K164">
            <v>27.7</v>
          </cell>
        </row>
        <row r="165">
          <cell r="A165">
            <v>36624</v>
          </cell>
          <cell r="B165">
            <v>0</v>
          </cell>
          <cell r="C165">
            <v>2011.8</v>
          </cell>
          <cell r="D165">
            <v>1780.8</v>
          </cell>
          <cell r="E165">
            <v>7</v>
          </cell>
          <cell r="F165">
            <v>39</v>
          </cell>
          <cell r="G165">
            <v>0</v>
          </cell>
          <cell r="H165">
            <v>75.5</v>
          </cell>
          <cell r="I165">
            <v>67.099999999999994</v>
          </cell>
          <cell r="J165">
            <v>67.900000000000006</v>
          </cell>
          <cell r="K165">
            <v>29</v>
          </cell>
        </row>
        <row r="166">
          <cell r="A166">
            <v>36625</v>
          </cell>
          <cell r="B166">
            <v>0</v>
          </cell>
          <cell r="C166">
            <v>2017</v>
          </cell>
          <cell r="D166">
            <v>1782.6</v>
          </cell>
          <cell r="E166">
            <v>7.3</v>
          </cell>
          <cell r="F166">
            <v>37.9</v>
          </cell>
          <cell r="G166">
            <v>0</v>
          </cell>
          <cell r="H166">
            <v>75.5</v>
          </cell>
          <cell r="I166">
            <v>67.099999999999994</v>
          </cell>
          <cell r="J166">
            <v>52.8</v>
          </cell>
          <cell r="K166">
            <v>29</v>
          </cell>
        </row>
        <row r="167">
          <cell r="A167">
            <v>36626</v>
          </cell>
          <cell r="B167">
            <v>40.200000000000003</v>
          </cell>
          <cell r="C167">
            <v>2047.8</v>
          </cell>
          <cell r="D167">
            <v>1784.8</v>
          </cell>
          <cell r="E167">
            <v>7</v>
          </cell>
          <cell r="F167">
            <v>39</v>
          </cell>
          <cell r="G167">
            <v>0</v>
          </cell>
          <cell r="H167">
            <v>75.5</v>
          </cell>
          <cell r="I167">
            <v>67.099999999999994</v>
          </cell>
          <cell r="J167">
            <v>77.400000000000006</v>
          </cell>
          <cell r="K167">
            <v>29</v>
          </cell>
        </row>
        <row r="168">
          <cell r="A168">
            <v>36627</v>
          </cell>
          <cell r="B168">
            <v>35.299999999999997</v>
          </cell>
          <cell r="C168">
            <v>2071.4</v>
          </cell>
          <cell r="D168">
            <v>1801.7</v>
          </cell>
          <cell r="E168">
            <v>0.8</v>
          </cell>
          <cell r="F168">
            <v>21.1</v>
          </cell>
          <cell r="G168">
            <v>0</v>
          </cell>
          <cell r="H168">
            <v>75.5</v>
          </cell>
          <cell r="I168">
            <v>70.5</v>
          </cell>
          <cell r="J168">
            <v>29.4</v>
          </cell>
          <cell r="K168">
            <v>16.8</v>
          </cell>
        </row>
        <row r="169">
          <cell r="A169">
            <v>36628</v>
          </cell>
          <cell r="B169">
            <v>13.4</v>
          </cell>
          <cell r="C169">
            <v>2006</v>
          </cell>
          <cell r="D169">
            <v>1712</v>
          </cell>
          <cell r="E169">
            <v>0</v>
          </cell>
          <cell r="F169">
            <v>24.5</v>
          </cell>
          <cell r="G169">
            <v>0</v>
          </cell>
          <cell r="H169">
            <v>75.5</v>
          </cell>
          <cell r="I169">
            <v>94.5</v>
          </cell>
          <cell r="J169">
            <v>9.3000000000000007</v>
          </cell>
          <cell r="K169">
            <v>12.6</v>
          </cell>
        </row>
        <row r="170">
          <cell r="A170">
            <v>36629</v>
          </cell>
          <cell r="B170">
            <v>0</v>
          </cell>
          <cell r="C170">
            <v>1972.4</v>
          </cell>
          <cell r="D170">
            <v>1694.6</v>
          </cell>
          <cell r="E170">
            <v>0</v>
          </cell>
          <cell r="F170">
            <v>36.5</v>
          </cell>
          <cell r="G170">
            <v>0</v>
          </cell>
          <cell r="H170">
            <v>74.5</v>
          </cell>
          <cell r="I170">
            <v>96</v>
          </cell>
          <cell r="J170">
            <v>-22</v>
          </cell>
          <cell r="K170">
            <v>20.9</v>
          </cell>
        </row>
        <row r="171">
          <cell r="A171">
            <v>36630</v>
          </cell>
          <cell r="B171">
            <v>0</v>
          </cell>
          <cell r="C171">
            <v>1889.9</v>
          </cell>
          <cell r="D171">
            <v>1713.1</v>
          </cell>
          <cell r="E171">
            <v>0</v>
          </cell>
          <cell r="F171">
            <v>31.7</v>
          </cell>
          <cell r="G171">
            <v>0</v>
          </cell>
          <cell r="H171">
            <v>74.5</v>
          </cell>
          <cell r="I171">
            <v>88</v>
          </cell>
          <cell r="J171">
            <v>-109</v>
          </cell>
          <cell r="K171">
            <v>23.5</v>
          </cell>
        </row>
        <row r="172">
          <cell r="A172">
            <v>36631</v>
          </cell>
          <cell r="B172">
            <v>0</v>
          </cell>
          <cell r="C172">
            <v>1759.4</v>
          </cell>
          <cell r="D172">
            <v>1632.7</v>
          </cell>
          <cell r="E172">
            <v>1</v>
          </cell>
          <cell r="F172">
            <v>42.3</v>
          </cell>
          <cell r="G172">
            <v>0</v>
          </cell>
          <cell r="H172">
            <v>40.200000000000003</v>
          </cell>
          <cell r="I172">
            <v>87.5</v>
          </cell>
          <cell r="J172">
            <v>-122.7</v>
          </cell>
          <cell r="K172">
            <v>23.5</v>
          </cell>
        </row>
        <row r="173">
          <cell r="A173">
            <v>36632</v>
          </cell>
          <cell r="B173">
            <v>0</v>
          </cell>
          <cell r="C173">
            <v>1844.6</v>
          </cell>
          <cell r="D173">
            <v>1699.2</v>
          </cell>
          <cell r="E173">
            <v>1</v>
          </cell>
          <cell r="F173">
            <v>42.3</v>
          </cell>
          <cell r="G173">
            <v>0</v>
          </cell>
          <cell r="H173">
            <v>74.5</v>
          </cell>
          <cell r="I173">
            <v>88.1</v>
          </cell>
          <cell r="J173">
            <v>-136.5</v>
          </cell>
          <cell r="K173">
            <v>23.5</v>
          </cell>
        </row>
        <row r="174">
          <cell r="A174">
            <v>36633</v>
          </cell>
          <cell r="B174">
            <v>0</v>
          </cell>
          <cell r="C174">
            <v>1900.3</v>
          </cell>
          <cell r="D174">
            <v>1743</v>
          </cell>
          <cell r="E174">
            <v>1</v>
          </cell>
          <cell r="F174">
            <v>42.6</v>
          </cell>
          <cell r="G174">
            <v>0</v>
          </cell>
          <cell r="H174">
            <v>74.5</v>
          </cell>
          <cell r="I174">
            <v>88.1</v>
          </cell>
          <cell r="J174">
            <v>-134.30000000000001</v>
          </cell>
          <cell r="K174">
            <v>23.5</v>
          </cell>
        </row>
        <row r="175">
          <cell r="A175">
            <v>36634</v>
          </cell>
          <cell r="B175">
            <v>0</v>
          </cell>
          <cell r="C175">
            <v>1849.2</v>
          </cell>
          <cell r="D175">
            <v>1759.3</v>
          </cell>
          <cell r="E175">
            <v>0</v>
          </cell>
          <cell r="F175">
            <v>64.400000000000006</v>
          </cell>
          <cell r="G175">
            <v>0</v>
          </cell>
          <cell r="H175">
            <v>74.5</v>
          </cell>
          <cell r="I175">
            <v>59.5</v>
          </cell>
          <cell r="J175">
            <v>-195</v>
          </cell>
          <cell r="K175">
            <v>23.5</v>
          </cell>
        </row>
        <row r="176">
          <cell r="A176">
            <v>36635</v>
          </cell>
          <cell r="B176">
            <v>3.6</v>
          </cell>
          <cell r="C176">
            <v>1888.5</v>
          </cell>
          <cell r="D176">
            <v>1775.6</v>
          </cell>
          <cell r="E176">
            <v>0</v>
          </cell>
          <cell r="F176">
            <v>56.2</v>
          </cell>
          <cell r="G176">
            <v>0</v>
          </cell>
          <cell r="H176">
            <v>76.5</v>
          </cell>
          <cell r="I176">
            <v>69.8</v>
          </cell>
          <cell r="J176">
            <v>-195.2</v>
          </cell>
          <cell r="K176">
            <v>31.3</v>
          </cell>
        </row>
        <row r="177">
          <cell r="A177">
            <v>36636</v>
          </cell>
          <cell r="B177">
            <v>0</v>
          </cell>
          <cell r="C177">
            <v>1894.2</v>
          </cell>
          <cell r="D177">
            <v>1774.6</v>
          </cell>
          <cell r="E177">
            <v>0</v>
          </cell>
          <cell r="F177">
            <v>52.1</v>
          </cell>
          <cell r="G177">
            <v>0</v>
          </cell>
          <cell r="H177">
            <v>74.5</v>
          </cell>
          <cell r="I177">
            <v>70.3</v>
          </cell>
          <cell r="J177">
            <v>-182.5</v>
          </cell>
          <cell r="K177">
            <v>31.3</v>
          </cell>
        </row>
        <row r="178">
          <cell r="A178">
            <v>36637</v>
          </cell>
          <cell r="B178">
            <v>0</v>
          </cell>
          <cell r="C178">
            <v>1919.7</v>
          </cell>
          <cell r="D178">
            <v>1784.7</v>
          </cell>
          <cell r="E178">
            <v>0.8</v>
          </cell>
          <cell r="F178">
            <v>26.6</v>
          </cell>
          <cell r="G178">
            <v>0</v>
          </cell>
          <cell r="H178">
            <v>74.5</v>
          </cell>
          <cell r="I178">
            <v>55.1</v>
          </cell>
          <cell r="J178">
            <v>-122.5</v>
          </cell>
          <cell r="K178">
            <v>22.1</v>
          </cell>
        </row>
        <row r="179">
          <cell r="A179">
            <v>36638</v>
          </cell>
          <cell r="B179">
            <v>0</v>
          </cell>
          <cell r="C179">
            <v>1892.1</v>
          </cell>
          <cell r="D179">
            <v>1783.9</v>
          </cell>
          <cell r="E179">
            <v>0.8</v>
          </cell>
          <cell r="F179">
            <v>27</v>
          </cell>
          <cell r="G179">
            <v>0</v>
          </cell>
          <cell r="H179">
            <v>47.1</v>
          </cell>
          <cell r="I179">
            <v>51.6</v>
          </cell>
          <cell r="J179">
            <v>-107.8</v>
          </cell>
          <cell r="K179">
            <v>27.4</v>
          </cell>
        </row>
        <row r="180">
          <cell r="A180">
            <v>36639</v>
          </cell>
          <cell r="B180">
            <v>0</v>
          </cell>
          <cell r="C180">
            <v>1809.5</v>
          </cell>
          <cell r="D180">
            <v>1778.4</v>
          </cell>
          <cell r="E180">
            <v>0.8</v>
          </cell>
          <cell r="F180">
            <v>27</v>
          </cell>
          <cell r="G180">
            <v>0</v>
          </cell>
          <cell r="H180">
            <v>7.4</v>
          </cell>
          <cell r="I180">
            <v>51.6</v>
          </cell>
          <cell r="J180">
            <v>-160.30000000000001</v>
          </cell>
          <cell r="K180">
            <v>27.4</v>
          </cell>
        </row>
        <row r="181">
          <cell r="A181">
            <v>36640</v>
          </cell>
          <cell r="B181">
            <v>0</v>
          </cell>
          <cell r="C181">
            <v>1922.1</v>
          </cell>
          <cell r="D181">
            <v>1781.3</v>
          </cell>
          <cell r="E181">
            <v>0.2</v>
          </cell>
          <cell r="F181">
            <v>27</v>
          </cell>
          <cell r="G181">
            <v>0</v>
          </cell>
          <cell r="H181">
            <v>74.5</v>
          </cell>
          <cell r="I181">
            <v>62</v>
          </cell>
          <cell r="J181">
            <v>-131</v>
          </cell>
          <cell r="K181">
            <v>23.5</v>
          </cell>
        </row>
        <row r="182">
          <cell r="A182">
            <v>36641</v>
          </cell>
          <cell r="B182">
            <v>0</v>
          </cell>
          <cell r="C182">
            <v>1908.2</v>
          </cell>
          <cell r="D182">
            <v>1834.3</v>
          </cell>
          <cell r="E182">
            <v>0</v>
          </cell>
          <cell r="F182">
            <v>34.799999999999997</v>
          </cell>
          <cell r="G182">
            <v>3.9</v>
          </cell>
          <cell r="H182">
            <v>74.5</v>
          </cell>
          <cell r="I182">
            <v>48</v>
          </cell>
          <cell r="J182">
            <v>-140.1</v>
          </cell>
          <cell r="K182">
            <v>28.5</v>
          </cell>
        </row>
        <row r="183">
          <cell r="A183">
            <v>36642</v>
          </cell>
          <cell r="B183">
            <v>0</v>
          </cell>
          <cell r="C183">
            <v>1888.8</v>
          </cell>
          <cell r="D183">
            <v>1815.4</v>
          </cell>
          <cell r="E183">
            <v>0</v>
          </cell>
          <cell r="F183">
            <v>49.6</v>
          </cell>
          <cell r="G183">
            <v>7.8</v>
          </cell>
          <cell r="H183">
            <v>74.5</v>
          </cell>
          <cell r="I183">
            <v>55.8</v>
          </cell>
          <cell r="J183">
            <v>-214.6</v>
          </cell>
          <cell r="K183">
            <v>27.6</v>
          </cell>
        </row>
        <row r="184">
          <cell r="A184">
            <v>36643</v>
          </cell>
          <cell r="B184">
            <v>0</v>
          </cell>
          <cell r="C184">
            <v>2068.1</v>
          </cell>
          <cell r="D184">
            <v>1863.9</v>
          </cell>
          <cell r="E184">
            <v>0.7</v>
          </cell>
          <cell r="F184">
            <v>69.400000000000006</v>
          </cell>
          <cell r="G184">
            <v>7.8</v>
          </cell>
          <cell r="H184">
            <v>74.5</v>
          </cell>
          <cell r="I184">
            <v>52.9</v>
          </cell>
          <cell r="J184">
            <v>-92.3</v>
          </cell>
          <cell r="K184">
            <v>27.9</v>
          </cell>
        </row>
        <row r="185">
          <cell r="A185">
            <v>36644</v>
          </cell>
          <cell r="B185">
            <v>0</v>
          </cell>
          <cell r="C185">
            <v>2043.5</v>
          </cell>
          <cell r="D185">
            <v>1840.1</v>
          </cell>
          <cell r="E185">
            <v>3.4</v>
          </cell>
          <cell r="F185">
            <v>83.6</v>
          </cell>
          <cell r="G185">
            <v>0</v>
          </cell>
          <cell r="H185">
            <v>74.5</v>
          </cell>
          <cell r="I185">
            <v>34.799999999999997</v>
          </cell>
          <cell r="J185">
            <v>-94</v>
          </cell>
          <cell r="K185">
            <v>33.5</v>
          </cell>
        </row>
        <row r="186">
          <cell r="A186">
            <v>36645</v>
          </cell>
          <cell r="B186">
            <v>0</v>
          </cell>
          <cell r="C186">
            <v>1865.7</v>
          </cell>
          <cell r="D186">
            <v>1748.3</v>
          </cell>
          <cell r="E186">
            <v>1.8</v>
          </cell>
          <cell r="F186">
            <v>71.099999999999994</v>
          </cell>
          <cell r="G186">
            <v>0</v>
          </cell>
          <cell r="H186">
            <v>74.5</v>
          </cell>
          <cell r="I186">
            <v>37.4</v>
          </cell>
          <cell r="J186">
            <v>-170.8</v>
          </cell>
          <cell r="K186">
            <v>33.200000000000003</v>
          </cell>
        </row>
        <row r="187">
          <cell r="A187">
            <v>36646</v>
          </cell>
          <cell r="B187">
            <v>0</v>
          </cell>
          <cell r="C187">
            <v>1850.4</v>
          </cell>
          <cell r="D187">
            <v>1746.2</v>
          </cell>
          <cell r="E187">
            <v>1.8</v>
          </cell>
          <cell r="F187">
            <v>61.2</v>
          </cell>
          <cell r="G187">
            <v>0</v>
          </cell>
          <cell r="H187">
            <v>74.5</v>
          </cell>
          <cell r="I187">
            <v>33.200000000000003</v>
          </cell>
          <cell r="J187">
            <v>-171.5</v>
          </cell>
          <cell r="K187">
            <v>33.200000000000003</v>
          </cell>
        </row>
        <row r="188">
          <cell r="A188">
            <v>36647</v>
          </cell>
          <cell r="B188">
            <v>0</v>
          </cell>
          <cell r="C188">
            <v>1891.7</v>
          </cell>
          <cell r="D188">
            <v>1772</v>
          </cell>
          <cell r="E188">
            <v>0</v>
          </cell>
          <cell r="F188">
            <v>51</v>
          </cell>
          <cell r="G188">
            <v>7.8</v>
          </cell>
          <cell r="H188">
            <v>77</v>
          </cell>
          <cell r="I188">
            <v>28.4</v>
          </cell>
          <cell r="J188">
            <v>-166.1</v>
          </cell>
          <cell r="K188">
            <v>52.5</v>
          </cell>
        </row>
        <row r="189">
          <cell r="A189">
            <v>36648</v>
          </cell>
          <cell r="B189">
            <v>40</v>
          </cell>
          <cell r="C189">
            <v>2099.3000000000002</v>
          </cell>
          <cell r="D189">
            <v>1868.5</v>
          </cell>
          <cell r="E189">
            <v>2.8</v>
          </cell>
          <cell r="F189">
            <v>54.8</v>
          </cell>
          <cell r="G189">
            <v>17.5</v>
          </cell>
          <cell r="H189">
            <v>77</v>
          </cell>
          <cell r="I189">
            <v>24</v>
          </cell>
          <cell r="J189">
            <v>-133.5</v>
          </cell>
          <cell r="K189">
            <v>62.6</v>
          </cell>
        </row>
        <row r="190">
          <cell r="A190">
            <v>36649</v>
          </cell>
          <cell r="B190">
            <v>40</v>
          </cell>
          <cell r="C190">
            <v>1906.6</v>
          </cell>
          <cell r="D190">
            <v>1841.4</v>
          </cell>
          <cell r="E190">
            <v>3.1</v>
          </cell>
          <cell r="F190">
            <v>51.9</v>
          </cell>
          <cell r="G190">
            <v>5.5</v>
          </cell>
          <cell r="H190">
            <v>77</v>
          </cell>
          <cell r="I190">
            <v>15.4</v>
          </cell>
          <cell r="J190">
            <v>-219.3</v>
          </cell>
          <cell r="K190">
            <v>27.9</v>
          </cell>
        </row>
        <row r="191">
          <cell r="A191">
            <v>36650</v>
          </cell>
          <cell r="B191">
            <v>40</v>
          </cell>
          <cell r="C191">
            <v>1954.5</v>
          </cell>
          <cell r="D191">
            <v>1867.5</v>
          </cell>
          <cell r="E191">
            <v>3.1</v>
          </cell>
          <cell r="F191">
            <v>53.8</v>
          </cell>
          <cell r="G191">
            <v>7.8</v>
          </cell>
          <cell r="H191">
            <v>77</v>
          </cell>
          <cell r="I191">
            <v>20.9</v>
          </cell>
          <cell r="J191">
            <v>-187.8</v>
          </cell>
          <cell r="K191">
            <v>36.9</v>
          </cell>
        </row>
        <row r="192">
          <cell r="A192">
            <v>36651</v>
          </cell>
          <cell r="B192">
            <v>40</v>
          </cell>
          <cell r="C192">
            <v>1998.5</v>
          </cell>
          <cell r="D192">
            <v>1864.9</v>
          </cell>
          <cell r="E192">
            <v>1</v>
          </cell>
          <cell r="F192">
            <v>53.7</v>
          </cell>
          <cell r="G192">
            <v>7.8</v>
          </cell>
          <cell r="H192">
            <v>77</v>
          </cell>
          <cell r="I192">
            <v>0.1</v>
          </cell>
          <cell r="J192">
            <v>-143.1</v>
          </cell>
          <cell r="K192">
            <v>20.399999999999999</v>
          </cell>
        </row>
        <row r="193">
          <cell r="A193">
            <v>36652</v>
          </cell>
          <cell r="B193">
            <v>40</v>
          </cell>
          <cell r="C193">
            <v>2102.6999999999998</v>
          </cell>
          <cell r="D193">
            <v>1876.7</v>
          </cell>
          <cell r="E193">
            <v>2.1</v>
          </cell>
          <cell r="F193">
            <v>54.2</v>
          </cell>
          <cell r="G193">
            <v>0</v>
          </cell>
          <cell r="H193">
            <v>77</v>
          </cell>
          <cell r="I193">
            <v>52.7</v>
          </cell>
          <cell r="J193">
            <v>-112.3</v>
          </cell>
          <cell r="K193">
            <v>26</v>
          </cell>
        </row>
        <row r="194">
          <cell r="A194">
            <v>36653</v>
          </cell>
          <cell r="B194">
            <v>40</v>
          </cell>
          <cell r="C194">
            <v>2099.3000000000002</v>
          </cell>
          <cell r="D194">
            <v>1871.1</v>
          </cell>
          <cell r="E194">
            <v>2.1</v>
          </cell>
          <cell r="F194">
            <v>54.2</v>
          </cell>
          <cell r="G194">
            <v>0</v>
          </cell>
          <cell r="H194">
            <v>77</v>
          </cell>
          <cell r="I194">
            <v>52.7</v>
          </cell>
          <cell r="J194">
            <v>-112.4</v>
          </cell>
          <cell r="K194">
            <v>26</v>
          </cell>
        </row>
        <row r="195">
          <cell r="A195">
            <v>36654</v>
          </cell>
          <cell r="B195">
            <v>40</v>
          </cell>
          <cell r="C195">
            <v>2114.8000000000002</v>
          </cell>
          <cell r="D195">
            <v>1887</v>
          </cell>
          <cell r="E195">
            <v>1.9</v>
          </cell>
          <cell r="F195">
            <v>54.2</v>
          </cell>
          <cell r="G195">
            <v>7.8</v>
          </cell>
          <cell r="H195">
            <v>77</v>
          </cell>
          <cell r="I195">
            <v>52.7</v>
          </cell>
          <cell r="J195">
            <v>-109.2</v>
          </cell>
          <cell r="K195">
            <v>26</v>
          </cell>
        </row>
        <row r="196">
          <cell r="A196">
            <v>36655</v>
          </cell>
          <cell r="B196">
            <v>40</v>
          </cell>
          <cell r="C196">
            <v>2012</v>
          </cell>
          <cell r="D196">
            <v>1808.9</v>
          </cell>
          <cell r="E196">
            <v>0.8</v>
          </cell>
          <cell r="F196">
            <v>76.599999999999994</v>
          </cell>
          <cell r="G196">
            <v>11.7</v>
          </cell>
          <cell r="H196">
            <v>77</v>
          </cell>
          <cell r="I196">
            <v>49.8</v>
          </cell>
          <cell r="J196">
            <v>-106.5</v>
          </cell>
          <cell r="K196">
            <v>21.2</v>
          </cell>
        </row>
        <row r="197">
          <cell r="A197">
            <v>36656</v>
          </cell>
          <cell r="B197">
            <v>40</v>
          </cell>
          <cell r="C197">
            <v>2191.4</v>
          </cell>
          <cell r="D197">
            <v>1839</v>
          </cell>
          <cell r="E197">
            <v>0.8</v>
          </cell>
          <cell r="F197">
            <v>62.3</v>
          </cell>
          <cell r="G197">
            <v>15.5</v>
          </cell>
          <cell r="H197">
            <v>77</v>
          </cell>
          <cell r="I197">
            <v>72.900000000000006</v>
          </cell>
          <cell r="J197">
            <v>6.1</v>
          </cell>
          <cell r="K197">
            <v>28.3</v>
          </cell>
        </row>
        <row r="198">
          <cell r="A198">
            <v>36657</v>
          </cell>
          <cell r="B198">
            <v>37</v>
          </cell>
          <cell r="C198">
            <v>2279.1999999999998</v>
          </cell>
          <cell r="D198">
            <v>1845.9</v>
          </cell>
          <cell r="E198">
            <v>0.6</v>
          </cell>
          <cell r="F198">
            <v>68.900000000000006</v>
          </cell>
          <cell r="G198">
            <v>15.6</v>
          </cell>
          <cell r="H198">
            <v>77</v>
          </cell>
          <cell r="I198">
            <v>69.5</v>
          </cell>
          <cell r="J198">
            <v>69.3</v>
          </cell>
          <cell r="K198">
            <v>25.4</v>
          </cell>
        </row>
        <row r="199">
          <cell r="A199">
            <v>36658</v>
          </cell>
          <cell r="B199">
            <v>39</v>
          </cell>
          <cell r="C199">
            <v>2114.8000000000002</v>
          </cell>
          <cell r="D199">
            <v>1793.4</v>
          </cell>
          <cell r="E199">
            <v>1.8</v>
          </cell>
          <cell r="F199">
            <v>75.400000000000006</v>
          </cell>
          <cell r="G199">
            <v>15.6</v>
          </cell>
          <cell r="H199">
            <v>77</v>
          </cell>
          <cell r="I199">
            <v>64</v>
          </cell>
          <cell r="J199">
            <v>-54.1</v>
          </cell>
          <cell r="K199">
            <v>19.399999999999999</v>
          </cell>
        </row>
        <row r="200">
          <cell r="A200">
            <v>36659</v>
          </cell>
          <cell r="B200">
            <v>39</v>
          </cell>
          <cell r="C200">
            <v>1989.4</v>
          </cell>
          <cell r="D200">
            <v>1857.6</v>
          </cell>
          <cell r="E200">
            <v>1.7</v>
          </cell>
          <cell r="F200">
            <v>46.2</v>
          </cell>
          <cell r="G200">
            <v>0</v>
          </cell>
          <cell r="H200">
            <v>56.5</v>
          </cell>
          <cell r="I200">
            <v>12.2</v>
          </cell>
          <cell r="J200">
            <v>118.8</v>
          </cell>
          <cell r="K200">
            <v>27.1</v>
          </cell>
        </row>
        <row r="201">
          <cell r="A201">
            <v>36660</v>
          </cell>
          <cell r="B201">
            <v>39</v>
          </cell>
          <cell r="C201">
            <v>1971.9</v>
          </cell>
          <cell r="D201">
            <v>1857.6</v>
          </cell>
          <cell r="E201">
            <v>1.7</v>
          </cell>
          <cell r="F201">
            <v>46.2</v>
          </cell>
          <cell r="G201">
            <v>7.8</v>
          </cell>
          <cell r="H201">
            <v>37</v>
          </cell>
          <cell r="I201">
            <v>16</v>
          </cell>
          <cell r="J201">
            <v>-129.19999999999999</v>
          </cell>
          <cell r="K201">
            <v>26.6</v>
          </cell>
        </row>
        <row r="202">
          <cell r="A202">
            <v>36661</v>
          </cell>
          <cell r="B202">
            <v>39</v>
          </cell>
          <cell r="C202">
            <v>1960.3</v>
          </cell>
          <cell r="D202">
            <v>1866.6</v>
          </cell>
          <cell r="E202">
            <v>1.7</v>
          </cell>
          <cell r="F202">
            <v>46.2</v>
          </cell>
          <cell r="G202">
            <v>7.8</v>
          </cell>
          <cell r="H202">
            <v>37</v>
          </cell>
          <cell r="I202">
            <v>11.1</v>
          </cell>
          <cell r="J202">
            <v>-139.19999999999999</v>
          </cell>
          <cell r="K202">
            <v>27.1</v>
          </cell>
        </row>
        <row r="203">
          <cell r="A203">
            <v>36662</v>
          </cell>
          <cell r="B203">
            <v>30.2</v>
          </cell>
          <cell r="C203">
            <v>1929.8</v>
          </cell>
          <cell r="D203">
            <v>1861.1</v>
          </cell>
          <cell r="E203">
            <v>0</v>
          </cell>
          <cell r="F203">
            <v>59</v>
          </cell>
          <cell r="G203">
            <v>15.6</v>
          </cell>
          <cell r="H203">
            <v>37</v>
          </cell>
          <cell r="I203">
            <v>8.4</v>
          </cell>
          <cell r="J203">
            <v>-186.4</v>
          </cell>
          <cell r="K203">
            <v>22.3</v>
          </cell>
        </row>
        <row r="204">
          <cell r="A204">
            <v>36663</v>
          </cell>
          <cell r="B204">
            <v>14.6</v>
          </cell>
          <cell r="C204">
            <v>2025.3</v>
          </cell>
          <cell r="D204">
            <v>1884.4</v>
          </cell>
          <cell r="E204">
            <v>0</v>
          </cell>
          <cell r="F204">
            <v>59.8</v>
          </cell>
          <cell r="G204">
            <v>18</v>
          </cell>
          <cell r="H204">
            <v>37</v>
          </cell>
          <cell r="I204">
            <v>44.3</v>
          </cell>
          <cell r="J204">
            <v>-127.2</v>
          </cell>
          <cell r="K204">
            <v>26.1</v>
          </cell>
        </row>
        <row r="205">
          <cell r="A205">
            <v>36664</v>
          </cell>
          <cell r="B205">
            <v>14.6</v>
          </cell>
          <cell r="C205">
            <v>2097.6999999999998</v>
          </cell>
          <cell r="D205">
            <v>1865.1</v>
          </cell>
          <cell r="E205">
            <v>0</v>
          </cell>
          <cell r="F205">
            <v>55.7</v>
          </cell>
          <cell r="G205">
            <v>23.4</v>
          </cell>
          <cell r="H205">
            <v>37</v>
          </cell>
          <cell r="I205">
            <v>44.4</v>
          </cell>
          <cell r="J205">
            <v>-57.5</v>
          </cell>
          <cell r="K205">
            <v>18.600000000000001</v>
          </cell>
        </row>
        <row r="206">
          <cell r="A206">
            <v>36665</v>
          </cell>
          <cell r="B206">
            <v>39</v>
          </cell>
          <cell r="C206">
            <v>2127.1999999999998</v>
          </cell>
          <cell r="D206">
            <v>1893.5</v>
          </cell>
          <cell r="E206">
            <v>0</v>
          </cell>
          <cell r="F206">
            <v>35.799999999999997</v>
          </cell>
          <cell r="G206">
            <v>19.5</v>
          </cell>
          <cell r="H206">
            <v>37</v>
          </cell>
          <cell r="I206">
            <v>54.1</v>
          </cell>
          <cell r="J206">
            <v>-28.3</v>
          </cell>
          <cell r="K206">
            <v>15.4</v>
          </cell>
        </row>
        <row r="207">
          <cell r="A207">
            <v>36666</v>
          </cell>
          <cell r="B207">
            <v>39</v>
          </cell>
          <cell r="C207">
            <v>2264.5</v>
          </cell>
          <cell r="D207">
            <v>1893.4</v>
          </cell>
          <cell r="E207">
            <v>0</v>
          </cell>
          <cell r="F207">
            <v>32.799999999999997</v>
          </cell>
          <cell r="G207">
            <v>11.7</v>
          </cell>
          <cell r="H207">
            <v>37</v>
          </cell>
          <cell r="I207">
            <v>70</v>
          </cell>
          <cell r="J207">
            <v>70</v>
          </cell>
          <cell r="K207">
            <v>14.9</v>
          </cell>
        </row>
        <row r="208">
          <cell r="A208">
            <v>36667</v>
          </cell>
          <cell r="B208">
            <v>39</v>
          </cell>
          <cell r="C208">
            <v>2264.8000000000002</v>
          </cell>
          <cell r="D208">
            <v>1876</v>
          </cell>
          <cell r="E208">
            <v>0</v>
          </cell>
          <cell r="F208">
            <v>31.9</v>
          </cell>
          <cell r="G208">
            <v>13.6</v>
          </cell>
          <cell r="H208">
            <v>56.5</v>
          </cell>
          <cell r="I208">
            <v>70</v>
          </cell>
          <cell r="J208">
            <v>69.599999999999994</v>
          </cell>
          <cell r="K208">
            <v>14.9</v>
          </cell>
        </row>
        <row r="209">
          <cell r="A209">
            <v>36668</v>
          </cell>
          <cell r="B209">
            <v>39</v>
          </cell>
          <cell r="C209">
            <v>2274</v>
          </cell>
          <cell r="D209">
            <v>1884.3</v>
          </cell>
          <cell r="E209">
            <v>0</v>
          </cell>
          <cell r="F209">
            <v>31.9</v>
          </cell>
          <cell r="G209">
            <v>23.4</v>
          </cell>
          <cell r="H209">
            <v>77</v>
          </cell>
          <cell r="I209">
            <v>70</v>
          </cell>
          <cell r="J209">
            <v>63</v>
          </cell>
          <cell r="K209">
            <v>14.9</v>
          </cell>
        </row>
        <row r="210">
          <cell r="A210">
            <v>36669</v>
          </cell>
          <cell r="B210">
            <v>40</v>
          </cell>
          <cell r="C210">
            <v>2206.9</v>
          </cell>
          <cell r="D210">
            <v>1878</v>
          </cell>
          <cell r="E210">
            <v>2.5</v>
          </cell>
          <cell r="F210">
            <v>42.9</v>
          </cell>
          <cell r="G210">
            <v>14.3</v>
          </cell>
          <cell r="H210">
            <v>77</v>
          </cell>
          <cell r="I210">
            <v>82.8</v>
          </cell>
          <cell r="J210">
            <v>197.2</v>
          </cell>
          <cell r="K210">
            <v>17.899999999999999</v>
          </cell>
        </row>
        <row r="211">
          <cell r="A211">
            <v>36670</v>
          </cell>
          <cell r="B211">
            <v>40</v>
          </cell>
          <cell r="C211">
            <v>2045.6</v>
          </cell>
          <cell r="D211">
            <v>1828.5</v>
          </cell>
          <cell r="E211">
            <v>0.7</v>
          </cell>
          <cell r="F211">
            <v>53.1</v>
          </cell>
          <cell r="G211">
            <v>5.8</v>
          </cell>
          <cell r="H211">
            <v>81.400000000000006</v>
          </cell>
          <cell r="I211">
            <v>51.2</v>
          </cell>
          <cell r="J211">
            <v>138</v>
          </cell>
          <cell r="K211">
            <v>9.3000000000000007</v>
          </cell>
        </row>
        <row r="212">
          <cell r="A212">
            <v>36671</v>
          </cell>
          <cell r="B212">
            <v>40</v>
          </cell>
          <cell r="C212">
            <v>2058.5</v>
          </cell>
          <cell r="D212">
            <v>1858.4</v>
          </cell>
          <cell r="E212">
            <v>1.7</v>
          </cell>
          <cell r="F212">
            <v>42.7</v>
          </cell>
          <cell r="G212">
            <v>14.6</v>
          </cell>
          <cell r="H212">
            <v>81.400000000000006</v>
          </cell>
          <cell r="I212">
            <v>76.3</v>
          </cell>
          <cell r="J212">
            <v>106</v>
          </cell>
          <cell r="K212">
            <v>6.5</v>
          </cell>
        </row>
        <row r="213">
          <cell r="A213">
            <v>36672</v>
          </cell>
          <cell r="B213">
            <v>40</v>
          </cell>
          <cell r="C213">
            <v>2137.1999999999998</v>
          </cell>
          <cell r="D213">
            <v>1864.1</v>
          </cell>
          <cell r="E213">
            <v>0.2</v>
          </cell>
          <cell r="F213">
            <v>38.700000000000003</v>
          </cell>
          <cell r="G213">
            <v>17.5</v>
          </cell>
          <cell r="H213">
            <v>82.6</v>
          </cell>
          <cell r="I213">
            <v>64.2</v>
          </cell>
          <cell r="J213">
            <v>170.3</v>
          </cell>
          <cell r="K213">
            <v>8.4</v>
          </cell>
        </row>
        <row r="214">
          <cell r="A214">
            <v>36673</v>
          </cell>
          <cell r="B214">
            <v>40</v>
          </cell>
          <cell r="C214">
            <v>2136</v>
          </cell>
          <cell r="D214">
            <v>1829.3</v>
          </cell>
          <cell r="E214">
            <v>1.2</v>
          </cell>
          <cell r="F214">
            <v>36.299999999999997</v>
          </cell>
          <cell r="G214">
            <v>0</v>
          </cell>
          <cell r="H214">
            <v>68.2</v>
          </cell>
          <cell r="I214">
            <v>90.8</v>
          </cell>
          <cell r="J214">
            <v>172.3</v>
          </cell>
          <cell r="K214">
            <v>18.2</v>
          </cell>
        </row>
        <row r="215">
          <cell r="A215">
            <v>36674</v>
          </cell>
          <cell r="B215">
            <v>40</v>
          </cell>
          <cell r="C215">
            <v>2113.1</v>
          </cell>
          <cell r="D215">
            <v>1816.3</v>
          </cell>
          <cell r="E215">
            <v>1.2</v>
          </cell>
          <cell r="F215">
            <v>36.5</v>
          </cell>
          <cell r="G215">
            <v>7</v>
          </cell>
          <cell r="H215">
            <v>58.5</v>
          </cell>
          <cell r="I215">
            <v>86.3</v>
          </cell>
          <cell r="J215">
            <v>147.6</v>
          </cell>
          <cell r="K215">
            <v>18.2</v>
          </cell>
        </row>
        <row r="216">
          <cell r="A216">
            <v>36675</v>
          </cell>
          <cell r="B216">
            <v>40</v>
          </cell>
          <cell r="C216">
            <v>2151.1999999999998</v>
          </cell>
          <cell r="D216">
            <v>1874</v>
          </cell>
          <cell r="E216">
            <v>1.2</v>
          </cell>
          <cell r="F216">
            <v>36.4</v>
          </cell>
          <cell r="G216">
            <v>13.6</v>
          </cell>
          <cell r="H216">
            <v>78.900000000000006</v>
          </cell>
          <cell r="I216">
            <v>79.900000000000006</v>
          </cell>
          <cell r="J216">
            <v>156.5</v>
          </cell>
          <cell r="K216">
            <v>17.899999999999999</v>
          </cell>
        </row>
        <row r="217">
          <cell r="A217">
            <v>36676</v>
          </cell>
          <cell r="B217">
            <v>40</v>
          </cell>
          <cell r="C217">
            <v>2169.1999999999998</v>
          </cell>
          <cell r="D217">
            <v>1880.3</v>
          </cell>
          <cell r="E217">
            <v>1.2</v>
          </cell>
          <cell r="F217">
            <v>36.4</v>
          </cell>
          <cell r="G217">
            <v>26.3</v>
          </cell>
          <cell r="H217">
            <v>78.900000000000006</v>
          </cell>
          <cell r="I217">
            <v>67.599999999999994</v>
          </cell>
          <cell r="J217">
            <v>172.3</v>
          </cell>
          <cell r="K217">
            <v>17.3</v>
          </cell>
        </row>
        <row r="218">
          <cell r="A218">
            <v>36677</v>
          </cell>
          <cell r="B218">
            <v>40</v>
          </cell>
          <cell r="C218">
            <v>1980.1</v>
          </cell>
          <cell r="D218">
            <v>1862</v>
          </cell>
          <cell r="E218">
            <v>3.9</v>
          </cell>
          <cell r="F218">
            <v>48.2</v>
          </cell>
          <cell r="G218">
            <v>26.3</v>
          </cell>
          <cell r="H218">
            <v>81.900000000000006</v>
          </cell>
          <cell r="I218">
            <v>47.3</v>
          </cell>
          <cell r="J218">
            <v>99.7</v>
          </cell>
          <cell r="K218">
            <v>15</v>
          </cell>
        </row>
        <row r="219">
          <cell r="A219">
            <v>36678</v>
          </cell>
          <cell r="B219">
            <v>40.200000000000003</v>
          </cell>
          <cell r="C219">
            <v>2098.1999999999998</v>
          </cell>
          <cell r="D219">
            <v>1734.8</v>
          </cell>
          <cell r="E219">
            <v>0.9</v>
          </cell>
          <cell r="F219">
            <v>41.9</v>
          </cell>
          <cell r="G219">
            <v>29.2</v>
          </cell>
          <cell r="H219">
            <v>82.3</v>
          </cell>
          <cell r="I219">
            <v>68.3</v>
          </cell>
          <cell r="J219">
            <v>139.80000000000001</v>
          </cell>
          <cell r="K219">
            <v>14.7</v>
          </cell>
        </row>
        <row r="220">
          <cell r="A220">
            <v>36679</v>
          </cell>
          <cell r="B220">
            <v>40.200000000000003</v>
          </cell>
          <cell r="C220">
            <v>2231.9</v>
          </cell>
          <cell r="D220">
            <v>1822.1</v>
          </cell>
          <cell r="E220">
            <v>0.6</v>
          </cell>
          <cell r="F220">
            <v>48.4</v>
          </cell>
          <cell r="G220">
            <v>24.2</v>
          </cell>
          <cell r="H220">
            <v>82.3</v>
          </cell>
          <cell r="I220">
            <v>59.3</v>
          </cell>
          <cell r="J220">
            <v>172.7</v>
          </cell>
          <cell r="K220">
            <v>11.4</v>
          </cell>
        </row>
        <row r="221">
          <cell r="A221">
            <v>36680</v>
          </cell>
          <cell r="B221">
            <v>40.200000000000003</v>
          </cell>
          <cell r="C221">
            <v>2220.9</v>
          </cell>
          <cell r="D221">
            <v>1867.6</v>
          </cell>
          <cell r="E221">
            <v>0.1</v>
          </cell>
          <cell r="F221">
            <v>34.200000000000003</v>
          </cell>
          <cell r="G221">
            <v>31.4</v>
          </cell>
          <cell r="H221">
            <v>80.400000000000006</v>
          </cell>
          <cell r="I221">
            <v>60.9</v>
          </cell>
          <cell r="J221">
            <v>171.6</v>
          </cell>
          <cell r="K221">
            <v>17.600000000000001</v>
          </cell>
        </row>
        <row r="222">
          <cell r="A222">
            <v>36681</v>
          </cell>
          <cell r="B222">
            <v>40.200000000000003</v>
          </cell>
          <cell r="C222">
            <v>2220.9</v>
          </cell>
          <cell r="D222">
            <v>1867.6</v>
          </cell>
          <cell r="E222">
            <v>0.1</v>
          </cell>
          <cell r="F222">
            <v>34.200000000000003</v>
          </cell>
          <cell r="G222">
            <v>31.4</v>
          </cell>
          <cell r="H222">
            <v>80.400000000000006</v>
          </cell>
          <cell r="I222">
            <v>60.9</v>
          </cell>
          <cell r="J222">
            <v>171.6</v>
          </cell>
          <cell r="K222">
            <v>17.600000000000001</v>
          </cell>
        </row>
        <row r="223">
          <cell r="A223">
            <v>36682</v>
          </cell>
          <cell r="B223">
            <v>40.200000000000003</v>
          </cell>
          <cell r="C223">
            <v>2220.9</v>
          </cell>
          <cell r="D223">
            <v>1867.6</v>
          </cell>
          <cell r="E223">
            <v>0.1</v>
          </cell>
          <cell r="F223">
            <v>34.200000000000003</v>
          </cell>
          <cell r="G223">
            <v>31.4</v>
          </cell>
          <cell r="H223">
            <v>80.400000000000006</v>
          </cell>
          <cell r="I223">
            <v>60.9</v>
          </cell>
          <cell r="J223">
            <v>171.6</v>
          </cell>
          <cell r="K223">
            <v>17.600000000000001</v>
          </cell>
        </row>
        <row r="224">
          <cell r="A224">
            <v>36683</v>
          </cell>
          <cell r="B224">
            <v>40.200000000000003</v>
          </cell>
          <cell r="C224">
            <v>2318</v>
          </cell>
          <cell r="D224">
            <v>1820.3</v>
          </cell>
          <cell r="E224">
            <v>0</v>
          </cell>
          <cell r="F224">
            <v>62.3</v>
          </cell>
          <cell r="G224">
            <v>25</v>
          </cell>
          <cell r="H224">
            <v>82.4</v>
          </cell>
          <cell r="I224">
            <v>54.8</v>
          </cell>
          <cell r="J224">
            <v>248.1</v>
          </cell>
          <cell r="K224">
            <v>14.7</v>
          </cell>
        </row>
        <row r="225">
          <cell r="A225">
            <v>36684</v>
          </cell>
          <cell r="B225">
            <v>40.200000000000003</v>
          </cell>
          <cell r="C225">
            <v>2216.6</v>
          </cell>
          <cell r="D225">
            <v>1857.9</v>
          </cell>
          <cell r="E225">
            <v>0</v>
          </cell>
          <cell r="F225">
            <v>67.400000000000006</v>
          </cell>
          <cell r="G225">
            <v>30.4</v>
          </cell>
          <cell r="H225">
            <v>82.4</v>
          </cell>
          <cell r="I225">
            <v>46.7</v>
          </cell>
          <cell r="J225">
            <v>204.6</v>
          </cell>
          <cell r="K225">
            <v>13.9</v>
          </cell>
        </row>
        <row r="226">
          <cell r="A226">
            <v>36685</v>
          </cell>
          <cell r="B226">
            <v>40.200000000000003</v>
          </cell>
          <cell r="C226">
            <v>2235.5</v>
          </cell>
          <cell r="D226">
            <v>1824.9</v>
          </cell>
          <cell r="E226">
            <v>0</v>
          </cell>
          <cell r="F226">
            <v>66.900000000000006</v>
          </cell>
          <cell r="G226">
            <v>30.8</v>
          </cell>
          <cell r="H226">
            <v>82.4</v>
          </cell>
          <cell r="I226">
            <v>85</v>
          </cell>
          <cell r="J226">
            <v>229.9</v>
          </cell>
          <cell r="K226">
            <v>14.1</v>
          </cell>
        </row>
        <row r="227">
          <cell r="A227">
            <v>36686</v>
          </cell>
          <cell r="B227">
            <v>40.200000000000003</v>
          </cell>
          <cell r="C227">
            <v>2235.5</v>
          </cell>
          <cell r="D227">
            <v>1824.9</v>
          </cell>
          <cell r="E227">
            <v>0</v>
          </cell>
          <cell r="F227">
            <v>66.900000000000006</v>
          </cell>
          <cell r="G227">
            <v>30.8</v>
          </cell>
          <cell r="H227">
            <v>82.4</v>
          </cell>
          <cell r="I227">
            <v>85</v>
          </cell>
          <cell r="J227">
            <v>229.9</v>
          </cell>
          <cell r="K227">
            <v>14.1</v>
          </cell>
        </row>
        <row r="228">
          <cell r="A228">
            <v>36687</v>
          </cell>
          <cell r="B228">
            <v>40.200000000000003</v>
          </cell>
          <cell r="C228">
            <v>2194.6</v>
          </cell>
          <cell r="D228">
            <v>1868</v>
          </cell>
          <cell r="E228">
            <v>0</v>
          </cell>
          <cell r="F228">
            <v>55.5</v>
          </cell>
          <cell r="G228">
            <v>15.2</v>
          </cell>
          <cell r="H228">
            <v>79.400000000000006</v>
          </cell>
          <cell r="I228">
            <v>70.7</v>
          </cell>
          <cell r="J228">
            <v>212.4</v>
          </cell>
          <cell r="K228">
            <v>23.6</v>
          </cell>
        </row>
        <row r="229">
          <cell r="A229">
            <v>36688</v>
          </cell>
          <cell r="B229">
            <v>40.200000000000003</v>
          </cell>
          <cell r="C229">
            <v>2194.6</v>
          </cell>
          <cell r="D229">
            <v>1868</v>
          </cell>
          <cell r="E229">
            <v>0</v>
          </cell>
          <cell r="F229">
            <v>55.5</v>
          </cell>
          <cell r="G229">
            <v>15.2</v>
          </cell>
          <cell r="H229">
            <v>79.400000000000006</v>
          </cell>
          <cell r="I229">
            <v>70.7</v>
          </cell>
          <cell r="J229">
            <v>212.4</v>
          </cell>
          <cell r="K229">
            <v>23.6</v>
          </cell>
        </row>
        <row r="230">
          <cell r="A230">
            <v>36689</v>
          </cell>
          <cell r="B230">
            <v>40.200000000000003</v>
          </cell>
          <cell r="C230">
            <v>2194.6</v>
          </cell>
          <cell r="D230">
            <v>1868</v>
          </cell>
          <cell r="E230">
            <v>0</v>
          </cell>
          <cell r="F230">
            <v>55.5</v>
          </cell>
          <cell r="G230">
            <v>15.2</v>
          </cell>
          <cell r="H230">
            <v>79.400000000000006</v>
          </cell>
          <cell r="I230">
            <v>70.7</v>
          </cell>
          <cell r="J230">
            <v>212.4</v>
          </cell>
          <cell r="K230">
            <v>23.6</v>
          </cell>
        </row>
        <row r="231">
          <cell r="A231">
            <v>36690</v>
          </cell>
          <cell r="B231">
            <v>40.200000000000003</v>
          </cell>
          <cell r="C231">
            <v>2271</v>
          </cell>
          <cell r="D231">
            <v>1851.6</v>
          </cell>
          <cell r="E231">
            <v>3.3</v>
          </cell>
          <cell r="F231">
            <v>66.900000000000006</v>
          </cell>
          <cell r="G231">
            <v>29.9</v>
          </cell>
          <cell r="H231">
            <v>82.4</v>
          </cell>
          <cell r="I231">
            <v>78.5</v>
          </cell>
          <cell r="J231">
            <v>204.6</v>
          </cell>
          <cell r="K231">
            <v>16.2</v>
          </cell>
        </row>
        <row r="232">
          <cell r="A232">
            <v>36691</v>
          </cell>
          <cell r="B232">
            <v>40.200000000000003</v>
          </cell>
          <cell r="C232">
            <v>2353.1999999999998</v>
          </cell>
          <cell r="D232">
            <v>1852.6</v>
          </cell>
          <cell r="E232">
            <v>1.8</v>
          </cell>
          <cell r="F232">
            <v>66.900000000000006</v>
          </cell>
          <cell r="G232">
            <v>40.200000000000003</v>
          </cell>
          <cell r="H232">
            <v>82.4</v>
          </cell>
          <cell r="I232">
            <v>78.5</v>
          </cell>
          <cell r="J232">
            <v>248.2</v>
          </cell>
          <cell r="K232">
            <v>17.600000000000001</v>
          </cell>
        </row>
        <row r="233">
          <cell r="A233">
            <v>36692</v>
          </cell>
          <cell r="B233">
            <v>40.200000000000003</v>
          </cell>
          <cell r="C233">
            <v>2376.1999999999998</v>
          </cell>
          <cell r="D233">
            <v>1866.5</v>
          </cell>
          <cell r="E233">
            <v>1.8</v>
          </cell>
          <cell r="F233">
            <v>57.1</v>
          </cell>
          <cell r="G233">
            <v>40.4</v>
          </cell>
          <cell r="H233">
            <v>82.4</v>
          </cell>
          <cell r="I233">
            <v>79.7</v>
          </cell>
          <cell r="J233">
            <v>269.2</v>
          </cell>
          <cell r="K233">
            <v>15.7</v>
          </cell>
        </row>
        <row r="234">
          <cell r="A234">
            <v>36693</v>
          </cell>
          <cell r="B234">
            <v>40.200000000000003</v>
          </cell>
          <cell r="C234">
            <v>2395.6999999999998</v>
          </cell>
          <cell r="D234">
            <v>1869.1</v>
          </cell>
          <cell r="E234">
            <v>0</v>
          </cell>
          <cell r="F234">
            <v>57.4</v>
          </cell>
          <cell r="G234">
            <v>38.9</v>
          </cell>
          <cell r="H234">
            <v>82.4</v>
          </cell>
          <cell r="I234">
            <v>86.3</v>
          </cell>
          <cell r="J234">
            <v>233</v>
          </cell>
          <cell r="K234">
            <v>12.2</v>
          </cell>
        </row>
        <row r="235">
          <cell r="A235">
            <v>36694</v>
          </cell>
          <cell r="B235">
            <v>40.200000000000003</v>
          </cell>
          <cell r="C235">
            <v>2395.6999999999998</v>
          </cell>
          <cell r="D235">
            <v>1869.1</v>
          </cell>
          <cell r="E235">
            <v>0</v>
          </cell>
          <cell r="F235">
            <v>57.4</v>
          </cell>
          <cell r="G235">
            <v>38.9</v>
          </cell>
          <cell r="H235">
            <v>82.4</v>
          </cell>
          <cell r="I235">
            <v>86.3</v>
          </cell>
          <cell r="J235">
            <v>233</v>
          </cell>
          <cell r="K235">
            <v>12.2</v>
          </cell>
        </row>
        <row r="236">
          <cell r="A236">
            <v>36695</v>
          </cell>
          <cell r="B236">
            <v>40.200000000000003</v>
          </cell>
          <cell r="C236">
            <v>2395.6999999999998</v>
          </cell>
          <cell r="D236">
            <v>1869.1</v>
          </cell>
          <cell r="E236">
            <v>0</v>
          </cell>
          <cell r="F236">
            <v>57.4</v>
          </cell>
          <cell r="G236">
            <v>38.9</v>
          </cell>
          <cell r="H236">
            <v>82.4</v>
          </cell>
          <cell r="I236">
            <v>86.3</v>
          </cell>
          <cell r="J236">
            <v>233</v>
          </cell>
          <cell r="K236">
            <v>12.2</v>
          </cell>
        </row>
        <row r="237">
          <cell r="A237">
            <v>36696</v>
          </cell>
          <cell r="B237">
            <v>40.200000000000003</v>
          </cell>
          <cell r="C237">
            <v>2395.6999999999998</v>
          </cell>
          <cell r="D237">
            <v>1869.1</v>
          </cell>
          <cell r="E237">
            <v>0</v>
          </cell>
          <cell r="F237">
            <v>57.4</v>
          </cell>
          <cell r="G237">
            <v>38.9</v>
          </cell>
          <cell r="H237">
            <v>82.4</v>
          </cell>
          <cell r="I237">
            <v>86.3</v>
          </cell>
          <cell r="J237">
            <v>233</v>
          </cell>
          <cell r="K237">
            <v>12.2</v>
          </cell>
        </row>
        <row r="238">
          <cell r="A238">
            <v>36697</v>
          </cell>
          <cell r="B238">
            <v>0</v>
          </cell>
          <cell r="C238">
            <v>2281.6</v>
          </cell>
          <cell r="D238">
            <v>1873.7</v>
          </cell>
          <cell r="E238">
            <v>0</v>
          </cell>
          <cell r="F238">
            <v>42.6</v>
          </cell>
          <cell r="G238">
            <v>21.7</v>
          </cell>
          <cell r="H238">
            <v>78.400000000000006</v>
          </cell>
          <cell r="I238">
            <v>85.3</v>
          </cell>
          <cell r="J238">
            <v>248.7</v>
          </cell>
          <cell r="K238">
            <v>11.4</v>
          </cell>
        </row>
        <row r="239">
          <cell r="A239">
            <v>36698</v>
          </cell>
          <cell r="B239">
            <v>0</v>
          </cell>
          <cell r="C239">
            <v>2239.1999999999998</v>
          </cell>
          <cell r="D239">
            <v>1892.1</v>
          </cell>
          <cell r="E239">
            <v>0</v>
          </cell>
          <cell r="F239">
            <v>36.799999999999997</v>
          </cell>
          <cell r="G239">
            <v>9.8000000000000007</v>
          </cell>
          <cell r="H239">
            <v>78.400000000000006</v>
          </cell>
          <cell r="I239">
            <v>89.7</v>
          </cell>
          <cell r="J239">
            <v>180</v>
          </cell>
          <cell r="K239">
            <v>13.3</v>
          </cell>
        </row>
        <row r="240">
          <cell r="A240">
            <v>36699</v>
          </cell>
          <cell r="B240">
            <v>0</v>
          </cell>
          <cell r="C240">
            <v>2312.5</v>
          </cell>
          <cell r="D240">
            <v>1865.1</v>
          </cell>
          <cell r="E240">
            <v>0</v>
          </cell>
          <cell r="F240">
            <v>47.4</v>
          </cell>
          <cell r="G240">
            <v>19.600000000000001</v>
          </cell>
          <cell r="H240">
            <v>80.400000000000006</v>
          </cell>
          <cell r="I240">
            <v>78.5</v>
          </cell>
          <cell r="J240">
            <v>222.3</v>
          </cell>
          <cell r="K240">
            <v>13.3</v>
          </cell>
        </row>
        <row r="241">
          <cell r="A241">
            <v>36700</v>
          </cell>
          <cell r="B241">
            <v>0</v>
          </cell>
          <cell r="C241">
            <v>2200.8000000000002</v>
          </cell>
          <cell r="D241">
            <v>1859.6</v>
          </cell>
          <cell r="E241">
            <v>0</v>
          </cell>
          <cell r="F241">
            <v>48.2</v>
          </cell>
          <cell r="G241">
            <v>23.3</v>
          </cell>
          <cell r="H241">
            <v>80.400000000000006</v>
          </cell>
          <cell r="I241">
            <v>80.099999999999994</v>
          </cell>
          <cell r="J241">
            <v>165.6</v>
          </cell>
          <cell r="K241">
            <v>13.3</v>
          </cell>
        </row>
        <row r="242">
          <cell r="A242">
            <v>36701</v>
          </cell>
          <cell r="B242">
            <v>0</v>
          </cell>
          <cell r="C242">
            <v>2293.1</v>
          </cell>
          <cell r="D242">
            <v>1882.9</v>
          </cell>
          <cell r="E242">
            <v>5.9</v>
          </cell>
          <cell r="F242">
            <v>39.4</v>
          </cell>
          <cell r="G242">
            <v>9.8000000000000007</v>
          </cell>
          <cell r="H242">
            <v>78.400000000000006</v>
          </cell>
          <cell r="I242">
            <v>116.2</v>
          </cell>
          <cell r="J242">
            <v>199.1</v>
          </cell>
          <cell r="K242">
            <v>15.1</v>
          </cell>
        </row>
        <row r="243">
          <cell r="A243">
            <v>36702</v>
          </cell>
          <cell r="B243">
            <v>0</v>
          </cell>
          <cell r="C243">
            <v>2285.9</v>
          </cell>
          <cell r="D243">
            <v>1887.4</v>
          </cell>
          <cell r="E243">
            <v>5.9</v>
          </cell>
          <cell r="F243">
            <v>39.4</v>
          </cell>
          <cell r="G243">
            <v>20.8</v>
          </cell>
          <cell r="H243">
            <v>78.400000000000006</v>
          </cell>
          <cell r="I243">
            <v>107.6</v>
          </cell>
          <cell r="J243">
            <v>199.1</v>
          </cell>
          <cell r="K243">
            <v>15.1</v>
          </cell>
        </row>
        <row r="244">
          <cell r="A244">
            <v>36703</v>
          </cell>
          <cell r="B244">
            <v>40.200000000000003</v>
          </cell>
          <cell r="C244">
            <v>2256.5</v>
          </cell>
          <cell r="D244">
            <v>1862</v>
          </cell>
          <cell r="E244">
            <v>5.9</v>
          </cell>
          <cell r="F244">
            <v>44.9</v>
          </cell>
          <cell r="G244">
            <v>20.8</v>
          </cell>
          <cell r="H244">
            <v>78.400000000000006</v>
          </cell>
          <cell r="I244">
            <v>105.6</v>
          </cell>
          <cell r="J244">
            <v>160.4</v>
          </cell>
          <cell r="K244">
            <v>15.1</v>
          </cell>
        </row>
        <row r="245">
          <cell r="A245">
            <v>36704</v>
          </cell>
          <cell r="B245">
            <v>40.200000000000003</v>
          </cell>
          <cell r="C245">
            <v>2362.3000000000002</v>
          </cell>
          <cell r="D245">
            <v>1867.8</v>
          </cell>
          <cell r="E245">
            <v>0</v>
          </cell>
          <cell r="F245">
            <v>43.5</v>
          </cell>
          <cell r="G245">
            <v>32.6</v>
          </cell>
          <cell r="H245">
            <v>80.400000000000006</v>
          </cell>
          <cell r="I245">
            <v>88</v>
          </cell>
          <cell r="J245">
            <v>209</v>
          </cell>
          <cell r="K245">
            <v>15.1</v>
          </cell>
        </row>
        <row r="246">
          <cell r="A246">
            <v>36705</v>
          </cell>
          <cell r="B246">
            <v>40.200000000000003</v>
          </cell>
          <cell r="C246">
            <v>2350.8000000000002</v>
          </cell>
          <cell r="D246">
            <v>1870.3</v>
          </cell>
          <cell r="E246">
            <v>0</v>
          </cell>
          <cell r="F246">
            <v>43.6</v>
          </cell>
          <cell r="G246">
            <v>42.4</v>
          </cell>
          <cell r="H246">
            <v>76.5</v>
          </cell>
          <cell r="I246">
            <v>80.099999999999994</v>
          </cell>
          <cell r="J246">
            <v>209</v>
          </cell>
          <cell r="K246">
            <v>16.600000000000001</v>
          </cell>
        </row>
        <row r="247">
          <cell r="A247">
            <v>36706</v>
          </cell>
          <cell r="B247">
            <v>40.200000000000003</v>
          </cell>
          <cell r="C247">
            <v>2324.9</v>
          </cell>
          <cell r="D247">
            <v>1841.5</v>
          </cell>
          <cell r="E247">
            <v>0</v>
          </cell>
          <cell r="F247">
            <v>47.9</v>
          </cell>
          <cell r="G247">
            <v>52.2</v>
          </cell>
          <cell r="H247">
            <v>76.5</v>
          </cell>
          <cell r="I247">
            <v>80.099999999999994</v>
          </cell>
          <cell r="J247">
            <v>191.6</v>
          </cell>
          <cell r="K247">
            <v>18.399999999999999</v>
          </cell>
        </row>
        <row r="248">
          <cell r="A248">
            <v>36707</v>
          </cell>
          <cell r="B248">
            <v>40.200000000000003</v>
          </cell>
          <cell r="C248">
            <v>2371</v>
          </cell>
          <cell r="D248">
            <v>1851.3</v>
          </cell>
          <cell r="E248">
            <v>0</v>
          </cell>
          <cell r="F248">
            <v>57.8</v>
          </cell>
          <cell r="G248">
            <v>51.2</v>
          </cell>
          <cell r="H248">
            <v>76.5</v>
          </cell>
          <cell r="I248">
            <v>109.8</v>
          </cell>
          <cell r="J248">
            <v>187.6</v>
          </cell>
          <cell r="K248">
            <v>19.600000000000001</v>
          </cell>
        </row>
        <row r="249">
          <cell r="A249">
            <v>36708</v>
          </cell>
          <cell r="B249">
            <v>40.200000000000003</v>
          </cell>
          <cell r="C249">
            <v>2371</v>
          </cell>
          <cell r="D249">
            <v>1851.3</v>
          </cell>
          <cell r="E249">
            <v>0</v>
          </cell>
          <cell r="F249">
            <v>57.8</v>
          </cell>
          <cell r="G249">
            <v>51.2</v>
          </cell>
          <cell r="H249">
            <v>76.5</v>
          </cell>
          <cell r="I249">
            <v>109.8</v>
          </cell>
          <cell r="J249">
            <v>187.6</v>
          </cell>
          <cell r="K249">
            <v>19.600000000000001</v>
          </cell>
        </row>
        <row r="250">
          <cell r="A250">
            <v>36709</v>
          </cell>
          <cell r="B250">
            <v>40.200000000000003</v>
          </cell>
          <cell r="C250">
            <v>2371</v>
          </cell>
          <cell r="D250">
            <v>1851.3</v>
          </cell>
          <cell r="E250">
            <v>0</v>
          </cell>
          <cell r="F250">
            <v>57.8</v>
          </cell>
          <cell r="G250">
            <v>51.2</v>
          </cell>
          <cell r="H250">
            <v>76.5</v>
          </cell>
          <cell r="I250">
            <v>109.8</v>
          </cell>
          <cell r="J250">
            <v>187.6</v>
          </cell>
          <cell r="K250">
            <v>19.600000000000001</v>
          </cell>
        </row>
        <row r="251">
          <cell r="A251">
            <v>36710</v>
          </cell>
          <cell r="B251">
            <v>40.200000000000003</v>
          </cell>
          <cell r="C251">
            <v>2371</v>
          </cell>
          <cell r="D251">
            <v>1851.3</v>
          </cell>
          <cell r="E251">
            <v>0</v>
          </cell>
          <cell r="F251">
            <v>57.8</v>
          </cell>
          <cell r="G251">
            <v>51.2</v>
          </cell>
          <cell r="H251">
            <v>76.5</v>
          </cell>
          <cell r="I251">
            <v>109.8</v>
          </cell>
          <cell r="J251">
            <v>187.6</v>
          </cell>
          <cell r="K251">
            <v>19.600000000000001</v>
          </cell>
        </row>
        <row r="252">
          <cell r="A252">
            <v>36711</v>
          </cell>
          <cell r="B252">
            <v>36.6</v>
          </cell>
          <cell r="C252">
            <v>2436.5</v>
          </cell>
          <cell r="D252">
            <v>1864.5</v>
          </cell>
          <cell r="E252">
            <v>0</v>
          </cell>
          <cell r="F252">
            <v>40.4</v>
          </cell>
          <cell r="G252">
            <v>43.3</v>
          </cell>
          <cell r="H252">
            <v>78.8</v>
          </cell>
          <cell r="I252">
            <v>58.3</v>
          </cell>
          <cell r="J252">
            <v>218.6</v>
          </cell>
          <cell r="K252">
            <v>19.5</v>
          </cell>
        </row>
        <row r="253">
          <cell r="A253">
            <v>36712</v>
          </cell>
          <cell r="B253">
            <v>36.6</v>
          </cell>
          <cell r="C253">
            <v>2436.5</v>
          </cell>
          <cell r="D253">
            <v>1864.5</v>
          </cell>
          <cell r="E253">
            <v>0</v>
          </cell>
          <cell r="F253">
            <v>40.4</v>
          </cell>
          <cell r="G253">
            <v>43.3</v>
          </cell>
          <cell r="H253">
            <v>78.8</v>
          </cell>
          <cell r="I253">
            <v>58.3</v>
          </cell>
          <cell r="J253">
            <v>218.6</v>
          </cell>
          <cell r="K253">
            <v>19.5</v>
          </cell>
        </row>
        <row r="254">
          <cell r="A254">
            <v>36713</v>
          </cell>
          <cell r="B254">
            <v>36.6</v>
          </cell>
          <cell r="C254">
            <v>2369.1</v>
          </cell>
          <cell r="D254">
            <v>1843.3</v>
          </cell>
          <cell r="E254">
            <v>0</v>
          </cell>
          <cell r="F254">
            <v>57.9</v>
          </cell>
          <cell r="G254">
            <v>0</v>
          </cell>
          <cell r="H254">
            <v>80.8</v>
          </cell>
          <cell r="I254">
            <v>76.400000000000006</v>
          </cell>
          <cell r="J254">
            <v>205.5</v>
          </cell>
          <cell r="K254">
            <v>20.2</v>
          </cell>
        </row>
        <row r="255">
          <cell r="A255">
            <v>36714</v>
          </cell>
          <cell r="B255">
            <v>36.6</v>
          </cell>
          <cell r="C255">
            <v>2339.4</v>
          </cell>
          <cell r="D255">
            <v>1816.9</v>
          </cell>
          <cell r="E255">
            <v>0</v>
          </cell>
          <cell r="F255">
            <v>64.099999999999994</v>
          </cell>
          <cell r="G255">
            <v>0</v>
          </cell>
          <cell r="H255">
            <v>80.8</v>
          </cell>
          <cell r="I255">
            <v>65.7</v>
          </cell>
          <cell r="J255">
            <v>206.3</v>
          </cell>
          <cell r="K255">
            <v>20.2</v>
          </cell>
        </row>
        <row r="256">
          <cell r="A256">
            <v>36715</v>
          </cell>
          <cell r="B256">
            <v>36.6</v>
          </cell>
          <cell r="C256">
            <v>2339.4</v>
          </cell>
          <cell r="D256">
            <v>1816.9</v>
          </cell>
          <cell r="E256">
            <v>0</v>
          </cell>
          <cell r="F256">
            <v>64.099999999999994</v>
          </cell>
          <cell r="G256">
            <v>0</v>
          </cell>
          <cell r="H256">
            <v>80.8</v>
          </cell>
          <cell r="I256">
            <v>65.7</v>
          </cell>
          <cell r="J256">
            <v>206.3</v>
          </cell>
          <cell r="K256">
            <v>20.2</v>
          </cell>
        </row>
        <row r="257">
          <cell r="A257">
            <v>36716</v>
          </cell>
          <cell r="B257">
            <v>36.6</v>
          </cell>
          <cell r="C257">
            <v>2339.4</v>
          </cell>
          <cell r="D257">
            <v>1816.9</v>
          </cell>
          <cell r="E257">
            <v>0</v>
          </cell>
          <cell r="F257">
            <v>64.099999999999994</v>
          </cell>
          <cell r="G257">
            <v>0</v>
          </cell>
          <cell r="H257">
            <v>80.8</v>
          </cell>
          <cell r="I257">
            <v>65.7</v>
          </cell>
          <cell r="J257">
            <v>206.3</v>
          </cell>
          <cell r="K257">
            <v>20.2</v>
          </cell>
        </row>
        <row r="258">
          <cell r="A258">
            <v>36717</v>
          </cell>
          <cell r="B258">
            <v>36.6</v>
          </cell>
          <cell r="C258">
            <v>2448.3000000000002</v>
          </cell>
          <cell r="D258">
            <v>1831.6</v>
          </cell>
          <cell r="E258">
            <v>9</v>
          </cell>
          <cell r="F258">
            <v>77.599999999999994</v>
          </cell>
          <cell r="G258">
            <v>14.3</v>
          </cell>
          <cell r="H258">
            <v>80.8</v>
          </cell>
          <cell r="I258">
            <v>72.7</v>
          </cell>
          <cell r="J258">
            <v>266.60000000000002</v>
          </cell>
          <cell r="K258">
            <v>19.899999999999999</v>
          </cell>
        </row>
        <row r="259">
          <cell r="A259">
            <v>36718</v>
          </cell>
          <cell r="B259">
            <v>36.6</v>
          </cell>
          <cell r="C259">
            <v>2442.6</v>
          </cell>
          <cell r="D259">
            <v>1853.1</v>
          </cell>
          <cell r="E259">
            <v>0</v>
          </cell>
          <cell r="F259">
            <v>48</v>
          </cell>
          <cell r="G259">
            <v>42.2</v>
          </cell>
          <cell r="H259">
            <v>80.8</v>
          </cell>
          <cell r="I259">
            <v>49.8</v>
          </cell>
          <cell r="J259">
            <v>222.4</v>
          </cell>
          <cell r="K259">
            <v>17.7</v>
          </cell>
        </row>
        <row r="260">
          <cell r="A260">
            <v>36719</v>
          </cell>
          <cell r="B260">
            <v>36.6</v>
          </cell>
          <cell r="C260">
            <v>2468.6999999999998</v>
          </cell>
          <cell r="D260">
            <v>1853.1</v>
          </cell>
          <cell r="E260">
            <v>0</v>
          </cell>
          <cell r="F260">
            <v>58.5</v>
          </cell>
          <cell r="G260">
            <v>52.6</v>
          </cell>
          <cell r="H260">
            <v>80.8</v>
          </cell>
          <cell r="I260">
            <v>51.8</v>
          </cell>
          <cell r="J260">
            <v>223.9</v>
          </cell>
          <cell r="K260">
            <v>21.2</v>
          </cell>
        </row>
        <row r="261">
          <cell r="A261">
            <v>36720</v>
          </cell>
          <cell r="B261">
            <v>36.6</v>
          </cell>
          <cell r="C261">
            <v>2435.5</v>
          </cell>
          <cell r="D261">
            <v>1838.7</v>
          </cell>
          <cell r="E261">
            <v>0</v>
          </cell>
          <cell r="F261">
            <v>74.900000000000006</v>
          </cell>
          <cell r="G261">
            <v>42.7</v>
          </cell>
          <cell r="H261">
            <v>77.8</v>
          </cell>
          <cell r="I261">
            <v>57.6</v>
          </cell>
          <cell r="J261">
            <v>215.7</v>
          </cell>
          <cell r="K261">
            <v>18.899999999999999</v>
          </cell>
        </row>
        <row r="262">
          <cell r="A262">
            <v>36721</v>
          </cell>
          <cell r="B262">
            <v>36.6</v>
          </cell>
          <cell r="C262">
            <v>2404.1</v>
          </cell>
          <cell r="D262">
            <v>1865.6</v>
          </cell>
          <cell r="E262">
            <v>0</v>
          </cell>
          <cell r="F262">
            <v>53</v>
          </cell>
          <cell r="G262">
            <v>42.7</v>
          </cell>
          <cell r="H262">
            <v>64</v>
          </cell>
          <cell r="I262">
            <v>63</v>
          </cell>
          <cell r="J262">
            <v>207</v>
          </cell>
          <cell r="K262">
            <v>18.2</v>
          </cell>
        </row>
        <row r="263">
          <cell r="A263">
            <v>36722</v>
          </cell>
          <cell r="B263">
            <v>36.6</v>
          </cell>
          <cell r="C263">
            <v>2404.1</v>
          </cell>
          <cell r="D263">
            <v>1865.6</v>
          </cell>
          <cell r="E263">
            <v>0</v>
          </cell>
          <cell r="F263">
            <v>53</v>
          </cell>
          <cell r="G263">
            <v>42.7</v>
          </cell>
          <cell r="H263">
            <v>64</v>
          </cell>
          <cell r="I263">
            <v>63</v>
          </cell>
          <cell r="J263">
            <v>207</v>
          </cell>
          <cell r="K263">
            <v>18.2</v>
          </cell>
        </row>
        <row r="264">
          <cell r="A264">
            <v>36723</v>
          </cell>
          <cell r="B264">
            <v>36.6</v>
          </cell>
          <cell r="C264">
            <v>2404.1</v>
          </cell>
          <cell r="D264">
            <v>1865.6</v>
          </cell>
          <cell r="E264">
            <v>0</v>
          </cell>
          <cell r="F264">
            <v>53</v>
          </cell>
          <cell r="G264">
            <v>42.7</v>
          </cell>
          <cell r="H264">
            <v>64</v>
          </cell>
          <cell r="I264">
            <v>63</v>
          </cell>
          <cell r="J264">
            <v>207</v>
          </cell>
          <cell r="K264">
            <v>18.2</v>
          </cell>
        </row>
        <row r="265">
          <cell r="A265">
            <v>36724</v>
          </cell>
          <cell r="B265">
            <v>36.6</v>
          </cell>
          <cell r="C265">
            <v>2404.1</v>
          </cell>
          <cell r="D265">
            <v>1865.6</v>
          </cell>
          <cell r="E265">
            <v>0</v>
          </cell>
          <cell r="F265">
            <v>53</v>
          </cell>
          <cell r="G265">
            <v>42.7</v>
          </cell>
          <cell r="H265">
            <v>64</v>
          </cell>
          <cell r="I265">
            <v>63</v>
          </cell>
          <cell r="J265">
            <v>207</v>
          </cell>
          <cell r="K265">
            <v>18.2</v>
          </cell>
        </row>
        <row r="266">
          <cell r="A266">
            <v>36725</v>
          </cell>
          <cell r="B266">
            <v>38.4</v>
          </cell>
          <cell r="C266">
            <v>2384.9</v>
          </cell>
          <cell r="D266">
            <v>1847.3</v>
          </cell>
          <cell r="E266">
            <v>4.9000000000000004</v>
          </cell>
          <cell r="F266">
            <v>57.9</v>
          </cell>
          <cell r="G266">
            <v>42.5</v>
          </cell>
          <cell r="H266">
            <v>79.099999999999994</v>
          </cell>
          <cell r="I266">
            <v>61.6</v>
          </cell>
          <cell r="J266">
            <v>193.3</v>
          </cell>
          <cell r="K266">
            <v>15.1</v>
          </cell>
        </row>
        <row r="267">
          <cell r="A267">
            <v>36726</v>
          </cell>
          <cell r="B267">
            <v>38.4</v>
          </cell>
          <cell r="C267">
            <v>2418.8000000000002</v>
          </cell>
          <cell r="D267">
            <v>1860.4</v>
          </cell>
          <cell r="E267">
            <v>0</v>
          </cell>
          <cell r="F267">
            <v>48</v>
          </cell>
          <cell r="G267">
            <v>42.7</v>
          </cell>
          <cell r="H267">
            <v>79.8</v>
          </cell>
          <cell r="I267">
            <v>70.5</v>
          </cell>
          <cell r="J267">
            <v>222.8</v>
          </cell>
          <cell r="K267">
            <v>11.4</v>
          </cell>
        </row>
        <row r="268">
          <cell r="A268">
            <v>36727</v>
          </cell>
          <cell r="B268">
            <v>38.4</v>
          </cell>
          <cell r="C268">
            <v>2381.6</v>
          </cell>
          <cell r="D268">
            <v>1856.3</v>
          </cell>
          <cell r="E268">
            <v>0</v>
          </cell>
          <cell r="F268">
            <v>47.5</v>
          </cell>
          <cell r="G268">
            <v>42.7</v>
          </cell>
          <cell r="H268">
            <v>79.8</v>
          </cell>
          <cell r="I268">
            <v>65.599999999999994</v>
          </cell>
          <cell r="J268">
            <v>193.8</v>
          </cell>
          <cell r="K268">
            <v>11.4</v>
          </cell>
        </row>
        <row r="269">
          <cell r="A269">
            <v>36728</v>
          </cell>
          <cell r="B269">
            <v>38.4</v>
          </cell>
          <cell r="C269">
            <v>2413</v>
          </cell>
          <cell r="D269">
            <v>1856</v>
          </cell>
          <cell r="E269">
            <v>0</v>
          </cell>
          <cell r="F269">
            <v>52.5</v>
          </cell>
          <cell r="G269">
            <v>42.7</v>
          </cell>
          <cell r="H269">
            <v>79.8</v>
          </cell>
          <cell r="I269">
            <v>65.5</v>
          </cell>
          <cell r="J269">
            <v>211.6</v>
          </cell>
          <cell r="K269">
            <v>11.4</v>
          </cell>
        </row>
        <row r="270">
          <cell r="A270">
            <v>36729</v>
          </cell>
          <cell r="B270">
            <v>38.4</v>
          </cell>
          <cell r="C270">
            <v>2413</v>
          </cell>
          <cell r="D270">
            <v>1856</v>
          </cell>
          <cell r="E270">
            <v>0</v>
          </cell>
          <cell r="F270">
            <v>52.5</v>
          </cell>
          <cell r="G270">
            <v>42.7</v>
          </cell>
          <cell r="H270">
            <v>79.8</v>
          </cell>
          <cell r="I270">
            <v>65.5</v>
          </cell>
          <cell r="J270">
            <v>211.6</v>
          </cell>
          <cell r="K270">
            <v>11.4</v>
          </cell>
        </row>
        <row r="271">
          <cell r="A271">
            <v>36730</v>
          </cell>
          <cell r="B271">
            <v>38.4</v>
          </cell>
          <cell r="C271">
            <v>2413</v>
          </cell>
          <cell r="D271">
            <v>1856</v>
          </cell>
          <cell r="E271">
            <v>0</v>
          </cell>
          <cell r="F271">
            <v>52.5</v>
          </cell>
          <cell r="G271">
            <v>42.7</v>
          </cell>
          <cell r="H271">
            <v>79.8</v>
          </cell>
          <cell r="I271">
            <v>65.5</v>
          </cell>
          <cell r="J271">
            <v>211.6</v>
          </cell>
          <cell r="K271">
            <v>11.4</v>
          </cell>
        </row>
        <row r="272">
          <cell r="A272">
            <v>36731</v>
          </cell>
          <cell r="B272">
            <v>38.4</v>
          </cell>
          <cell r="C272">
            <v>2389.1999999999998</v>
          </cell>
          <cell r="D272">
            <v>1851.2</v>
          </cell>
          <cell r="E272">
            <v>3.5</v>
          </cell>
          <cell r="F272">
            <v>52.5</v>
          </cell>
          <cell r="G272">
            <v>42.6</v>
          </cell>
          <cell r="H272">
            <v>78.8</v>
          </cell>
          <cell r="I272">
            <v>65.599999999999994</v>
          </cell>
          <cell r="J272">
            <v>187.5</v>
          </cell>
          <cell r="K272">
            <v>11.4</v>
          </cell>
        </row>
        <row r="273">
          <cell r="A273">
            <v>36732</v>
          </cell>
          <cell r="B273">
            <v>38.4</v>
          </cell>
          <cell r="C273">
            <v>2409.8000000000002</v>
          </cell>
          <cell r="D273">
            <v>1848.8</v>
          </cell>
          <cell r="E273">
            <v>0</v>
          </cell>
          <cell r="F273">
            <v>57.4</v>
          </cell>
          <cell r="G273">
            <v>42.7</v>
          </cell>
          <cell r="H273">
            <v>78.8</v>
          </cell>
          <cell r="I273">
            <v>70.5</v>
          </cell>
          <cell r="J273">
            <v>200.6</v>
          </cell>
          <cell r="K273">
            <v>11.4</v>
          </cell>
        </row>
        <row r="274">
          <cell r="A274">
            <v>36733</v>
          </cell>
          <cell r="B274">
            <v>38.4</v>
          </cell>
          <cell r="C274">
            <v>2345.3000000000002</v>
          </cell>
          <cell r="D274">
            <v>1863.4</v>
          </cell>
          <cell r="E274">
            <v>4.8</v>
          </cell>
          <cell r="F274">
            <v>37.700000000000003</v>
          </cell>
          <cell r="G274">
            <v>46.6</v>
          </cell>
          <cell r="H274">
            <v>78.8</v>
          </cell>
          <cell r="I274">
            <v>36</v>
          </cell>
          <cell r="J274">
            <v>193</v>
          </cell>
          <cell r="K274">
            <v>16.600000000000001</v>
          </cell>
        </row>
        <row r="275">
          <cell r="A275">
            <v>36734</v>
          </cell>
          <cell r="B275">
            <v>38.4</v>
          </cell>
          <cell r="C275">
            <v>2356.1999999999998</v>
          </cell>
          <cell r="D275">
            <v>1864.2</v>
          </cell>
          <cell r="E275">
            <v>4.9000000000000004</v>
          </cell>
          <cell r="F275">
            <v>47.5</v>
          </cell>
          <cell r="G275">
            <v>42.7</v>
          </cell>
          <cell r="H275">
            <v>78.8</v>
          </cell>
          <cell r="I275">
            <v>53.7</v>
          </cell>
          <cell r="J275">
            <v>200.7</v>
          </cell>
          <cell r="K275">
            <v>11.7</v>
          </cell>
        </row>
        <row r="276">
          <cell r="A276">
            <v>36735</v>
          </cell>
          <cell r="B276">
            <v>40.4</v>
          </cell>
          <cell r="C276">
            <v>2312.6</v>
          </cell>
          <cell r="D276">
            <v>1875</v>
          </cell>
          <cell r="E276">
            <v>5.9</v>
          </cell>
          <cell r="F276">
            <v>38.200000000000003</v>
          </cell>
          <cell r="G276">
            <v>42.7</v>
          </cell>
          <cell r="H276">
            <v>78.8</v>
          </cell>
          <cell r="I276">
            <v>64.7</v>
          </cell>
          <cell r="J276">
            <v>153.80000000000001</v>
          </cell>
          <cell r="K276">
            <v>11.7</v>
          </cell>
        </row>
        <row r="277">
          <cell r="A277">
            <v>36736</v>
          </cell>
          <cell r="B277">
            <v>40.4</v>
          </cell>
          <cell r="C277">
            <v>2316.5</v>
          </cell>
          <cell r="D277">
            <v>1890.5</v>
          </cell>
          <cell r="E277">
            <v>3.9</v>
          </cell>
          <cell r="F277">
            <v>29.1</v>
          </cell>
          <cell r="G277">
            <v>42.7</v>
          </cell>
          <cell r="H277">
            <v>76.8</v>
          </cell>
          <cell r="I277">
            <v>69.3</v>
          </cell>
          <cell r="J277">
            <v>146.1</v>
          </cell>
          <cell r="K277">
            <v>12.2</v>
          </cell>
        </row>
        <row r="278">
          <cell r="A278">
            <v>36737</v>
          </cell>
          <cell r="B278">
            <v>40.4</v>
          </cell>
          <cell r="C278">
            <v>2316.5</v>
          </cell>
          <cell r="D278">
            <v>1890.5</v>
          </cell>
          <cell r="E278">
            <v>3.9</v>
          </cell>
          <cell r="F278">
            <v>29.1</v>
          </cell>
          <cell r="G278">
            <v>42.7</v>
          </cell>
          <cell r="H278">
            <v>76.8</v>
          </cell>
          <cell r="I278">
            <v>69.3</v>
          </cell>
          <cell r="J278">
            <v>146.1</v>
          </cell>
          <cell r="K278">
            <v>12.2</v>
          </cell>
        </row>
        <row r="279">
          <cell r="A279">
            <v>36738</v>
          </cell>
          <cell r="B279">
            <v>40.4</v>
          </cell>
          <cell r="C279">
            <v>2316.5</v>
          </cell>
          <cell r="D279">
            <v>1890.5</v>
          </cell>
          <cell r="E279">
            <v>3.9</v>
          </cell>
          <cell r="F279">
            <v>29.1</v>
          </cell>
          <cell r="G279">
            <v>42.7</v>
          </cell>
          <cell r="H279">
            <v>76.8</v>
          </cell>
          <cell r="I279">
            <v>69.3</v>
          </cell>
          <cell r="J279">
            <v>146.1</v>
          </cell>
          <cell r="K279">
            <v>12.2</v>
          </cell>
        </row>
        <row r="280">
          <cell r="A280">
            <v>36739</v>
          </cell>
          <cell r="B280">
            <v>38.200000000000003</v>
          </cell>
          <cell r="C280">
            <v>2248</v>
          </cell>
          <cell r="D280">
            <v>1823</v>
          </cell>
          <cell r="E280">
            <v>0</v>
          </cell>
          <cell r="F280">
            <v>55.2</v>
          </cell>
          <cell r="G280">
            <v>42.5</v>
          </cell>
          <cell r="H280">
            <v>78.400000000000006</v>
          </cell>
          <cell r="I280">
            <v>52.9</v>
          </cell>
          <cell r="J280">
            <v>202.7</v>
          </cell>
          <cell r="K280">
            <v>14.4</v>
          </cell>
        </row>
        <row r="281">
          <cell r="A281">
            <v>36740</v>
          </cell>
          <cell r="B281">
            <v>38.200000000000003</v>
          </cell>
          <cell r="C281">
            <v>2075.1999999999998</v>
          </cell>
          <cell r="D281">
            <v>1860.5</v>
          </cell>
          <cell r="E281">
            <v>0</v>
          </cell>
          <cell r="F281">
            <v>52.1</v>
          </cell>
          <cell r="G281">
            <v>17.600000000000001</v>
          </cell>
          <cell r="H281">
            <v>77.5</v>
          </cell>
          <cell r="I281">
            <v>28.7</v>
          </cell>
          <cell r="J281">
            <v>125.4</v>
          </cell>
          <cell r="K281">
            <v>13.4</v>
          </cell>
        </row>
        <row r="282">
          <cell r="A282">
            <v>36741</v>
          </cell>
          <cell r="B282">
            <v>38.200000000000003</v>
          </cell>
          <cell r="C282">
            <v>2067.4</v>
          </cell>
          <cell r="D282">
            <v>1856.9</v>
          </cell>
          <cell r="E282">
            <v>0</v>
          </cell>
          <cell r="F282">
            <v>58.6</v>
          </cell>
          <cell r="G282">
            <v>44.1</v>
          </cell>
          <cell r="H282">
            <v>77.5</v>
          </cell>
          <cell r="I282">
            <v>30.8</v>
          </cell>
          <cell r="J282">
            <v>134.5</v>
          </cell>
          <cell r="K282">
            <v>13.4</v>
          </cell>
        </row>
        <row r="283">
          <cell r="A283">
            <v>36742</v>
          </cell>
          <cell r="B283">
            <v>38.200000000000003</v>
          </cell>
          <cell r="C283">
            <v>2047.5</v>
          </cell>
          <cell r="D283">
            <v>1849.8</v>
          </cell>
          <cell r="E283">
            <v>0</v>
          </cell>
          <cell r="F283">
            <v>53.6</v>
          </cell>
          <cell r="G283">
            <v>44.1</v>
          </cell>
          <cell r="H283">
            <v>77.5</v>
          </cell>
          <cell r="I283">
            <v>24.9</v>
          </cell>
          <cell r="J283">
            <v>135.30000000000001</v>
          </cell>
          <cell r="K283">
            <v>11.5</v>
          </cell>
        </row>
        <row r="284">
          <cell r="A284">
            <v>36743</v>
          </cell>
          <cell r="B284">
            <v>38.200000000000003</v>
          </cell>
          <cell r="C284">
            <v>2017.5</v>
          </cell>
          <cell r="D284">
            <v>1877.7</v>
          </cell>
          <cell r="E284">
            <v>5.0999999999999996</v>
          </cell>
          <cell r="F284">
            <v>36.9</v>
          </cell>
          <cell r="G284">
            <v>43.5</v>
          </cell>
          <cell r="H284">
            <v>77.5</v>
          </cell>
          <cell r="I284">
            <v>42.5</v>
          </cell>
          <cell r="J284">
            <v>102.4</v>
          </cell>
          <cell r="K284">
            <v>18.3</v>
          </cell>
        </row>
        <row r="285">
          <cell r="A285">
            <v>36744</v>
          </cell>
          <cell r="B285">
            <v>38.200000000000003</v>
          </cell>
          <cell r="C285">
            <v>2017.5</v>
          </cell>
          <cell r="D285">
            <v>1877.7</v>
          </cell>
          <cell r="E285">
            <v>5.0999999999999996</v>
          </cell>
          <cell r="F285">
            <v>36.9</v>
          </cell>
          <cell r="G285">
            <v>43.5</v>
          </cell>
          <cell r="H285">
            <v>77.5</v>
          </cell>
          <cell r="I285">
            <v>42.5</v>
          </cell>
          <cell r="J285">
            <v>102.4</v>
          </cell>
          <cell r="K285">
            <v>18.3</v>
          </cell>
        </row>
        <row r="286">
          <cell r="A286">
            <v>36745</v>
          </cell>
          <cell r="B286">
            <v>38.200000000000003</v>
          </cell>
          <cell r="C286">
            <v>2017.5</v>
          </cell>
          <cell r="D286">
            <v>1877.7</v>
          </cell>
          <cell r="E286">
            <v>5.0999999999999996</v>
          </cell>
          <cell r="F286">
            <v>36.9</v>
          </cell>
          <cell r="G286">
            <v>43.5</v>
          </cell>
          <cell r="H286">
            <v>77.5</v>
          </cell>
          <cell r="I286">
            <v>42.5</v>
          </cell>
          <cell r="J286">
            <v>102.4</v>
          </cell>
          <cell r="K286">
            <v>18.3</v>
          </cell>
        </row>
        <row r="287">
          <cell r="A287">
            <v>36746</v>
          </cell>
          <cell r="B287">
            <v>37.200000000000003</v>
          </cell>
          <cell r="C287">
            <v>2121.6999999999998</v>
          </cell>
          <cell r="D287">
            <v>1860.8</v>
          </cell>
          <cell r="E287">
            <v>0</v>
          </cell>
          <cell r="F287">
            <v>51.6</v>
          </cell>
          <cell r="G287">
            <v>49</v>
          </cell>
          <cell r="H287">
            <v>77.5</v>
          </cell>
          <cell r="I287">
            <v>60</v>
          </cell>
          <cell r="J287">
            <v>149.6</v>
          </cell>
          <cell r="K287">
            <v>11.5</v>
          </cell>
        </row>
        <row r="288">
          <cell r="A288">
            <v>36747</v>
          </cell>
          <cell r="B288">
            <v>37.200000000000003</v>
          </cell>
          <cell r="C288">
            <v>2082.1</v>
          </cell>
          <cell r="D288">
            <v>1853.3</v>
          </cell>
          <cell r="E288">
            <v>0</v>
          </cell>
          <cell r="F288">
            <v>59.1</v>
          </cell>
          <cell r="G288">
            <v>43.7</v>
          </cell>
          <cell r="H288">
            <v>76.5</v>
          </cell>
          <cell r="I288">
            <v>37.700000000000003</v>
          </cell>
          <cell r="J288">
            <v>123.7</v>
          </cell>
          <cell r="K288">
            <v>13.4</v>
          </cell>
        </row>
        <row r="289">
          <cell r="A289">
            <v>36748</v>
          </cell>
          <cell r="B289">
            <v>37.200000000000003</v>
          </cell>
          <cell r="C289">
            <v>2230.1999999999998</v>
          </cell>
          <cell r="D289">
            <v>1848.5</v>
          </cell>
          <cell r="E289">
            <v>0</v>
          </cell>
          <cell r="F289">
            <v>57</v>
          </cell>
          <cell r="G289">
            <v>45.8</v>
          </cell>
          <cell r="H289">
            <v>76.5</v>
          </cell>
          <cell r="I289">
            <v>47.4</v>
          </cell>
          <cell r="J289">
            <v>153.19999999999999</v>
          </cell>
          <cell r="K289">
            <v>13.4</v>
          </cell>
        </row>
        <row r="290">
          <cell r="A290">
            <v>36749</v>
          </cell>
          <cell r="B290">
            <v>37.200000000000003</v>
          </cell>
          <cell r="C290">
            <v>2226.5</v>
          </cell>
          <cell r="D290">
            <v>1846.9</v>
          </cell>
          <cell r="E290">
            <v>0</v>
          </cell>
          <cell r="F290">
            <v>57.1</v>
          </cell>
          <cell r="G290">
            <v>41.9</v>
          </cell>
          <cell r="H290">
            <v>76.5</v>
          </cell>
          <cell r="I290">
            <v>47.5</v>
          </cell>
          <cell r="J290">
            <v>174.3</v>
          </cell>
          <cell r="K290">
            <v>8.5</v>
          </cell>
        </row>
        <row r="291">
          <cell r="A291">
            <v>36750</v>
          </cell>
          <cell r="B291">
            <v>37.200000000000003</v>
          </cell>
          <cell r="C291">
            <v>2056.9</v>
          </cell>
          <cell r="D291">
            <v>1854</v>
          </cell>
          <cell r="E291">
            <v>4.9000000000000004</v>
          </cell>
          <cell r="F291">
            <v>50.9</v>
          </cell>
          <cell r="G291">
            <v>41.4</v>
          </cell>
          <cell r="H291">
            <v>77.5</v>
          </cell>
          <cell r="I291">
            <v>50.4</v>
          </cell>
          <cell r="J291">
            <v>107.3</v>
          </cell>
          <cell r="K291">
            <v>8.5</v>
          </cell>
        </row>
        <row r="292">
          <cell r="A292">
            <v>36751</v>
          </cell>
          <cell r="B292">
            <v>37.200000000000003</v>
          </cell>
          <cell r="C292">
            <v>2056.9</v>
          </cell>
          <cell r="D292">
            <v>1854</v>
          </cell>
          <cell r="E292">
            <v>4.9000000000000004</v>
          </cell>
          <cell r="F292">
            <v>50.9</v>
          </cell>
          <cell r="G292">
            <v>41.4</v>
          </cell>
          <cell r="H292">
            <v>77.5</v>
          </cell>
          <cell r="I292">
            <v>50.4</v>
          </cell>
          <cell r="J292">
            <v>107.3</v>
          </cell>
          <cell r="K292">
            <v>8.5</v>
          </cell>
        </row>
        <row r="293">
          <cell r="A293">
            <v>36752</v>
          </cell>
          <cell r="B293">
            <v>37.200000000000003</v>
          </cell>
          <cell r="C293">
            <v>2056.9</v>
          </cell>
          <cell r="D293">
            <v>1854</v>
          </cell>
          <cell r="E293">
            <v>4.9000000000000004</v>
          </cell>
          <cell r="F293">
            <v>50.9</v>
          </cell>
          <cell r="G293">
            <v>41.4</v>
          </cell>
          <cell r="H293">
            <v>77.5</v>
          </cell>
          <cell r="I293">
            <v>50.4</v>
          </cell>
          <cell r="J293">
            <v>107.3</v>
          </cell>
          <cell r="K293">
            <v>8.5</v>
          </cell>
        </row>
        <row r="294">
          <cell r="A294">
            <v>36753</v>
          </cell>
          <cell r="B294">
            <v>37.200000000000003</v>
          </cell>
          <cell r="C294">
            <v>2177.3000000000002</v>
          </cell>
          <cell r="D294">
            <v>1846.1</v>
          </cell>
          <cell r="E294">
            <v>0</v>
          </cell>
          <cell r="F294">
            <v>52.8</v>
          </cell>
          <cell r="G294">
            <v>32</v>
          </cell>
          <cell r="H294">
            <v>77.5</v>
          </cell>
          <cell r="I294">
            <v>64.7</v>
          </cell>
          <cell r="J294">
            <v>111.6</v>
          </cell>
          <cell r="K294">
            <v>8.6999999999999993</v>
          </cell>
        </row>
        <row r="295">
          <cell r="A295">
            <v>36754</v>
          </cell>
          <cell r="B295">
            <v>38.200000000000003</v>
          </cell>
          <cell r="C295">
            <v>2174.1999999999998</v>
          </cell>
          <cell r="D295">
            <v>1854.3</v>
          </cell>
          <cell r="E295">
            <v>4.9000000000000004</v>
          </cell>
          <cell r="F295">
            <v>51.4</v>
          </cell>
          <cell r="G295">
            <v>41.5</v>
          </cell>
          <cell r="H295">
            <v>74.5</v>
          </cell>
          <cell r="I295">
            <v>66.2</v>
          </cell>
          <cell r="J295">
            <v>131.80000000000001</v>
          </cell>
          <cell r="K295">
            <v>8.6999999999999993</v>
          </cell>
        </row>
        <row r="296">
          <cell r="A296">
            <v>36755</v>
          </cell>
          <cell r="B296">
            <v>38.200000000000003</v>
          </cell>
          <cell r="C296">
            <v>2164.6</v>
          </cell>
          <cell r="D296">
            <v>1866.4</v>
          </cell>
          <cell r="E296">
            <v>0</v>
          </cell>
          <cell r="F296">
            <v>38.1</v>
          </cell>
          <cell r="G296">
            <v>41.4</v>
          </cell>
          <cell r="H296">
            <v>74.5</v>
          </cell>
          <cell r="I296">
            <v>67.599999999999994</v>
          </cell>
          <cell r="J296">
            <v>102.8</v>
          </cell>
          <cell r="K296">
            <v>8.6999999999999993</v>
          </cell>
        </row>
        <row r="297">
          <cell r="A297">
            <v>36756</v>
          </cell>
          <cell r="B297">
            <v>38.200000000000003</v>
          </cell>
          <cell r="C297">
            <v>2063.1999999999998</v>
          </cell>
          <cell r="D297">
            <v>1862.7</v>
          </cell>
          <cell r="E297">
            <v>0</v>
          </cell>
          <cell r="F297">
            <v>39.1</v>
          </cell>
          <cell r="G297">
            <v>37.200000000000003</v>
          </cell>
          <cell r="H297">
            <v>74.5</v>
          </cell>
          <cell r="I297">
            <v>50.4</v>
          </cell>
          <cell r="J297">
            <v>87.9</v>
          </cell>
          <cell r="K297">
            <v>7.8</v>
          </cell>
        </row>
        <row r="298">
          <cell r="A298">
            <v>36757</v>
          </cell>
          <cell r="B298">
            <v>38.200000000000003</v>
          </cell>
          <cell r="C298">
            <v>2025.5</v>
          </cell>
          <cell r="D298">
            <v>1858.6</v>
          </cell>
          <cell r="E298">
            <v>5.7</v>
          </cell>
          <cell r="F298">
            <v>43.1</v>
          </cell>
          <cell r="G298">
            <v>41.2</v>
          </cell>
          <cell r="H298">
            <v>74.5</v>
          </cell>
          <cell r="I298">
            <v>24.5</v>
          </cell>
          <cell r="J298">
            <v>103.8</v>
          </cell>
          <cell r="K298">
            <v>10.1</v>
          </cell>
        </row>
        <row r="299">
          <cell r="A299">
            <v>36758</v>
          </cell>
          <cell r="B299">
            <v>38.200000000000003</v>
          </cell>
          <cell r="C299">
            <v>2025.5</v>
          </cell>
          <cell r="D299">
            <v>1858.6</v>
          </cell>
          <cell r="E299">
            <v>5.7</v>
          </cell>
          <cell r="F299">
            <v>43.1</v>
          </cell>
          <cell r="G299">
            <v>41.2</v>
          </cell>
          <cell r="H299">
            <v>74.5</v>
          </cell>
          <cell r="I299">
            <v>24.5</v>
          </cell>
          <cell r="J299">
            <v>103.8</v>
          </cell>
          <cell r="K299">
            <v>10.1</v>
          </cell>
        </row>
        <row r="300">
          <cell r="A300">
            <v>36759</v>
          </cell>
          <cell r="B300">
            <v>38.200000000000003</v>
          </cell>
          <cell r="C300">
            <v>2025.5</v>
          </cell>
          <cell r="D300">
            <v>1858.6</v>
          </cell>
          <cell r="E300">
            <v>5.7</v>
          </cell>
          <cell r="F300">
            <v>43.1</v>
          </cell>
          <cell r="G300">
            <v>41.2</v>
          </cell>
          <cell r="H300">
            <v>74.5</v>
          </cell>
          <cell r="I300">
            <v>24.5</v>
          </cell>
          <cell r="J300">
            <v>103.8</v>
          </cell>
          <cell r="K300">
            <v>10.1</v>
          </cell>
        </row>
        <row r="301">
          <cell r="A301">
            <v>36760</v>
          </cell>
          <cell r="B301">
            <v>38.200000000000003</v>
          </cell>
          <cell r="C301">
            <v>2190</v>
          </cell>
          <cell r="D301">
            <v>1861</v>
          </cell>
          <cell r="E301">
            <v>0</v>
          </cell>
          <cell r="F301">
            <v>42.6</v>
          </cell>
          <cell r="G301">
            <v>41.2</v>
          </cell>
          <cell r="H301">
            <v>74.5</v>
          </cell>
          <cell r="I301">
            <v>26.9</v>
          </cell>
          <cell r="J301">
            <v>168.7</v>
          </cell>
          <cell r="K301">
            <v>10</v>
          </cell>
        </row>
        <row r="302">
          <cell r="A302">
            <v>36761</v>
          </cell>
          <cell r="B302">
            <v>39.200000000000003</v>
          </cell>
          <cell r="C302">
            <v>2152.6999999999998</v>
          </cell>
          <cell r="D302">
            <v>1846</v>
          </cell>
          <cell r="E302">
            <v>0</v>
          </cell>
          <cell r="F302">
            <v>38.200000000000003</v>
          </cell>
          <cell r="G302">
            <v>41.2</v>
          </cell>
          <cell r="H302">
            <v>74.5</v>
          </cell>
          <cell r="I302">
            <v>29.9</v>
          </cell>
          <cell r="J302">
            <v>139.30000000000001</v>
          </cell>
          <cell r="K302">
            <v>7.9</v>
          </cell>
        </row>
        <row r="303">
          <cell r="A303">
            <v>36762</v>
          </cell>
          <cell r="B303">
            <v>36.299999999999997</v>
          </cell>
          <cell r="C303">
            <v>2149.6999999999998</v>
          </cell>
          <cell r="D303">
            <v>1847.1</v>
          </cell>
          <cell r="E303">
            <v>0</v>
          </cell>
          <cell r="F303">
            <v>48</v>
          </cell>
          <cell r="G303">
            <v>42.6</v>
          </cell>
          <cell r="H303">
            <v>74.5</v>
          </cell>
          <cell r="I303">
            <v>34.299999999999997</v>
          </cell>
          <cell r="J303">
            <v>181.2</v>
          </cell>
          <cell r="K303">
            <v>9.6999999999999993</v>
          </cell>
        </row>
        <row r="304">
          <cell r="A304">
            <v>36763</v>
          </cell>
          <cell r="B304">
            <v>36.299999999999997</v>
          </cell>
          <cell r="C304">
            <v>2203.1999999999998</v>
          </cell>
          <cell r="D304">
            <v>1831.4</v>
          </cell>
          <cell r="E304">
            <v>0</v>
          </cell>
          <cell r="F304">
            <v>52.1</v>
          </cell>
          <cell r="G304">
            <v>41.2</v>
          </cell>
          <cell r="H304">
            <v>74.5</v>
          </cell>
          <cell r="I304">
            <v>53.5</v>
          </cell>
          <cell r="J304">
            <v>174.9</v>
          </cell>
          <cell r="K304">
            <v>9.6999999999999993</v>
          </cell>
        </row>
        <row r="305">
          <cell r="A305">
            <v>36764</v>
          </cell>
          <cell r="B305">
            <v>36.299999999999997</v>
          </cell>
          <cell r="C305">
            <v>2156.8000000000002</v>
          </cell>
          <cell r="D305">
            <v>1837.2</v>
          </cell>
          <cell r="E305">
            <v>5.6</v>
          </cell>
          <cell r="F305">
            <v>46.9</v>
          </cell>
          <cell r="G305">
            <v>38.299999999999997</v>
          </cell>
          <cell r="H305">
            <v>74.5</v>
          </cell>
          <cell r="I305">
            <v>27.7</v>
          </cell>
          <cell r="J305">
            <v>148.1</v>
          </cell>
          <cell r="K305">
            <v>9.6999999999999993</v>
          </cell>
        </row>
        <row r="306">
          <cell r="A306">
            <v>36765</v>
          </cell>
          <cell r="B306">
            <v>36.299999999999997</v>
          </cell>
          <cell r="C306">
            <v>2156.8000000000002</v>
          </cell>
          <cell r="D306">
            <v>1837.2</v>
          </cell>
          <cell r="E306">
            <v>5.6</v>
          </cell>
          <cell r="F306">
            <v>46.9</v>
          </cell>
          <cell r="G306">
            <v>38.299999999999997</v>
          </cell>
          <cell r="H306">
            <v>74.5</v>
          </cell>
          <cell r="I306">
            <v>27.7</v>
          </cell>
          <cell r="J306">
            <v>148.1</v>
          </cell>
          <cell r="K306">
            <v>9.6999999999999993</v>
          </cell>
        </row>
        <row r="307">
          <cell r="A307">
            <v>36766</v>
          </cell>
          <cell r="B307">
            <v>36.299999999999997</v>
          </cell>
          <cell r="C307">
            <v>2156.8000000000002</v>
          </cell>
          <cell r="D307">
            <v>1837.2</v>
          </cell>
          <cell r="E307">
            <v>5.6</v>
          </cell>
          <cell r="F307">
            <v>46.9</v>
          </cell>
          <cell r="G307">
            <v>38.299999999999997</v>
          </cell>
          <cell r="H307">
            <v>74.5</v>
          </cell>
          <cell r="I307">
            <v>27.7</v>
          </cell>
          <cell r="J307">
            <v>148.1</v>
          </cell>
          <cell r="K307">
            <v>9.6999999999999993</v>
          </cell>
        </row>
        <row r="308">
          <cell r="A308">
            <v>36767</v>
          </cell>
          <cell r="B308">
            <v>36.299999999999997</v>
          </cell>
          <cell r="C308">
            <v>2074.3000000000002</v>
          </cell>
          <cell r="D308">
            <v>1845.3</v>
          </cell>
          <cell r="E308">
            <v>0</v>
          </cell>
          <cell r="F308">
            <v>58.7</v>
          </cell>
          <cell r="G308">
            <v>41.2</v>
          </cell>
          <cell r="H308">
            <v>74.5</v>
          </cell>
          <cell r="I308">
            <v>21</v>
          </cell>
          <cell r="J308">
            <v>133.6</v>
          </cell>
          <cell r="K308">
            <v>6.6</v>
          </cell>
        </row>
        <row r="309">
          <cell r="A309">
            <v>36768</v>
          </cell>
          <cell r="B309">
            <v>37.200000000000003</v>
          </cell>
          <cell r="C309">
            <v>2082.9</v>
          </cell>
          <cell r="D309">
            <v>1847</v>
          </cell>
          <cell r="E309">
            <v>0</v>
          </cell>
          <cell r="F309">
            <v>57.7</v>
          </cell>
          <cell r="G309">
            <v>41.2</v>
          </cell>
          <cell r="H309">
            <v>79.400000000000006</v>
          </cell>
          <cell r="I309">
            <v>12.9</v>
          </cell>
          <cell r="J309">
            <v>154.80000000000001</v>
          </cell>
          <cell r="K309">
            <v>9.8000000000000007</v>
          </cell>
        </row>
        <row r="310">
          <cell r="A310">
            <v>36769</v>
          </cell>
          <cell r="B310">
            <v>37.299999999999997</v>
          </cell>
          <cell r="C310">
            <v>2059.9</v>
          </cell>
          <cell r="D310">
            <v>1834.1</v>
          </cell>
          <cell r="E310">
            <v>5.6</v>
          </cell>
          <cell r="F310">
            <v>61.1</v>
          </cell>
          <cell r="G310">
            <v>37.700000000000003</v>
          </cell>
          <cell r="H310">
            <v>79.400000000000006</v>
          </cell>
          <cell r="I310">
            <v>13.2</v>
          </cell>
          <cell r="J310">
            <v>111.3</v>
          </cell>
          <cell r="K310">
            <v>9.5</v>
          </cell>
        </row>
        <row r="311">
          <cell r="A311">
            <v>36770</v>
          </cell>
          <cell r="B311">
            <v>39.200000000000003</v>
          </cell>
          <cell r="C311">
            <v>1946.9</v>
          </cell>
          <cell r="D311">
            <v>1771.9</v>
          </cell>
          <cell r="E311">
            <v>0</v>
          </cell>
          <cell r="F311">
            <v>42.2</v>
          </cell>
          <cell r="G311">
            <v>42.7</v>
          </cell>
          <cell r="H311">
            <v>78.400000000000006</v>
          </cell>
          <cell r="I311">
            <v>21.9</v>
          </cell>
          <cell r="J311">
            <v>166.4</v>
          </cell>
          <cell r="K311">
            <v>13.4</v>
          </cell>
        </row>
        <row r="312">
          <cell r="A312">
            <v>36771</v>
          </cell>
          <cell r="B312">
            <v>39.200000000000003</v>
          </cell>
          <cell r="C312">
            <v>2203.1</v>
          </cell>
          <cell r="D312">
            <v>1846.8</v>
          </cell>
          <cell r="E312">
            <v>0</v>
          </cell>
          <cell r="F312">
            <v>37</v>
          </cell>
          <cell r="G312">
            <v>44.1</v>
          </cell>
          <cell r="H312">
            <v>78.400000000000006</v>
          </cell>
          <cell r="I312">
            <v>28.8</v>
          </cell>
          <cell r="J312">
            <v>138</v>
          </cell>
          <cell r="K312">
            <v>16.5</v>
          </cell>
        </row>
        <row r="313">
          <cell r="A313">
            <v>36772</v>
          </cell>
          <cell r="B313">
            <v>39.200000000000003</v>
          </cell>
          <cell r="C313">
            <v>2203.1</v>
          </cell>
          <cell r="D313">
            <v>1846.8</v>
          </cell>
          <cell r="E313">
            <v>0</v>
          </cell>
          <cell r="F313">
            <v>37</v>
          </cell>
          <cell r="G313">
            <v>44.1</v>
          </cell>
          <cell r="H313">
            <v>78.400000000000006</v>
          </cell>
          <cell r="I313">
            <v>28.8</v>
          </cell>
          <cell r="J313">
            <v>138</v>
          </cell>
          <cell r="K313">
            <v>16.5</v>
          </cell>
        </row>
        <row r="314">
          <cell r="A314">
            <v>36773</v>
          </cell>
          <cell r="B314">
            <v>39.200000000000003</v>
          </cell>
          <cell r="C314">
            <v>2203.1</v>
          </cell>
          <cell r="D314">
            <v>1846.8</v>
          </cell>
          <cell r="E314">
            <v>0</v>
          </cell>
          <cell r="F314">
            <v>37</v>
          </cell>
          <cell r="G314">
            <v>44.1</v>
          </cell>
          <cell r="H314">
            <v>78.400000000000006</v>
          </cell>
          <cell r="I314">
            <v>28.8</v>
          </cell>
          <cell r="J314">
            <v>138</v>
          </cell>
          <cell r="K314">
            <v>16.5</v>
          </cell>
        </row>
        <row r="315">
          <cell r="A315">
            <v>36774</v>
          </cell>
          <cell r="B315">
            <v>39.200000000000003</v>
          </cell>
          <cell r="C315">
            <v>2148.4</v>
          </cell>
          <cell r="D315">
            <v>1836.4</v>
          </cell>
          <cell r="E315">
            <v>0</v>
          </cell>
          <cell r="F315">
            <v>43.3</v>
          </cell>
          <cell r="G315">
            <v>44.1</v>
          </cell>
          <cell r="H315">
            <v>78.400000000000006</v>
          </cell>
          <cell r="I315">
            <v>28.8</v>
          </cell>
          <cell r="J315">
            <v>169</v>
          </cell>
          <cell r="K315">
            <v>16.5</v>
          </cell>
        </row>
        <row r="316">
          <cell r="A316">
            <v>36775</v>
          </cell>
          <cell r="B316">
            <v>39.200000000000003</v>
          </cell>
          <cell r="C316">
            <v>2137.4</v>
          </cell>
          <cell r="D316">
            <v>1828.8</v>
          </cell>
          <cell r="E316">
            <v>0</v>
          </cell>
          <cell r="F316">
            <v>61</v>
          </cell>
          <cell r="G316">
            <v>37.700000000000003</v>
          </cell>
          <cell r="H316">
            <v>78.400000000000006</v>
          </cell>
          <cell r="I316">
            <v>62.4</v>
          </cell>
          <cell r="J316">
            <v>208.8</v>
          </cell>
          <cell r="K316">
            <v>13.5</v>
          </cell>
        </row>
        <row r="317">
          <cell r="A317">
            <v>36776</v>
          </cell>
          <cell r="B317">
            <v>39.200000000000003</v>
          </cell>
          <cell r="C317">
            <v>2207.6999999999998</v>
          </cell>
          <cell r="D317">
            <v>1792.9</v>
          </cell>
          <cell r="E317">
            <v>0</v>
          </cell>
          <cell r="F317">
            <v>53.2</v>
          </cell>
          <cell r="G317">
            <v>43.6</v>
          </cell>
          <cell r="H317">
            <v>78.400000000000006</v>
          </cell>
          <cell r="I317">
            <v>64.099999999999994</v>
          </cell>
          <cell r="J317">
            <v>188.1</v>
          </cell>
          <cell r="K317">
            <v>13.5</v>
          </cell>
        </row>
        <row r="318">
          <cell r="A318">
            <v>36777</v>
          </cell>
          <cell r="B318">
            <v>39.200000000000003</v>
          </cell>
          <cell r="C318">
            <v>2251.4</v>
          </cell>
          <cell r="D318">
            <v>1770.4</v>
          </cell>
          <cell r="E318">
            <v>0</v>
          </cell>
          <cell r="F318">
            <v>53.2</v>
          </cell>
          <cell r="G318">
            <v>35.799999999999997</v>
          </cell>
          <cell r="H318">
            <v>79.400000000000006</v>
          </cell>
          <cell r="I318">
            <v>66.099999999999994</v>
          </cell>
          <cell r="J318">
            <v>226.7</v>
          </cell>
          <cell r="K318">
            <v>12.5</v>
          </cell>
        </row>
        <row r="319">
          <cell r="A319">
            <v>36778</v>
          </cell>
          <cell r="B319">
            <v>39.200000000000003</v>
          </cell>
          <cell r="C319">
            <v>2235.1999999999998</v>
          </cell>
          <cell r="D319">
            <v>1787.7</v>
          </cell>
          <cell r="E319">
            <v>0</v>
          </cell>
          <cell r="F319">
            <v>55.5</v>
          </cell>
          <cell r="G319">
            <v>34.299999999999997</v>
          </cell>
          <cell r="H319">
            <v>79.400000000000006</v>
          </cell>
          <cell r="I319">
            <v>81.3</v>
          </cell>
          <cell r="J319">
            <v>212.5</v>
          </cell>
          <cell r="K319">
            <v>13.2</v>
          </cell>
        </row>
        <row r="320">
          <cell r="A320">
            <v>36779</v>
          </cell>
          <cell r="B320">
            <v>39.200000000000003</v>
          </cell>
          <cell r="C320">
            <v>2235.1999999999998</v>
          </cell>
          <cell r="D320">
            <v>1787.7</v>
          </cell>
          <cell r="E320">
            <v>0</v>
          </cell>
          <cell r="F320">
            <v>55.5</v>
          </cell>
          <cell r="G320">
            <v>34.299999999999997</v>
          </cell>
          <cell r="H320">
            <v>79.400000000000006</v>
          </cell>
          <cell r="I320">
            <v>81.3</v>
          </cell>
          <cell r="J320">
            <v>212.5</v>
          </cell>
          <cell r="K320">
            <v>13.2</v>
          </cell>
        </row>
        <row r="321">
          <cell r="A321">
            <v>36780</v>
          </cell>
          <cell r="B321">
            <v>39.200000000000003</v>
          </cell>
          <cell r="C321">
            <v>2277.1</v>
          </cell>
          <cell r="D321">
            <v>1846.7</v>
          </cell>
          <cell r="E321">
            <v>0</v>
          </cell>
          <cell r="F321">
            <v>61</v>
          </cell>
          <cell r="G321">
            <v>34.299999999999997</v>
          </cell>
          <cell r="H321">
            <v>79.400000000000006</v>
          </cell>
          <cell r="I321">
            <v>81.3</v>
          </cell>
          <cell r="J321">
            <v>218.2</v>
          </cell>
          <cell r="K321">
            <v>13.2</v>
          </cell>
        </row>
        <row r="322">
          <cell r="A322">
            <v>36781</v>
          </cell>
          <cell r="B322">
            <v>39.200000000000003</v>
          </cell>
          <cell r="C322">
            <v>2209</v>
          </cell>
          <cell r="D322">
            <v>1837.7</v>
          </cell>
          <cell r="E322">
            <v>0</v>
          </cell>
          <cell r="F322">
            <v>52.1</v>
          </cell>
          <cell r="G322">
            <v>34.299999999999997</v>
          </cell>
          <cell r="H322">
            <v>79.400000000000006</v>
          </cell>
          <cell r="I322">
            <v>35.200000000000003</v>
          </cell>
          <cell r="J322">
            <v>178.8</v>
          </cell>
          <cell r="K322">
            <v>14.5</v>
          </cell>
        </row>
        <row r="323">
          <cell r="A323">
            <v>36782</v>
          </cell>
          <cell r="B323">
            <v>39.200000000000003</v>
          </cell>
          <cell r="C323">
            <v>2214.1</v>
          </cell>
          <cell r="D323">
            <v>1847.9</v>
          </cell>
          <cell r="E323">
            <v>0</v>
          </cell>
          <cell r="F323">
            <v>62.5</v>
          </cell>
          <cell r="G323">
            <v>33.1</v>
          </cell>
          <cell r="H323">
            <v>79.400000000000006</v>
          </cell>
          <cell r="I323">
            <v>67.599999999999994</v>
          </cell>
          <cell r="J323">
            <v>163.1</v>
          </cell>
          <cell r="K323">
            <v>12.8</v>
          </cell>
        </row>
        <row r="324">
          <cell r="A324">
            <v>36783</v>
          </cell>
          <cell r="B324">
            <v>39.200000000000003</v>
          </cell>
          <cell r="C324">
            <v>2241.6999999999998</v>
          </cell>
          <cell r="D324">
            <v>1852.4</v>
          </cell>
          <cell r="E324">
            <v>0</v>
          </cell>
          <cell r="F324">
            <v>52.8</v>
          </cell>
          <cell r="G324">
            <v>38.200000000000003</v>
          </cell>
          <cell r="H324">
            <v>78.400000000000006</v>
          </cell>
          <cell r="I324">
            <v>70.900000000000006</v>
          </cell>
          <cell r="J324">
            <v>163.19999999999999</v>
          </cell>
          <cell r="K324">
            <v>12.8</v>
          </cell>
        </row>
        <row r="325">
          <cell r="A325">
            <v>36784</v>
          </cell>
          <cell r="B325">
            <v>39.200000000000003</v>
          </cell>
          <cell r="C325">
            <v>2237.5</v>
          </cell>
          <cell r="D325">
            <v>1849.9</v>
          </cell>
          <cell r="E325">
            <v>0</v>
          </cell>
          <cell r="F325">
            <v>55.6</v>
          </cell>
          <cell r="G325">
            <v>43.4</v>
          </cell>
          <cell r="H325">
            <v>78.400000000000006</v>
          </cell>
          <cell r="I325">
            <v>80.8</v>
          </cell>
          <cell r="J325">
            <v>142.9</v>
          </cell>
          <cell r="K325">
            <v>12.8</v>
          </cell>
        </row>
        <row r="326">
          <cell r="A326">
            <v>36785</v>
          </cell>
          <cell r="B326">
            <v>39.200000000000003</v>
          </cell>
          <cell r="C326">
            <v>2248.1999999999998</v>
          </cell>
          <cell r="D326">
            <v>1862.6</v>
          </cell>
          <cell r="E326">
            <v>0</v>
          </cell>
          <cell r="F326">
            <v>45.6</v>
          </cell>
          <cell r="G326">
            <v>42.1</v>
          </cell>
          <cell r="H326">
            <v>76.5</v>
          </cell>
          <cell r="I326">
            <v>66.099999999999994</v>
          </cell>
          <cell r="J326">
            <v>162.69999999999999</v>
          </cell>
          <cell r="K326">
            <v>13</v>
          </cell>
        </row>
        <row r="327">
          <cell r="A327">
            <v>36786</v>
          </cell>
          <cell r="B327">
            <v>39.200000000000003</v>
          </cell>
          <cell r="C327">
            <v>2248.1999999999998</v>
          </cell>
          <cell r="D327">
            <v>1862.6</v>
          </cell>
          <cell r="E327">
            <v>0</v>
          </cell>
          <cell r="F327">
            <v>45.6</v>
          </cell>
          <cell r="G327">
            <v>42.1</v>
          </cell>
          <cell r="H327">
            <v>76.5</v>
          </cell>
          <cell r="I327">
            <v>66.099999999999994</v>
          </cell>
          <cell r="J327">
            <v>162.69999999999999</v>
          </cell>
          <cell r="K327">
            <v>13</v>
          </cell>
        </row>
        <row r="328">
          <cell r="A328">
            <v>36787</v>
          </cell>
          <cell r="B328">
            <v>39.200000000000003</v>
          </cell>
          <cell r="C328">
            <v>2240</v>
          </cell>
          <cell r="D328">
            <v>1860.8</v>
          </cell>
          <cell r="E328">
            <v>0</v>
          </cell>
          <cell r="F328">
            <v>45.6</v>
          </cell>
          <cell r="G328">
            <v>42.1</v>
          </cell>
          <cell r="H328">
            <v>76.5</v>
          </cell>
          <cell r="I328">
            <v>66.099999999999994</v>
          </cell>
          <cell r="J328">
            <v>162.6</v>
          </cell>
          <cell r="K328">
            <v>13</v>
          </cell>
        </row>
        <row r="329">
          <cell r="A329">
            <v>36788</v>
          </cell>
          <cell r="B329">
            <v>39.200000000000003</v>
          </cell>
          <cell r="C329">
            <v>2243</v>
          </cell>
          <cell r="D329">
            <v>1832.7</v>
          </cell>
          <cell r="E329">
            <v>0</v>
          </cell>
          <cell r="F329">
            <v>72.3</v>
          </cell>
          <cell r="G329">
            <v>34.299999999999997</v>
          </cell>
          <cell r="H329">
            <v>76.5</v>
          </cell>
          <cell r="I329">
            <v>75.900000000000006</v>
          </cell>
          <cell r="J329">
            <v>167.5</v>
          </cell>
          <cell r="K329">
            <v>13</v>
          </cell>
        </row>
        <row r="330">
          <cell r="A330">
            <v>36789</v>
          </cell>
          <cell r="B330">
            <v>39.200000000000003</v>
          </cell>
          <cell r="C330">
            <v>2204.5</v>
          </cell>
          <cell r="D330">
            <v>1837.1</v>
          </cell>
          <cell r="E330">
            <v>0</v>
          </cell>
          <cell r="F330">
            <v>67.400000000000006</v>
          </cell>
          <cell r="G330">
            <v>34.299999999999997</v>
          </cell>
          <cell r="H330">
            <v>74.5</v>
          </cell>
          <cell r="I330">
            <v>85.7</v>
          </cell>
          <cell r="J330">
            <v>132.30000000000001</v>
          </cell>
          <cell r="K330">
            <v>12.7</v>
          </cell>
        </row>
        <row r="331">
          <cell r="A331">
            <v>36790</v>
          </cell>
          <cell r="B331">
            <v>39.200000000000003</v>
          </cell>
          <cell r="C331">
            <v>2233</v>
          </cell>
          <cell r="D331">
            <v>1848.9</v>
          </cell>
          <cell r="E331">
            <v>0</v>
          </cell>
          <cell r="F331">
            <v>56</v>
          </cell>
          <cell r="G331">
            <v>36.299999999999997</v>
          </cell>
          <cell r="H331">
            <v>74.5</v>
          </cell>
          <cell r="I331">
            <v>85.3</v>
          </cell>
          <cell r="J331">
            <v>131.80000000000001</v>
          </cell>
          <cell r="K331">
            <v>10.8</v>
          </cell>
        </row>
        <row r="332">
          <cell r="A332">
            <v>36791</v>
          </cell>
          <cell r="B332">
            <v>39.200000000000003</v>
          </cell>
          <cell r="C332">
            <v>2290.8000000000002</v>
          </cell>
          <cell r="D332">
            <v>1854.4</v>
          </cell>
          <cell r="E332">
            <v>0</v>
          </cell>
          <cell r="F332">
            <v>47.8</v>
          </cell>
          <cell r="G332">
            <v>35.700000000000003</v>
          </cell>
          <cell r="H332">
            <v>74.5</v>
          </cell>
          <cell r="I332">
            <v>107.6</v>
          </cell>
          <cell r="J332">
            <v>172.6</v>
          </cell>
          <cell r="K332">
            <v>9.8000000000000007</v>
          </cell>
        </row>
        <row r="333">
          <cell r="A333">
            <v>36792</v>
          </cell>
          <cell r="B333">
            <v>39.200000000000003</v>
          </cell>
          <cell r="C333">
            <v>2310.1</v>
          </cell>
          <cell r="D333">
            <v>1826.3</v>
          </cell>
          <cell r="E333">
            <v>0</v>
          </cell>
          <cell r="F333">
            <v>57.6</v>
          </cell>
          <cell r="G333">
            <v>34</v>
          </cell>
          <cell r="H333">
            <v>74.5</v>
          </cell>
          <cell r="I333">
            <v>92.7</v>
          </cell>
          <cell r="J333">
            <v>202.1</v>
          </cell>
          <cell r="K333">
            <v>11.3</v>
          </cell>
        </row>
        <row r="334">
          <cell r="A334">
            <v>36793</v>
          </cell>
          <cell r="B334">
            <v>39.200000000000003</v>
          </cell>
          <cell r="C334">
            <v>2310.1</v>
          </cell>
          <cell r="D334">
            <v>1826.3</v>
          </cell>
          <cell r="E334">
            <v>0</v>
          </cell>
          <cell r="F334">
            <v>57.6</v>
          </cell>
          <cell r="G334">
            <v>34</v>
          </cell>
          <cell r="H334">
            <v>74.5</v>
          </cell>
          <cell r="I334">
            <v>92.7</v>
          </cell>
          <cell r="J334">
            <v>202.1</v>
          </cell>
          <cell r="K334">
            <v>11.3</v>
          </cell>
        </row>
        <row r="335">
          <cell r="A335">
            <v>36794</v>
          </cell>
          <cell r="B335">
            <v>39.200000000000003</v>
          </cell>
          <cell r="C335">
            <v>2306.1999999999998</v>
          </cell>
          <cell r="D335">
            <v>1813.4</v>
          </cell>
          <cell r="E335">
            <v>0</v>
          </cell>
          <cell r="F335">
            <v>57.6</v>
          </cell>
          <cell r="G335">
            <v>34</v>
          </cell>
          <cell r="H335">
            <v>74.5</v>
          </cell>
          <cell r="I335">
            <v>92.7</v>
          </cell>
          <cell r="J335">
            <v>208.3</v>
          </cell>
          <cell r="K335">
            <v>11.3</v>
          </cell>
        </row>
        <row r="336">
          <cell r="A336">
            <v>36795</v>
          </cell>
          <cell r="B336">
            <v>39.200000000000003</v>
          </cell>
          <cell r="C336">
            <v>2306</v>
          </cell>
          <cell r="D336">
            <v>1828.1</v>
          </cell>
          <cell r="E336">
            <v>0</v>
          </cell>
          <cell r="F336">
            <v>54.2</v>
          </cell>
          <cell r="G336">
            <v>46.4</v>
          </cell>
          <cell r="H336">
            <v>78.400000000000006</v>
          </cell>
          <cell r="I336">
            <v>94.9</v>
          </cell>
          <cell r="J336">
            <v>182.2</v>
          </cell>
          <cell r="K336">
            <v>13.3</v>
          </cell>
        </row>
        <row r="337">
          <cell r="A337">
            <v>36796</v>
          </cell>
          <cell r="B337">
            <v>39.200000000000003</v>
          </cell>
          <cell r="C337">
            <v>2348.6999999999998</v>
          </cell>
          <cell r="D337">
            <v>1869.5</v>
          </cell>
          <cell r="E337">
            <v>0</v>
          </cell>
          <cell r="F337">
            <v>38.5</v>
          </cell>
          <cell r="G337">
            <v>45.8</v>
          </cell>
          <cell r="H337">
            <v>78.400000000000006</v>
          </cell>
          <cell r="I337">
            <v>80.5</v>
          </cell>
          <cell r="J337">
            <v>176.1</v>
          </cell>
          <cell r="K337">
            <v>5.0999999999999996</v>
          </cell>
        </row>
        <row r="338">
          <cell r="A338">
            <v>36797</v>
          </cell>
          <cell r="B338">
            <v>39.200000000000003</v>
          </cell>
          <cell r="C338">
            <v>2299.6999999999998</v>
          </cell>
          <cell r="D338">
            <v>1871.5</v>
          </cell>
          <cell r="E338">
            <v>0</v>
          </cell>
          <cell r="F338">
            <v>38.5</v>
          </cell>
          <cell r="G338">
            <v>40.1</v>
          </cell>
          <cell r="H338">
            <v>78.400000000000006</v>
          </cell>
          <cell r="I338">
            <v>69.3</v>
          </cell>
          <cell r="J338">
            <v>199.1</v>
          </cell>
          <cell r="K338">
            <v>10.5</v>
          </cell>
        </row>
        <row r="339">
          <cell r="A339">
            <v>36798</v>
          </cell>
          <cell r="B339">
            <v>39.200000000000003</v>
          </cell>
          <cell r="C339">
            <v>2367.8000000000002</v>
          </cell>
          <cell r="D339">
            <v>1861.4</v>
          </cell>
          <cell r="E339">
            <v>0</v>
          </cell>
          <cell r="F339">
            <v>38.9</v>
          </cell>
          <cell r="G339">
            <v>40.1</v>
          </cell>
          <cell r="H339">
            <v>78.400000000000006</v>
          </cell>
          <cell r="I339">
            <v>88.9</v>
          </cell>
          <cell r="J339">
            <v>235.6</v>
          </cell>
          <cell r="K339">
            <v>10.6</v>
          </cell>
        </row>
        <row r="340">
          <cell r="A340">
            <v>36799</v>
          </cell>
          <cell r="B340">
            <v>39.200000000000003</v>
          </cell>
          <cell r="C340">
            <v>2348.1</v>
          </cell>
          <cell r="D340">
            <v>1845.3</v>
          </cell>
          <cell r="E340">
            <v>0.7</v>
          </cell>
          <cell r="F340">
            <v>43.5</v>
          </cell>
          <cell r="G340">
            <v>42.2</v>
          </cell>
          <cell r="H340">
            <v>78.400000000000006</v>
          </cell>
          <cell r="I340">
            <v>81.2</v>
          </cell>
          <cell r="J340">
            <v>225.6</v>
          </cell>
          <cell r="K340">
            <v>10.6</v>
          </cell>
        </row>
        <row r="341">
          <cell r="A341">
            <v>36800</v>
          </cell>
          <cell r="B341">
            <v>40.299999999999997</v>
          </cell>
          <cell r="C341">
            <v>2250.1999999999998</v>
          </cell>
          <cell r="D341">
            <v>1754.7</v>
          </cell>
          <cell r="E341">
            <v>0.7</v>
          </cell>
          <cell r="F341">
            <v>56</v>
          </cell>
          <cell r="G341">
            <v>30.4</v>
          </cell>
          <cell r="H341">
            <v>78.599999999999994</v>
          </cell>
          <cell r="I341">
            <v>81.3</v>
          </cell>
          <cell r="J341">
            <v>187.4</v>
          </cell>
          <cell r="K341">
            <v>1.4</v>
          </cell>
        </row>
        <row r="342">
          <cell r="A342">
            <v>36801</v>
          </cell>
          <cell r="B342">
            <v>40.299999999999997</v>
          </cell>
          <cell r="C342">
            <v>2250.1999999999998</v>
          </cell>
          <cell r="D342">
            <v>1754.7</v>
          </cell>
          <cell r="E342">
            <v>0.7</v>
          </cell>
          <cell r="F342">
            <v>56</v>
          </cell>
          <cell r="G342">
            <v>30.4</v>
          </cell>
          <cell r="H342">
            <v>78.599999999999994</v>
          </cell>
          <cell r="I342">
            <v>81.3</v>
          </cell>
          <cell r="J342">
            <v>187.4</v>
          </cell>
          <cell r="K342">
            <v>1.4</v>
          </cell>
        </row>
        <row r="343">
          <cell r="A343">
            <v>36802</v>
          </cell>
          <cell r="B343">
            <v>40.299999999999997</v>
          </cell>
          <cell r="C343">
            <v>2325</v>
          </cell>
          <cell r="D343">
            <v>1836.9</v>
          </cell>
          <cell r="E343">
            <v>0</v>
          </cell>
          <cell r="F343">
            <v>50.2</v>
          </cell>
          <cell r="G343">
            <v>33.799999999999997</v>
          </cell>
          <cell r="H343">
            <v>78.599999999999994</v>
          </cell>
          <cell r="I343">
            <v>123.3</v>
          </cell>
          <cell r="J343">
            <v>160.1</v>
          </cell>
          <cell r="K343">
            <v>11.2</v>
          </cell>
        </row>
        <row r="344">
          <cell r="A344">
            <v>36803</v>
          </cell>
          <cell r="B344">
            <v>40.299999999999997</v>
          </cell>
          <cell r="C344">
            <v>2308.4</v>
          </cell>
          <cell r="D344">
            <v>1841.5</v>
          </cell>
          <cell r="E344">
            <v>0</v>
          </cell>
          <cell r="F344">
            <v>53.6</v>
          </cell>
          <cell r="G344">
            <v>38.799999999999997</v>
          </cell>
          <cell r="H344">
            <v>78.599999999999994</v>
          </cell>
          <cell r="I344">
            <v>125.7</v>
          </cell>
          <cell r="J344">
            <v>142.9</v>
          </cell>
          <cell r="K344">
            <v>11.2</v>
          </cell>
        </row>
        <row r="345">
          <cell r="A345">
            <v>36804</v>
          </cell>
          <cell r="B345">
            <v>36.299999999999997</v>
          </cell>
          <cell r="C345">
            <v>2161.9</v>
          </cell>
          <cell r="D345">
            <v>1725.9</v>
          </cell>
          <cell r="E345">
            <v>0</v>
          </cell>
          <cell r="F345">
            <v>33.1</v>
          </cell>
          <cell r="G345">
            <v>26.6</v>
          </cell>
          <cell r="H345">
            <v>76.7</v>
          </cell>
          <cell r="I345">
            <v>112.5</v>
          </cell>
          <cell r="J345">
            <v>170</v>
          </cell>
          <cell r="K345">
            <v>9.8000000000000007</v>
          </cell>
        </row>
        <row r="346">
          <cell r="A346">
            <v>36805</v>
          </cell>
          <cell r="B346">
            <v>36.5</v>
          </cell>
          <cell r="C346">
            <v>2161.9</v>
          </cell>
          <cell r="D346">
            <v>1757.9</v>
          </cell>
          <cell r="E346">
            <v>0</v>
          </cell>
          <cell r="F346">
            <v>45.4</v>
          </cell>
          <cell r="G346">
            <v>39</v>
          </cell>
          <cell r="H346">
            <v>76.8</v>
          </cell>
          <cell r="I346">
            <v>114.1</v>
          </cell>
          <cell r="J346">
            <v>166.6</v>
          </cell>
          <cell r="K346">
            <v>15.1</v>
          </cell>
        </row>
        <row r="347">
          <cell r="A347">
            <v>36806</v>
          </cell>
          <cell r="B347">
            <v>36</v>
          </cell>
          <cell r="C347">
            <v>2161.9</v>
          </cell>
          <cell r="D347">
            <v>1702.1</v>
          </cell>
          <cell r="E347">
            <v>0</v>
          </cell>
          <cell r="F347">
            <v>46.9</v>
          </cell>
          <cell r="G347">
            <v>31.5</v>
          </cell>
          <cell r="H347">
            <v>76.3</v>
          </cell>
          <cell r="I347">
            <v>107.8</v>
          </cell>
          <cell r="J347">
            <v>195.2</v>
          </cell>
          <cell r="K347">
            <v>15.1</v>
          </cell>
        </row>
        <row r="348">
          <cell r="A348">
            <v>36807</v>
          </cell>
          <cell r="B348">
            <v>36</v>
          </cell>
          <cell r="C348">
            <v>2161.9</v>
          </cell>
          <cell r="D348">
            <v>1702.1</v>
          </cell>
          <cell r="E348">
            <v>0</v>
          </cell>
          <cell r="F348">
            <v>46.9</v>
          </cell>
          <cell r="G348">
            <v>31.5</v>
          </cell>
          <cell r="H348">
            <v>76.3</v>
          </cell>
          <cell r="I348">
            <v>107.8</v>
          </cell>
          <cell r="J348">
            <v>195.2</v>
          </cell>
          <cell r="K348">
            <v>15.1</v>
          </cell>
        </row>
        <row r="349">
          <cell r="A349">
            <v>36808</v>
          </cell>
          <cell r="B349">
            <v>35.5</v>
          </cell>
          <cell r="C349">
            <v>2162.6999999999998</v>
          </cell>
          <cell r="D349">
            <v>1702.4</v>
          </cell>
          <cell r="E349">
            <v>0</v>
          </cell>
          <cell r="F349">
            <v>46.2</v>
          </cell>
          <cell r="G349">
            <v>31.7</v>
          </cell>
          <cell r="H349">
            <v>75.8</v>
          </cell>
          <cell r="I349">
            <v>120.6</v>
          </cell>
          <cell r="J349">
            <v>206.1</v>
          </cell>
          <cell r="K349">
            <v>15.1</v>
          </cell>
        </row>
        <row r="350">
          <cell r="A350">
            <v>36809</v>
          </cell>
          <cell r="B350">
            <v>33.9</v>
          </cell>
          <cell r="C350">
            <v>2074.4</v>
          </cell>
          <cell r="D350">
            <v>1654.9</v>
          </cell>
          <cell r="E350">
            <v>0</v>
          </cell>
          <cell r="F350">
            <v>56.7</v>
          </cell>
          <cell r="G350">
            <v>27.4</v>
          </cell>
          <cell r="H350">
            <v>74.099999999999994</v>
          </cell>
          <cell r="I350">
            <v>105.9</v>
          </cell>
          <cell r="J350">
            <v>198.5</v>
          </cell>
          <cell r="K350">
            <v>11.7</v>
          </cell>
        </row>
        <row r="351">
          <cell r="A351">
            <v>36810</v>
          </cell>
          <cell r="B351">
            <v>39.299999999999997</v>
          </cell>
          <cell r="C351">
            <v>2074.9</v>
          </cell>
          <cell r="D351">
            <v>1734.1</v>
          </cell>
          <cell r="E351">
            <v>0</v>
          </cell>
          <cell r="F351">
            <v>49.6</v>
          </cell>
          <cell r="G351">
            <v>37</v>
          </cell>
          <cell r="H351">
            <v>74.5</v>
          </cell>
          <cell r="I351">
            <v>110.3</v>
          </cell>
          <cell r="J351">
            <v>187.7</v>
          </cell>
          <cell r="K351">
            <v>14</v>
          </cell>
        </row>
        <row r="352">
          <cell r="A352">
            <v>36811</v>
          </cell>
          <cell r="B352">
            <v>38.9</v>
          </cell>
          <cell r="C352">
            <v>2074.4</v>
          </cell>
          <cell r="D352">
            <v>1795.8</v>
          </cell>
          <cell r="E352">
            <v>0</v>
          </cell>
          <cell r="F352">
            <v>57.4</v>
          </cell>
          <cell r="G352">
            <v>34.1</v>
          </cell>
          <cell r="H352">
            <v>74.099999999999994</v>
          </cell>
          <cell r="I352">
            <v>91.1</v>
          </cell>
          <cell r="J352">
            <v>190.5</v>
          </cell>
          <cell r="K352">
            <v>18.399999999999999</v>
          </cell>
        </row>
        <row r="353">
          <cell r="A353">
            <v>36812</v>
          </cell>
          <cell r="B353">
            <v>40.299999999999997</v>
          </cell>
          <cell r="C353">
            <v>2390.8000000000002</v>
          </cell>
          <cell r="D353">
            <v>1834.3</v>
          </cell>
          <cell r="E353">
            <v>0</v>
          </cell>
          <cell r="F353">
            <v>61</v>
          </cell>
          <cell r="G353">
            <v>39.4</v>
          </cell>
          <cell r="H353">
            <v>78.599999999999994</v>
          </cell>
          <cell r="I353">
            <v>114</v>
          </cell>
          <cell r="J353">
            <v>204.3</v>
          </cell>
          <cell r="K353">
            <v>31.7</v>
          </cell>
        </row>
        <row r="354">
          <cell r="A354">
            <v>36813</v>
          </cell>
          <cell r="B354">
            <v>40.299999999999997</v>
          </cell>
          <cell r="C354">
            <v>2388</v>
          </cell>
          <cell r="D354">
            <v>1835.1</v>
          </cell>
          <cell r="E354">
            <v>0</v>
          </cell>
          <cell r="F354">
            <v>59.4</v>
          </cell>
          <cell r="G354">
            <v>42.2</v>
          </cell>
          <cell r="H354">
            <v>78.599999999999994</v>
          </cell>
          <cell r="I354">
            <v>119.5</v>
          </cell>
          <cell r="J354">
            <v>160.4</v>
          </cell>
          <cell r="K354">
            <v>22.3</v>
          </cell>
        </row>
        <row r="355">
          <cell r="A355">
            <v>36814</v>
          </cell>
          <cell r="B355">
            <v>40.299999999999997</v>
          </cell>
          <cell r="C355">
            <v>2388</v>
          </cell>
          <cell r="D355">
            <v>1835.1</v>
          </cell>
          <cell r="E355">
            <v>0</v>
          </cell>
          <cell r="F355">
            <v>59.4</v>
          </cell>
          <cell r="G355">
            <v>42.2</v>
          </cell>
          <cell r="H355">
            <v>78.599999999999994</v>
          </cell>
          <cell r="I355">
            <v>119.5</v>
          </cell>
          <cell r="J355">
            <v>160.4</v>
          </cell>
          <cell r="K355">
            <v>22.3</v>
          </cell>
        </row>
        <row r="356">
          <cell r="A356">
            <v>36815</v>
          </cell>
          <cell r="B356">
            <v>40.299999999999997</v>
          </cell>
          <cell r="C356">
            <v>2390.5</v>
          </cell>
          <cell r="D356">
            <v>1831.5</v>
          </cell>
          <cell r="E356">
            <v>0</v>
          </cell>
          <cell r="F356">
            <v>63.2</v>
          </cell>
          <cell r="G356">
            <v>42.2</v>
          </cell>
          <cell r="H356">
            <v>78.599999999999994</v>
          </cell>
          <cell r="I356">
            <v>125</v>
          </cell>
          <cell r="J356">
            <v>160.4</v>
          </cell>
          <cell r="K356">
            <v>18.399999999999999</v>
          </cell>
        </row>
        <row r="357">
          <cell r="A357">
            <v>36816</v>
          </cell>
          <cell r="B357">
            <v>40.299999999999997</v>
          </cell>
          <cell r="C357">
            <v>2251.1999999999998</v>
          </cell>
          <cell r="D357">
            <v>1809</v>
          </cell>
          <cell r="E357">
            <v>0</v>
          </cell>
          <cell r="F357">
            <v>85.6</v>
          </cell>
          <cell r="G357">
            <v>37.4</v>
          </cell>
          <cell r="H357">
            <v>78.599999999999994</v>
          </cell>
          <cell r="I357">
            <v>125.5</v>
          </cell>
          <cell r="J357">
            <v>135.6</v>
          </cell>
          <cell r="K357">
            <v>18.7</v>
          </cell>
        </row>
        <row r="358">
          <cell r="A358">
            <v>36817</v>
          </cell>
          <cell r="B358">
            <v>40.299999999999997</v>
          </cell>
          <cell r="C358">
            <v>2282.1</v>
          </cell>
          <cell r="D358">
            <v>1814.4</v>
          </cell>
          <cell r="E358">
            <v>0</v>
          </cell>
          <cell r="F358">
            <v>79.8</v>
          </cell>
          <cell r="G358">
            <v>39.299999999999997</v>
          </cell>
          <cell r="H358">
            <v>81.5</v>
          </cell>
          <cell r="I358">
            <v>117.8</v>
          </cell>
          <cell r="J358">
            <v>160.19999999999999</v>
          </cell>
          <cell r="K358">
            <v>22.9</v>
          </cell>
        </row>
        <row r="359">
          <cell r="A359">
            <v>36818</v>
          </cell>
          <cell r="B359">
            <v>40.299999999999997</v>
          </cell>
          <cell r="C359">
            <v>2346.1</v>
          </cell>
          <cell r="D359">
            <v>1821.9</v>
          </cell>
          <cell r="E359">
            <v>1.6</v>
          </cell>
          <cell r="F359">
            <v>71.5</v>
          </cell>
          <cell r="G359">
            <v>39.299999999999997</v>
          </cell>
          <cell r="H359">
            <v>81.5</v>
          </cell>
          <cell r="I359">
            <v>127.8</v>
          </cell>
          <cell r="J359">
            <v>188.9</v>
          </cell>
          <cell r="K359">
            <v>16.899999999999999</v>
          </cell>
        </row>
        <row r="360">
          <cell r="A360">
            <v>36819</v>
          </cell>
          <cell r="B360">
            <v>41.2</v>
          </cell>
          <cell r="C360">
            <v>2418.1999999999998</v>
          </cell>
          <cell r="D360">
            <v>1814.6</v>
          </cell>
          <cell r="E360">
            <v>0</v>
          </cell>
          <cell r="F360">
            <v>77.8</v>
          </cell>
          <cell r="G360">
            <v>39.299999999999997</v>
          </cell>
          <cell r="H360">
            <v>81.5</v>
          </cell>
          <cell r="I360">
            <v>129</v>
          </cell>
          <cell r="J360">
            <v>195.6</v>
          </cell>
          <cell r="K360">
            <v>16.899999999999999</v>
          </cell>
        </row>
        <row r="361">
          <cell r="A361">
            <v>36820</v>
          </cell>
          <cell r="B361">
            <v>40.299999999999997</v>
          </cell>
          <cell r="C361">
            <v>2480.5</v>
          </cell>
          <cell r="D361">
            <v>1808.9</v>
          </cell>
          <cell r="E361">
            <v>0</v>
          </cell>
          <cell r="F361">
            <v>86</v>
          </cell>
          <cell r="G361">
            <v>37.4</v>
          </cell>
          <cell r="H361">
            <v>81.5</v>
          </cell>
          <cell r="I361">
            <v>142.69999999999999</v>
          </cell>
          <cell r="J361">
            <v>230.9</v>
          </cell>
          <cell r="K361">
            <v>20.3</v>
          </cell>
        </row>
        <row r="362">
          <cell r="A362">
            <v>36821</v>
          </cell>
          <cell r="B362">
            <v>40.299999999999997</v>
          </cell>
          <cell r="C362">
            <v>2480.5</v>
          </cell>
          <cell r="D362">
            <v>1808.9</v>
          </cell>
          <cell r="E362">
            <v>0</v>
          </cell>
          <cell r="F362">
            <v>86</v>
          </cell>
          <cell r="G362">
            <v>37.4</v>
          </cell>
          <cell r="H362">
            <v>81.5</v>
          </cell>
          <cell r="I362">
            <v>142.69999999999999</v>
          </cell>
          <cell r="J362">
            <v>230.9</v>
          </cell>
          <cell r="K362">
            <v>20.3</v>
          </cell>
        </row>
        <row r="363">
          <cell r="A363">
            <v>36822</v>
          </cell>
          <cell r="B363">
            <v>43.2</v>
          </cell>
          <cell r="C363">
            <v>2493.6999999999998</v>
          </cell>
          <cell r="D363">
            <v>1808.8</v>
          </cell>
          <cell r="E363">
            <v>0</v>
          </cell>
          <cell r="F363">
            <v>86</v>
          </cell>
          <cell r="G363">
            <v>39.299999999999997</v>
          </cell>
          <cell r="H363">
            <v>81.5</v>
          </cell>
          <cell r="I363">
            <v>146.69999999999999</v>
          </cell>
          <cell r="J363">
            <v>235.4</v>
          </cell>
          <cell r="K363">
            <v>20.3</v>
          </cell>
        </row>
        <row r="364">
          <cell r="A364">
            <v>36823</v>
          </cell>
          <cell r="B364">
            <v>40.299999999999997</v>
          </cell>
          <cell r="C364">
            <v>2437.4</v>
          </cell>
          <cell r="D364">
            <v>1808.2</v>
          </cell>
          <cell r="E364">
            <v>0</v>
          </cell>
          <cell r="F364">
            <v>85.4</v>
          </cell>
          <cell r="G364">
            <v>40.299999999999997</v>
          </cell>
          <cell r="H364">
            <v>81.5</v>
          </cell>
          <cell r="I364">
            <v>138.6</v>
          </cell>
          <cell r="J364">
            <v>174.8</v>
          </cell>
          <cell r="K364">
            <v>26.8</v>
          </cell>
        </row>
        <row r="365">
          <cell r="A365">
            <v>36824</v>
          </cell>
          <cell r="B365">
            <v>42.2</v>
          </cell>
          <cell r="C365">
            <v>2477.8000000000002</v>
          </cell>
          <cell r="D365">
            <v>1812.4</v>
          </cell>
          <cell r="E365">
            <v>0</v>
          </cell>
          <cell r="F365">
            <v>82.9</v>
          </cell>
          <cell r="G365">
            <v>42.2</v>
          </cell>
          <cell r="H365">
            <v>81.5</v>
          </cell>
          <cell r="I365">
            <v>131.6</v>
          </cell>
          <cell r="J365">
            <v>207.1</v>
          </cell>
          <cell r="K365">
            <v>20.3</v>
          </cell>
        </row>
        <row r="366">
          <cell r="A366">
            <v>36825</v>
          </cell>
          <cell r="B366">
            <v>40.299999999999997</v>
          </cell>
          <cell r="C366">
            <v>2419.1999999999998</v>
          </cell>
          <cell r="D366">
            <v>1807.2</v>
          </cell>
          <cell r="E366">
            <v>0</v>
          </cell>
          <cell r="F366">
            <v>87.8</v>
          </cell>
          <cell r="G366">
            <v>32.700000000000003</v>
          </cell>
          <cell r="H366">
            <v>81.5</v>
          </cell>
          <cell r="I366">
            <v>146.6</v>
          </cell>
          <cell r="J366">
            <v>138</v>
          </cell>
          <cell r="K366">
            <v>20.3</v>
          </cell>
        </row>
        <row r="367">
          <cell r="A367">
            <v>36826</v>
          </cell>
          <cell r="B367">
            <v>43.2</v>
          </cell>
          <cell r="C367">
            <v>2486.9</v>
          </cell>
          <cell r="D367">
            <v>1799</v>
          </cell>
          <cell r="E367">
            <v>0</v>
          </cell>
          <cell r="F367">
            <v>95.9</v>
          </cell>
          <cell r="G367">
            <v>29.2</v>
          </cell>
          <cell r="H367">
            <v>81.5</v>
          </cell>
          <cell r="I367">
            <v>150.9</v>
          </cell>
          <cell r="J367">
            <v>205</v>
          </cell>
          <cell r="K367">
            <v>21.3</v>
          </cell>
        </row>
        <row r="368">
          <cell r="A368">
            <v>36827</v>
          </cell>
          <cell r="B368">
            <v>40.299999999999997</v>
          </cell>
          <cell r="C368">
            <v>2498.5</v>
          </cell>
          <cell r="D368">
            <v>1797</v>
          </cell>
          <cell r="E368">
            <v>0</v>
          </cell>
          <cell r="F368">
            <v>97.4</v>
          </cell>
          <cell r="G368">
            <v>39.299999999999997</v>
          </cell>
          <cell r="H368">
            <v>81.5</v>
          </cell>
          <cell r="I368">
            <v>139.30000000000001</v>
          </cell>
          <cell r="J368">
            <v>206.4</v>
          </cell>
          <cell r="K368">
            <v>21.5</v>
          </cell>
        </row>
        <row r="369">
          <cell r="A369">
            <v>36828</v>
          </cell>
          <cell r="B369">
            <v>40.299999999999997</v>
          </cell>
          <cell r="C369">
            <v>2498.5</v>
          </cell>
          <cell r="D369">
            <v>1797</v>
          </cell>
          <cell r="E369">
            <v>0</v>
          </cell>
          <cell r="F369">
            <v>97.4</v>
          </cell>
          <cell r="G369">
            <v>39.299999999999997</v>
          </cell>
          <cell r="H369">
            <v>81.5</v>
          </cell>
          <cell r="I369">
            <v>139.30000000000001</v>
          </cell>
          <cell r="J369">
            <v>206.4</v>
          </cell>
          <cell r="K369">
            <v>21.5</v>
          </cell>
        </row>
        <row r="370">
          <cell r="A370">
            <v>36829</v>
          </cell>
          <cell r="B370">
            <v>40.299999999999997</v>
          </cell>
          <cell r="C370">
            <v>2498.5</v>
          </cell>
          <cell r="D370">
            <v>1797</v>
          </cell>
          <cell r="E370">
            <v>0</v>
          </cell>
          <cell r="F370">
            <v>97.4</v>
          </cell>
          <cell r="G370">
            <v>39.299999999999997</v>
          </cell>
          <cell r="H370">
            <v>81.5</v>
          </cell>
          <cell r="I370">
            <v>139.30000000000001</v>
          </cell>
          <cell r="J370">
            <v>206.4</v>
          </cell>
          <cell r="K370">
            <v>21.5</v>
          </cell>
        </row>
        <row r="371">
          <cell r="A371">
            <v>36830</v>
          </cell>
          <cell r="B371">
            <v>40.299999999999997</v>
          </cell>
          <cell r="C371">
            <v>2498.9</v>
          </cell>
          <cell r="D371">
            <v>1783.6</v>
          </cell>
          <cell r="E371">
            <v>0</v>
          </cell>
          <cell r="F371">
            <v>111.6</v>
          </cell>
          <cell r="G371">
            <v>39.299999999999997</v>
          </cell>
          <cell r="H371">
            <v>39.299999999999997</v>
          </cell>
          <cell r="I371">
            <v>147.6</v>
          </cell>
          <cell r="J371">
            <v>236.9</v>
          </cell>
          <cell r="K371">
            <v>21.4</v>
          </cell>
        </row>
        <row r="372">
          <cell r="A372">
            <v>36831</v>
          </cell>
          <cell r="B372">
            <v>40.299999999999997</v>
          </cell>
          <cell r="C372">
            <v>2494.3000000000002</v>
          </cell>
          <cell r="D372">
            <v>1723</v>
          </cell>
          <cell r="E372">
            <v>4.5</v>
          </cell>
          <cell r="F372">
            <v>97.2</v>
          </cell>
          <cell r="G372">
            <v>24.6</v>
          </cell>
          <cell r="H372">
            <v>39.299999999999997</v>
          </cell>
          <cell r="I372">
            <v>135.9</v>
          </cell>
          <cell r="J372">
            <v>320.5</v>
          </cell>
          <cell r="K372">
            <v>31.8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O10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RowHeight="11.25" x14ac:dyDescent="0.2"/>
  <cols>
    <col min="1" max="2" width="12.7109375" style="4" customWidth="1"/>
    <col min="3" max="3" width="24" style="4" customWidth="1"/>
    <col min="4" max="4" width="8.7109375" style="4" customWidth="1"/>
    <col min="5" max="5" width="7.7109375" style="4" hidden="1" customWidth="1"/>
    <col min="6" max="6" width="7.140625" style="4" customWidth="1"/>
    <col min="7" max="15" width="8.42578125" style="4" customWidth="1"/>
    <col min="16" max="16" width="11.140625" style="4" bestFit="1" customWidth="1"/>
    <col min="17" max="17" width="10.85546875" style="4" bestFit="1" customWidth="1"/>
    <col min="18" max="18" width="1.7109375" style="4" customWidth="1"/>
    <col min="19" max="16384" width="9.140625" style="4"/>
  </cols>
  <sheetData>
    <row r="1" spans="1:119" ht="18" customHeight="1" x14ac:dyDescent="0.25">
      <c r="A1" s="359">
        <v>37195</v>
      </c>
      <c r="B1" s="360"/>
      <c r="C1" s="361"/>
      <c r="D1" s="362" t="s">
        <v>97</v>
      </c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2"/>
      <c r="DO1" s="4" t="s">
        <v>96</v>
      </c>
    </row>
    <row r="2" spans="1:119" x14ac:dyDescent="0.2">
      <c r="A2" s="33"/>
      <c r="B2" s="34"/>
      <c r="C2" s="35"/>
      <c r="D2" s="36" t="s">
        <v>98</v>
      </c>
      <c r="E2" s="36"/>
      <c r="F2" s="37" t="s">
        <v>102</v>
      </c>
      <c r="G2" s="37" t="s">
        <v>103</v>
      </c>
      <c r="H2" s="37" t="s">
        <v>104</v>
      </c>
      <c r="I2" s="37" t="s">
        <v>105</v>
      </c>
      <c r="J2" s="37" t="s">
        <v>106</v>
      </c>
      <c r="K2" s="37" t="s">
        <v>107</v>
      </c>
      <c r="L2" s="37" t="s">
        <v>101</v>
      </c>
      <c r="M2" s="37" t="s">
        <v>102</v>
      </c>
      <c r="N2" s="37" t="s">
        <v>103</v>
      </c>
      <c r="O2" s="39" t="s">
        <v>108</v>
      </c>
      <c r="P2" s="36" t="s">
        <v>109</v>
      </c>
      <c r="Q2" s="38" t="s">
        <v>110</v>
      </c>
    </row>
    <row r="3" spans="1:119" x14ac:dyDescent="0.2">
      <c r="A3" s="40"/>
      <c r="B3" s="41"/>
      <c r="C3" s="42"/>
      <c r="D3" s="43" t="s">
        <v>99</v>
      </c>
      <c r="E3" s="43" t="s">
        <v>100</v>
      </c>
      <c r="F3" s="44">
        <v>37195</v>
      </c>
      <c r="G3" s="44">
        <v>37194</v>
      </c>
      <c r="H3" s="44">
        <v>37193</v>
      </c>
      <c r="I3" s="44">
        <v>37192</v>
      </c>
      <c r="J3" s="44">
        <v>37191</v>
      </c>
      <c r="K3" s="44">
        <v>37190</v>
      </c>
      <c r="L3" s="44">
        <v>37189</v>
      </c>
      <c r="M3" s="44">
        <v>37188</v>
      </c>
      <c r="N3" s="44">
        <v>37187</v>
      </c>
      <c r="O3" s="45">
        <v>37195</v>
      </c>
      <c r="P3" s="46">
        <v>37164</v>
      </c>
      <c r="Q3" s="47">
        <v>37134</v>
      </c>
    </row>
    <row r="4" spans="1:119" x14ac:dyDescent="0.2">
      <c r="A4" s="1" t="s">
        <v>1</v>
      </c>
      <c r="B4" s="2" t="s">
        <v>2</v>
      </c>
      <c r="C4" s="2" t="s">
        <v>3</v>
      </c>
      <c r="D4" s="15"/>
      <c r="E4" s="16">
        <f>IF(ISERROR($F4-$G4), "na", ($F4-$G4))</f>
        <v>3908</v>
      </c>
      <c r="F4" s="16">
        <f t="shared" ref="F4:Q4" si="0">SUM(F$5:F$19)</f>
        <v>303884</v>
      </c>
      <c r="G4" s="17">
        <f t="shared" si="0"/>
        <v>299976</v>
      </c>
      <c r="H4" s="17">
        <f t="shared" si="0"/>
        <v>293654</v>
      </c>
      <c r="I4" s="17">
        <f t="shared" si="0"/>
        <v>271850</v>
      </c>
      <c r="J4" s="17">
        <f t="shared" si="0"/>
        <v>284496</v>
      </c>
      <c r="K4" s="17">
        <f t="shared" si="0"/>
        <v>314930</v>
      </c>
      <c r="L4" s="17">
        <f t="shared" si="0"/>
        <v>301103</v>
      </c>
      <c r="M4" s="17">
        <f t="shared" si="0"/>
        <v>336461</v>
      </c>
      <c r="N4" s="17">
        <f t="shared" si="0"/>
        <v>314430</v>
      </c>
      <c r="O4" s="15">
        <f t="shared" si="0"/>
        <v>308813</v>
      </c>
      <c r="P4" s="15">
        <f t="shared" si="0"/>
        <v>326161</v>
      </c>
      <c r="Q4" s="15">
        <f t="shared" si="0"/>
        <v>307284</v>
      </c>
    </row>
    <row r="5" spans="1:119" x14ac:dyDescent="0.2">
      <c r="A5" s="5"/>
      <c r="B5" s="6"/>
      <c r="C5" s="7" t="s">
        <v>4</v>
      </c>
      <c r="D5" s="18">
        <v>82217</v>
      </c>
      <c r="E5" s="19">
        <f t="shared" ref="E5:E66" si="1">IF(ISERROR($F5-$G5), "na", ($F5-$G5))</f>
        <v>-1215</v>
      </c>
      <c r="F5" s="19">
        <v>25670</v>
      </c>
      <c r="G5" s="20">
        <v>26885</v>
      </c>
      <c r="H5" s="20">
        <v>27036</v>
      </c>
      <c r="I5" s="20">
        <v>25136</v>
      </c>
      <c r="J5" s="20">
        <v>22387</v>
      </c>
      <c r="K5" s="20">
        <v>23304</v>
      </c>
      <c r="L5" s="20">
        <v>22359</v>
      </c>
      <c r="M5" s="20">
        <v>23101</v>
      </c>
      <c r="N5" s="20">
        <v>22467</v>
      </c>
      <c r="O5" s="18">
        <v>22474</v>
      </c>
      <c r="P5" s="18">
        <v>23898</v>
      </c>
      <c r="Q5" s="18">
        <v>20857</v>
      </c>
    </row>
    <row r="6" spans="1:119" x14ac:dyDescent="0.2">
      <c r="A6" s="5"/>
      <c r="B6" s="6"/>
      <c r="C6" s="7" t="s">
        <v>5</v>
      </c>
      <c r="D6" s="18">
        <v>193123</v>
      </c>
      <c r="E6" s="19">
        <f t="shared" si="1"/>
        <v>0</v>
      </c>
      <c r="F6" s="19">
        <v>58612</v>
      </c>
      <c r="G6" s="20">
        <v>58612</v>
      </c>
      <c r="H6" s="20">
        <v>58612</v>
      </c>
      <c r="I6" s="20">
        <v>58612</v>
      </c>
      <c r="J6" s="20">
        <v>58612</v>
      </c>
      <c r="K6" s="20">
        <v>58612</v>
      </c>
      <c r="L6" s="20">
        <v>58612</v>
      </c>
      <c r="M6" s="20">
        <v>58441</v>
      </c>
      <c r="N6" s="20">
        <v>58613</v>
      </c>
      <c r="O6" s="18">
        <v>58303</v>
      </c>
      <c r="P6" s="18">
        <v>55329</v>
      </c>
      <c r="Q6" s="18">
        <v>51798</v>
      </c>
    </row>
    <row r="7" spans="1:119" x14ac:dyDescent="0.2">
      <c r="A7" s="5"/>
      <c r="B7" s="6"/>
      <c r="C7" s="7" t="s">
        <v>6</v>
      </c>
      <c r="D7" s="18">
        <v>20819</v>
      </c>
      <c r="E7" s="19">
        <f t="shared" si="1"/>
        <v>0</v>
      </c>
      <c r="F7" s="19">
        <v>10000</v>
      </c>
      <c r="G7" s="20">
        <v>10000</v>
      </c>
      <c r="H7" s="20">
        <v>10000</v>
      </c>
      <c r="I7" s="20">
        <v>10000</v>
      </c>
      <c r="J7" s="20">
        <v>10000</v>
      </c>
      <c r="K7" s="20">
        <v>10000</v>
      </c>
      <c r="L7" s="20">
        <v>10000</v>
      </c>
      <c r="M7" s="20">
        <v>10000</v>
      </c>
      <c r="N7" s="20">
        <v>10000</v>
      </c>
      <c r="O7" s="18">
        <v>8217</v>
      </c>
      <c r="P7" s="18">
        <v>10077</v>
      </c>
      <c r="Q7" s="18">
        <v>8908</v>
      </c>
    </row>
    <row r="8" spans="1:119" x14ac:dyDescent="0.2">
      <c r="A8" s="5"/>
      <c r="B8" s="6"/>
      <c r="C8" s="7" t="s">
        <v>7</v>
      </c>
      <c r="D8" s="18">
        <v>386433</v>
      </c>
      <c r="E8" s="19">
        <f t="shared" si="1"/>
        <v>11187</v>
      </c>
      <c r="F8" s="19">
        <v>84389</v>
      </c>
      <c r="G8" s="20">
        <v>73202</v>
      </c>
      <c r="H8" s="20">
        <v>74966</v>
      </c>
      <c r="I8" s="20">
        <v>73967</v>
      </c>
      <c r="J8" s="20">
        <v>71483</v>
      </c>
      <c r="K8" s="20">
        <v>83573</v>
      </c>
      <c r="L8" s="20">
        <v>103118</v>
      </c>
      <c r="M8" s="20">
        <v>90292</v>
      </c>
      <c r="N8" s="20">
        <v>89699</v>
      </c>
      <c r="O8" s="18">
        <v>92702</v>
      </c>
      <c r="P8" s="18">
        <v>92999</v>
      </c>
      <c r="Q8" s="18">
        <v>73951</v>
      </c>
    </row>
    <row r="9" spans="1:119" x14ac:dyDescent="0.2">
      <c r="A9" s="5"/>
      <c r="B9" s="6"/>
      <c r="C9" s="7" t="s">
        <v>8</v>
      </c>
      <c r="D9" s="18">
        <v>61048</v>
      </c>
      <c r="E9" s="19">
        <f t="shared" si="1"/>
        <v>0</v>
      </c>
      <c r="F9" s="19">
        <v>9642</v>
      </c>
      <c r="G9" s="20">
        <v>9642</v>
      </c>
      <c r="H9" s="20">
        <v>9642</v>
      </c>
      <c r="I9" s="20">
        <v>9641</v>
      </c>
      <c r="J9" s="20">
        <v>9642</v>
      </c>
      <c r="K9" s="20">
        <v>9642</v>
      </c>
      <c r="L9" s="20">
        <v>9642</v>
      </c>
      <c r="M9" s="20">
        <v>9642</v>
      </c>
      <c r="N9" s="20">
        <v>9650</v>
      </c>
      <c r="O9" s="18">
        <v>8775</v>
      </c>
      <c r="P9" s="18">
        <v>7126</v>
      </c>
      <c r="Q9" s="18">
        <v>3660</v>
      </c>
    </row>
    <row r="10" spans="1:119" x14ac:dyDescent="0.2">
      <c r="A10" s="5"/>
      <c r="B10" s="6"/>
      <c r="C10" s="7" t="s">
        <v>9</v>
      </c>
      <c r="D10" s="18"/>
      <c r="E10" s="19">
        <f t="shared" si="1"/>
        <v>0</v>
      </c>
      <c r="F10" s="19"/>
      <c r="G10" s="20"/>
      <c r="H10" s="20"/>
      <c r="I10" s="20"/>
      <c r="J10" s="20"/>
      <c r="K10" s="20"/>
      <c r="L10" s="20"/>
      <c r="M10" s="20"/>
      <c r="N10" s="20"/>
      <c r="O10" s="18"/>
      <c r="P10" s="18"/>
      <c r="Q10" s="18"/>
    </row>
    <row r="11" spans="1:119" x14ac:dyDescent="0.2">
      <c r="A11" s="5"/>
      <c r="B11" s="6"/>
      <c r="C11" s="7" t="s">
        <v>10</v>
      </c>
      <c r="D11" s="18">
        <v>12254</v>
      </c>
      <c r="E11" s="19">
        <f t="shared" si="1"/>
        <v>0</v>
      </c>
      <c r="F11" s="19">
        <v>3000</v>
      </c>
      <c r="G11" s="20">
        <v>3000</v>
      </c>
      <c r="H11" s="20">
        <v>3000</v>
      </c>
      <c r="I11" s="20">
        <v>3000</v>
      </c>
      <c r="J11" s="20">
        <v>3000</v>
      </c>
      <c r="K11" s="20">
        <v>3000</v>
      </c>
      <c r="L11" s="20">
        <v>3000</v>
      </c>
      <c r="M11" s="20">
        <v>3000</v>
      </c>
      <c r="N11" s="20">
        <v>3000</v>
      </c>
      <c r="O11" s="18">
        <v>3000</v>
      </c>
      <c r="P11" s="18">
        <v>3177</v>
      </c>
      <c r="Q11" s="18">
        <v>3265</v>
      </c>
    </row>
    <row r="12" spans="1:119" x14ac:dyDescent="0.2">
      <c r="A12" s="5"/>
      <c r="B12" s="6"/>
      <c r="C12" s="7" t="s">
        <v>11</v>
      </c>
      <c r="D12" s="18">
        <v>167470</v>
      </c>
      <c r="E12" s="19">
        <f t="shared" si="1"/>
        <v>0</v>
      </c>
      <c r="F12" s="19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18">
        <v>1268</v>
      </c>
      <c r="P12" s="18">
        <v>839</v>
      </c>
      <c r="Q12" s="18">
        <v>2228</v>
      </c>
    </row>
    <row r="13" spans="1:119" x14ac:dyDescent="0.2">
      <c r="A13" s="5"/>
      <c r="B13" s="6"/>
      <c r="C13" s="7" t="s">
        <v>12</v>
      </c>
      <c r="D13" s="18">
        <v>110407</v>
      </c>
      <c r="E13" s="19">
        <f t="shared" si="1"/>
        <v>-4047</v>
      </c>
      <c r="F13" s="19">
        <v>44084</v>
      </c>
      <c r="G13" s="20">
        <v>48131</v>
      </c>
      <c r="H13" s="20">
        <v>58085</v>
      </c>
      <c r="I13" s="20">
        <v>58085</v>
      </c>
      <c r="J13" s="20">
        <v>58085</v>
      </c>
      <c r="K13" s="20">
        <v>57806</v>
      </c>
      <c r="L13" s="20">
        <v>57086</v>
      </c>
      <c r="M13" s="20">
        <v>56557</v>
      </c>
      <c r="N13" s="20">
        <v>57085</v>
      </c>
      <c r="O13" s="18">
        <v>53101</v>
      </c>
      <c r="P13" s="18">
        <v>48403</v>
      </c>
      <c r="Q13" s="18">
        <v>49899</v>
      </c>
    </row>
    <row r="14" spans="1:119" x14ac:dyDescent="0.2">
      <c r="A14" s="5"/>
      <c r="B14" s="6"/>
      <c r="C14" s="7" t="s">
        <v>13</v>
      </c>
      <c r="D14" s="18"/>
      <c r="E14" s="19">
        <f t="shared" si="1"/>
        <v>0</v>
      </c>
      <c r="F14" s="19"/>
      <c r="G14" s="20"/>
      <c r="H14" s="20"/>
      <c r="I14" s="20"/>
      <c r="J14" s="20"/>
      <c r="K14" s="20"/>
      <c r="L14" s="20"/>
      <c r="M14" s="20"/>
      <c r="N14" s="20"/>
      <c r="O14" s="18"/>
      <c r="P14" s="18"/>
      <c r="Q14" s="18"/>
    </row>
    <row r="15" spans="1:119" x14ac:dyDescent="0.2">
      <c r="A15" s="5"/>
      <c r="B15" s="6"/>
      <c r="C15" s="7" t="s">
        <v>14</v>
      </c>
      <c r="D15" s="18">
        <v>267518</v>
      </c>
      <c r="E15" s="19">
        <f t="shared" si="1"/>
        <v>17483</v>
      </c>
      <c r="F15" s="19">
        <v>68487</v>
      </c>
      <c r="G15" s="20">
        <v>51004</v>
      </c>
      <c r="H15" s="20">
        <v>42813</v>
      </c>
      <c r="I15" s="20">
        <v>23909</v>
      </c>
      <c r="J15" s="20">
        <v>41787</v>
      </c>
      <c r="K15" s="20">
        <v>59493</v>
      </c>
      <c r="L15" s="20">
        <v>27786</v>
      </c>
      <c r="M15" s="20">
        <v>75928</v>
      </c>
      <c r="N15" s="20">
        <v>54416</v>
      </c>
      <c r="O15" s="18">
        <v>50740</v>
      </c>
      <c r="P15" s="18">
        <v>76402</v>
      </c>
      <c r="Q15" s="18">
        <v>84220</v>
      </c>
    </row>
    <row r="16" spans="1:119" x14ac:dyDescent="0.2">
      <c r="A16" s="5"/>
      <c r="B16" s="6"/>
      <c r="C16" s="7" t="s">
        <v>15</v>
      </c>
      <c r="D16" s="18">
        <v>12825</v>
      </c>
      <c r="E16" s="19">
        <f t="shared" si="1"/>
        <v>-9500</v>
      </c>
      <c r="F16" s="19">
        <v>0</v>
      </c>
      <c r="G16" s="20">
        <v>9500</v>
      </c>
      <c r="H16" s="20">
        <v>9500</v>
      </c>
      <c r="I16" s="20">
        <v>9500</v>
      </c>
      <c r="J16" s="20">
        <v>9500</v>
      </c>
      <c r="K16" s="20">
        <v>9500</v>
      </c>
      <c r="L16" s="20">
        <v>9500</v>
      </c>
      <c r="M16" s="20">
        <v>9500</v>
      </c>
      <c r="N16" s="20">
        <v>9500</v>
      </c>
      <c r="O16" s="18">
        <v>9900</v>
      </c>
      <c r="P16" s="18">
        <v>7554</v>
      </c>
      <c r="Q16" s="18">
        <v>8498</v>
      </c>
    </row>
    <row r="17" spans="1:17" x14ac:dyDescent="0.2">
      <c r="A17" s="5"/>
      <c r="B17" s="6"/>
      <c r="C17" s="7" t="s">
        <v>16</v>
      </c>
      <c r="D17" s="18"/>
      <c r="E17" s="19">
        <f t="shared" si="1"/>
        <v>0</v>
      </c>
      <c r="F17" s="19"/>
      <c r="G17" s="20"/>
      <c r="H17" s="20"/>
      <c r="I17" s="20"/>
      <c r="J17" s="20"/>
      <c r="K17" s="20"/>
      <c r="L17" s="20"/>
      <c r="M17" s="20"/>
      <c r="N17" s="20"/>
      <c r="O17" s="18"/>
      <c r="P17" s="18"/>
      <c r="Q17" s="18"/>
    </row>
    <row r="18" spans="1:17" x14ac:dyDescent="0.2">
      <c r="A18" s="5"/>
      <c r="B18" s="6"/>
      <c r="C18" s="7" t="s">
        <v>17</v>
      </c>
      <c r="D18" s="18"/>
      <c r="E18" s="19">
        <f t="shared" si="1"/>
        <v>0</v>
      </c>
      <c r="F18" s="19"/>
      <c r="G18" s="20"/>
      <c r="H18" s="20"/>
      <c r="I18" s="20"/>
      <c r="J18" s="20"/>
      <c r="K18" s="20"/>
      <c r="L18" s="20"/>
      <c r="M18" s="20"/>
      <c r="N18" s="20"/>
      <c r="O18" s="18"/>
      <c r="P18" s="18"/>
      <c r="Q18" s="18"/>
    </row>
    <row r="19" spans="1:17" x14ac:dyDescent="0.2">
      <c r="A19" s="5"/>
      <c r="B19" s="8"/>
      <c r="C19" s="9" t="s">
        <v>18</v>
      </c>
      <c r="D19" s="21">
        <v>84666</v>
      </c>
      <c r="E19" s="22">
        <f t="shared" si="1"/>
        <v>-10000</v>
      </c>
      <c r="F19" s="22">
        <v>0</v>
      </c>
      <c r="G19" s="23">
        <v>10000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1">
        <v>333</v>
      </c>
      <c r="P19" s="21">
        <v>357</v>
      </c>
      <c r="Q19" s="21">
        <v>0</v>
      </c>
    </row>
    <row r="20" spans="1:17" x14ac:dyDescent="0.2">
      <c r="A20" s="5"/>
      <c r="B20" s="2" t="s">
        <v>19</v>
      </c>
      <c r="C20" s="2" t="s">
        <v>20</v>
      </c>
      <c r="D20" s="15"/>
      <c r="E20" s="16">
        <f t="shared" si="1"/>
        <v>-14298</v>
      </c>
      <c r="F20" s="16">
        <f t="shared" ref="F20:Q20" si="2">SUM(F$21:F$35)</f>
        <v>350700</v>
      </c>
      <c r="G20" s="17">
        <f t="shared" si="2"/>
        <v>364998</v>
      </c>
      <c r="H20" s="17">
        <f t="shared" si="2"/>
        <v>384345</v>
      </c>
      <c r="I20" s="17">
        <f t="shared" si="2"/>
        <v>373415</v>
      </c>
      <c r="J20" s="17">
        <f t="shared" si="2"/>
        <v>361239</v>
      </c>
      <c r="K20" s="17">
        <f t="shared" si="2"/>
        <v>375354</v>
      </c>
      <c r="L20" s="17">
        <f t="shared" si="2"/>
        <v>378705</v>
      </c>
      <c r="M20" s="17">
        <f t="shared" si="2"/>
        <v>364820</v>
      </c>
      <c r="N20" s="17">
        <f t="shared" si="2"/>
        <v>362351</v>
      </c>
      <c r="O20" s="15">
        <f t="shared" si="2"/>
        <v>372500</v>
      </c>
      <c r="P20" s="15">
        <f t="shared" si="2"/>
        <v>371258</v>
      </c>
      <c r="Q20" s="15">
        <f t="shared" si="2"/>
        <v>370732</v>
      </c>
    </row>
    <row r="21" spans="1:17" x14ac:dyDescent="0.2">
      <c r="A21" s="5"/>
      <c r="B21" s="6"/>
      <c r="C21" s="7" t="s">
        <v>21</v>
      </c>
      <c r="D21" s="18">
        <v>80570</v>
      </c>
      <c r="E21" s="19">
        <f t="shared" si="1"/>
        <v>15772</v>
      </c>
      <c r="F21" s="19">
        <v>23897</v>
      </c>
      <c r="G21" s="20">
        <v>8125</v>
      </c>
      <c r="H21" s="20">
        <v>5076</v>
      </c>
      <c r="I21" s="20">
        <v>4829</v>
      </c>
      <c r="J21" s="20">
        <v>4241</v>
      </c>
      <c r="K21" s="20">
        <v>3058</v>
      </c>
      <c r="L21" s="20">
        <v>9933</v>
      </c>
      <c r="M21" s="20">
        <v>23731</v>
      </c>
      <c r="N21" s="20">
        <v>23545</v>
      </c>
      <c r="O21" s="18">
        <v>18191</v>
      </c>
      <c r="P21" s="18">
        <v>23574</v>
      </c>
      <c r="Q21" s="18">
        <v>23726</v>
      </c>
    </row>
    <row r="22" spans="1:17" x14ac:dyDescent="0.2">
      <c r="A22" s="5"/>
      <c r="B22" s="6"/>
      <c r="C22" s="7" t="s">
        <v>22</v>
      </c>
      <c r="D22" s="18">
        <v>20955</v>
      </c>
      <c r="E22" s="19">
        <f t="shared" si="1"/>
        <v>-11</v>
      </c>
      <c r="F22" s="19">
        <v>11241</v>
      </c>
      <c r="G22" s="20">
        <v>11252</v>
      </c>
      <c r="H22" s="20">
        <v>11252</v>
      </c>
      <c r="I22" s="20">
        <v>11230</v>
      </c>
      <c r="J22" s="20">
        <v>11252</v>
      </c>
      <c r="K22" s="20">
        <v>11241</v>
      </c>
      <c r="L22" s="20">
        <v>11230</v>
      </c>
      <c r="M22" s="20">
        <v>11252</v>
      </c>
      <c r="N22" s="20">
        <v>11241</v>
      </c>
      <c r="O22" s="18">
        <v>11272</v>
      </c>
      <c r="P22" s="18">
        <v>11270</v>
      </c>
      <c r="Q22" s="18">
        <v>11233</v>
      </c>
    </row>
    <row r="23" spans="1:17" x14ac:dyDescent="0.2">
      <c r="A23" s="5"/>
      <c r="B23" s="6"/>
      <c r="C23" s="7" t="s">
        <v>23</v>
      </c>
      <c r="D23" s="18">
        <v>13023</v>
      </c>
      <c r="E23" s="19">
        <f t="shared" si="1"/>
        <v>0</v>
      </c>
      <c r="F23" s="19">
        <v>49</v>
      </c>
      <c r="G23" s="20">
        <v>49</v>
      </c>
      <c r="H23" s="20">
        <v>49</v>
      </c>
      <c r="I23" s="20">
        <v>49</v>
      </c>
      <c r="J23" s="20">
        <v>49</v>
      </c>
      <c r="K23" s="20">
        <v>49</v>
      </c>
      <c r="L23" s="20">
        <v>49</v>
      </c>
      <c r="M23" s="20">
        <v>49</v>
      </c>
      <c r="N23" s="20">
        <v>49</v>
      </c>
      <c r="O23" s="18">
        <v>49</v>
      </c>
      <c r="P23" s="18">
        <v>49</v>
      </c>
      <c r="Q23" s="18">
        <v>49</v>
      </c>
    </row>
    <row r="24" spans="1:17" x14ac:dyDescent="0.2">
      <c r="A24" s="5"/>
      <c r="B24" s="6"/>
      <c r="C24" s="7" t="s">
        <v>24</v>
      </c>
      <c r="D24" s="18">
        <v>12500</v>
      </c>
      <c r="E24" s="19">
        <f t="shared" si="1"/>
        <v>-9286</v>
      </c>
      <c r="F24" s="19">
        <v>0</v>
      </c>
      <c r="G24" s="20">
        <v>9286</v>
      </c>
      <c r="H24" s="20">
        <v>9295</v>
      </c>
      <c r="I24" s="20">
        <v>9286</v>
      </c>
      <c r="J24" s="20">
        <v>9286</v>
      </c>
      <c r="K24" s="20">
        <v>9295</v>
      </c>
      <c r="L24" s="20">
        <v>9277</v>
      </c>
      <c r="M24" s="20">
        <v>9286</v>
      </c>
      <c r="N24" s="20">
        <v>9286</v>
      </c>
      <c r="O24" s="18">
        <v>9678</v>
      </c>
      <c r="P24" s="18">
        <v>7402</v>
      </c>
      <c r="Q24" s="18">
        <v>8569</v>
      </c>
    </row>
    <row r="25" spans="1:17" x14ac:dyDescent="0.2">
      <c r="A25" s="5"/>
      <c r="B25" s="6"/>
      <c r="C25" s="7" t="s">
        <v>25</v>
      </c>
      <c r="D25" s="18">
        <v>139025</v>
      </c>
      <c r="E25" s="19">
        <f t="shared" si="1"/>
        <v>-55</v>
      </c>
      <c r="F25" s="19">
        <v>18615</v>
      </c>
      <c r="G25" s="20">
        <v>18670</v>
      </c>
      <c r="H25" s="20">
        <v>18688</v>
      </c>
      <c r="I25" s="20">
        <v>18670</v>
      </c>
      <c r="J25" s="20">
        <v>18670</v>
      </c>
      <c r="K25" s="20">
        <v>18688</v>
      </c>
      <c r="L25" s="20">
        <v>18652</v>
      </c>
      <c r="M25" s="20">
        <v>18837</v>
      </c>
      <c r="N25" s="20">
        <v>19940</v>
      </c>
      <c r="O25" s="18">
        <v>20010</v>
      </c>
      <c r="P25" s="18">
        <v>20402</v>
      </c>
      <c r="Q25" s="18">
        <v>19984</v>
      </c>
    </row>
    <row r="26" spans="1:17" x14ac:dyDescent="0.2">
      <c r="A26" s="5"/>
      <c r="B26" s="6"/>
      <c r="C26" s="7" t="s">
        <v>26</v>
      </c>
      <c r="D26" s="18">
        <v>22618</v>
      </c>
      <c r="E26" s="19">
        <f t="shared" si="1"/>
        <v>-262</v>
      </c>
      <c r="F26" s="19">
        <v>6269</v>
      </c>
      <c r="G26" s="20">
        <v>6531</v>
      </c>
      <c r="H26" s="20">
        <v>6834</v>
      </c>
      <c r="I26" s="20">
        <v>6578</v>
      </c>
      <c r="J26" s="20">
        <v>5972</v>
      </c>
      <c r="K26" s="20">
        <v>6438</v>
      </c>
      <c r="L26" s="20">
        <v>5919</v>
      </c>
      <c r="M26" s="20">
        <v>6095</v>
      </c>
      <c r="N26" s="20">
        <v>5928</v>
      </c>
      <c r="O26" s="18">
        <v>6414</v>
      </c>
      <c r="P26" s="18">
        <v>6803</v>
      </c>
      <c r="Q26" s="18">
        <v>7656</v>
      </c>
    </row>
    <row r="27" spans="1:17" x14ac:dyDescent="0.2">
      <c r="A27" s="5"/>
      <c r="B27" s="6"/>
      <c r="C27" s="7" t="s">
        <v>27</v>
      </c>
      <c r="D27" s="18">
        <v>59501</v>
      </c>
      <c r="E27" s="19">
        <f t="shared" si="1"/>
        <v>-407</v>
      </c>
      <c r="F27" s="19">
        <v>22954</v>
      </c>
      <c r="G27" s="20">
        <v>23361</v>
      </c>
      <c r="H27" s="20">
        <v>23884</v>
      </c>
      <c r="I27" s="20">
        <v>21412</v>
      </c>
      <c r="J27" s="20">
        <v>24369</v>
      </c>
      <c r="K27" s="20">
        <v>23357</v>
      </c>
      <c r="L27" s="20">
        <v>21129</v>
      </c>
      <c r="M27" s="20">
        <v>22266</v>
      </c>
      <c r="N27" s="20">
        <v>22349</v>
      </c>
      <c r="O27" s="18">
        <v>24531</v>
      </c>
      <c r="P27" s="18">
        <v>26053</v>
      </c>
      <c r="Q27" s="18">
        <v>23374</v>
      </c>
    </row>
    <row r="28" spans="1:17" x14ac:dyDescent="0.2">
      <c r="A28" s="5"/>
      <c r="B28" s="6"/>
      <c r="C28" s="7" t="s">
        <v>28</v>
      </c>
      <c r="D28" s="18">
        <v>294988</v>
      </c>
      <c r="E28" s="19">
        <f t="shared" si="1"/>
        <v>-14546</v>
      </c>
      <c r="F28" s="19">
        <v>176131</v>
      </c>
      <c r="G28" s="20">
        <v>190677</v>
      </c>
      <c r="H28" s="20">
        <v>200322</v>
      </c>
      <c r="I28" s="20">
        <v>194658</v>
      </c>
      <c r="J28" s="20">
        <v>182129</v>
      </c>
      <c r="K28" s="20">
        <v>199413</v>
      </c>
      <c r="L28" s="20">
        <v>196735</v>
      </c>
      <c r="M28" s="20">
        <v>174943</v>
      </c>
      <c r="N28" s="20">
        <v>168462</v>
      </c>
      <c r="O28" s="18">
        <v>185717</v>
      </c>
      <c r="P28" s="18">
        <v>183070</v>
      </c>
      <c r="Q28" s="18">
        <v>186289</v>
      </c>
    </row>
    <row r="29" spans="1:17" x14ac:dyDescent="0.2">
      <c r="A29" s="5"/>
      <c r="B29" s="6"/>
      <c r="C29" s="7" t="s">
        <v>29</v>
      </c>
      <c r="D29" s="18">
        <v>20291</v>
      </c>
      <c r="E29" s="19">
        <f t="shared" si="1"/>
        <v>8</v>
      </c>
      <c r="F29" s="19">
        <v>9090</v>
      </c>
      <c r="G29" s="20">
        <v>9082</v>
      </c>
      <c r="H29" s="20">
        <v>9082</v>
      </c>
      <c r="I29" s="20">
        <v>9057</v>
      </c>
      <c r="J29" s="20">
        <v>9057</v>
      </c>
      <c r="K29" s="20">
        <v>9057</v>
      </c>
      <c r="L29" s="20">
        <v>9066</v>
      </c>
      <c r="M29" s="20">
        <v>9074</v>
      </c>
      <c r="N29" s="20">
        <v>9074</v>
      </c>
      <c r="O29" s="18">
        <v>7459</v>
      </c>
      <c r="P29" s="18">
        <v>9146</v>
      </c>
      <c r="Q29" s="18">
        <v>8126</v>
      </c>
    </row>
    <row r="30" spans="1:17" x14ac:dyDescent="0.2">
      <c r="A30" s="5"/>
      <c r="B30" s="6"/>
      <c r="C30" s="7" t="s">
        <v>30</v>
      </c>
      <c r="D30" s="18">
        <v>80133</v>
      </c>
      <c r="E30" s="19">
        <f t="shared" si="1"/>
        <v>-712</v>
      </c>
      <c r="F30" s="19">
        <v>5034</v>
      </c>
      <c r="G30" s="20">
        <v>5746</v>
      </c>
      <c r="H30" s="20">
        <v>6066</v>
      </c>
      <c r="I30" s="20">
        <v>5823</v>
      </c>
      <c r="J30" s="20">
        <v>6060</v>
      </c>
      <c r="K30" s="20">
        <v>6066</v>
      </c>
      <c r="L30" s="20">
        <v>10890</v>
      </c>
      <c r="M30" s="20">
        <v>1686</v>
      </c>
      <c r="N30" s="20">
        <v>5586</v>
      </c>
      <c r="O30" s="18">
        <v>5934</v>
      </c>
      <c r="P30" s="18">
        <v>6349</v>
      </c>
      <c r="Q30" s="18">
        <v>6313</v>
      </c>
    </row>
    <row r="31" spans="1:17" x14ac:dyDescent="0.2">
      <c r="A31" s="5"/>
      <c r="B31" s="6"/>
      <c r="C31" s="7" t="s">
        <v>31</v>
      </c>
      <c r="D31" s="18">
        <v>80133</v>
      </c>
      <c r="E31" s="19">
        <f t="shared" si="1"/>
        <v>-707</v>
      </c>
      <c r="F31" s="19">
        <v>29297</v>
      </c>
      <c r="G31" s="20">
        <v>30004</v>
      </c>
      <c r="H31" s="20">
        <v>31794</v>
      </c>
      <c r="I31" s="20">
        <v>29884</v>
      </c>
      <c r="J31" s="20">
        <v>28209</v>
      </c>
      <c r="K31" s="20">
        <v>26693</v>
      </c>
      <c r="L31" s="20">
        <v>26155</v>
      </c>
      <c r="M31" s="20">
        <v>26633</v>
      </c>
      <c r="N31" s="20">
        <v>25926</v>
      </c>
      <c r="O31" s="18">
        <v>25758</v>
      </c>
      <c r="P31" s="18">
        <v>23345</v>
      </c>
      <c r="Q31" s="18">
        <v>20920</v>
      </c>
    </row>
    <row r="32" spans="1:17" x14ac:dyDescent="0.2">
      <c r="A32" s="5"/>
      <c r="B32" s="6"/>
      <c r="C32" s="7" t="s">
        <v>32</v>
      </c>
      <c r="D32" s="18">
        <v>83576</v>
      </c>
      <c r="E32" s="19">
        <f t="shared" si="1"/>
        <v>-4082</v>
      </c>
      <c r="F32" s="19">
        <v>42984</v>
      </c>
      <c r="G32" s="20">
        <v>47066</v>
      </c>
      <c r="H32" s="20">
        <v>56852</v>
      </c>
      <c r="I32" s="20">
        <v>56796</v>
      </c>
      <c r="J32" s="20">
        <v>56796</v>
      </c>
      <c r="K32" s="20">
        <v>56851</v>
      </c>
      <c r="L32" s="20">
        <v>55765</v>
      </c>
      <c r="M32" s="20">
        <v>55819</v>
      </c>
      <c r="N32" s="20">
        <v>55819</v>
      </c>
      <c r="O32" s="18">
        <v>52281</v>
      </c>
      <c r="P32" s="18">
        <v>47483</v>
      </c>
      <c r="Q32" s="18">
        <v>49502</v>
      </c>
    </row>
    <row r="33" spans="1:17" x14ac:dyDescent="0.2">
      <c r="A33" s="5"/>
      <c r="B33" s="6"/>
      <c r="C33" s="7" t="s">
        <v>33</v>
      </c>
      <c r="D33" s="18">
        <v>22597</v>
      </c>
      <c r="E33" s="19">
        <f t="shared" si="1"/>
        <v>-3</v>
      </c>
      <c r="F33" s="19">
        <v>974</v>
      </c>
      <c r="G33" s="20">
        <v>977</v>
      </c>
      <c r="H33" s="20">
        <v>978</v>
      </c>
      <c r="I33" s="20">
        <v>977</v>
      </c>
      <c r="J33" s="20">
        <v>977</v>
      </c>
      <c r="K33" s="20">
        <v>978</v>
      </c>
      <c r="L33" s="20">
        <v>976</v>
      </c>
      <c r="M33" s="20">
        <v>977</v>
      </c>
      <c r="N33" s="20">
        <v>977</v>
      </c>
      <c r="O33" s="18">
        <v>1075</v>
      </c>
      <c r="P33" s="18">
        <v>1959</v>
      </c>
      <c r="Q33" s="18">
        <v>1174</v>
      </c>
    </row>
    <row r="34" spans="1:17" x14ac:dyDescent="0.2">
      <c r="A34" s="5"/>
      <c r="B34" s="6"/>
      <c r="C34" s="7" t="s">
        <v>34</v>
      </c>
      <c r="D34" s="18">
        <v>11943</v>
      </c>
      <c r="E34" s="19">
        <f t="shared" si="1"/>
        <v>-3</v>
      </c>
      <c r="F34" s="19">
        <v>2932</v>
      </c>
      <c r="G34" s="20">
        <v>2935</v>
      </c>
      <c r="H34" s="20">
        <v>2935</v>
      </c>
      <c r="I34" s="20">
        <v>2929</v>
      </c>
      <c r="J34" s="20">
        <v>2935</v>
      </c>
      <c r="K34" s="20">
        <v>2932</v>
      </c>
      <c r="L34" s="20">
        <v>2929</v>
      </c>
      <c r="M34" s="20">
        <v>2935</v>
      </c>
      <c r="N34" s="20">
        <v>2932</v>
      </c>
      <c r="O34" s="18">
        <v>2935</v>
      </c>
      <c r="P34" s="18">
        <v>3113</v>
      </c>
      <c r="Q34" s="18">
        <v>3232</v>
      </c>
    </row>
    <row r="35" spans="1:17" x14ac:dyDescent="0.2">
      <c r="A35" s="5"/>
      <c r="B35" s="8"/>
      <c r="C35" s="9" t="s">
        <v>35</v>
      </c>
      <c r="D35" s="21">
        <v>6000</v>
      </c>
      <c r="E35" s="22">
        <f t="shared" si="1"/>
        <v>-4</v>
      </c>
      <c r="F35" s="22">
        <v>1233</v>
      </c>
      <c r="G35" s="23">
        <v>1237</v>
      </c>
      <c r="H35" s="23">
        <v>1238</v>
      </c>
      <c r="I35" s="23">
        <v>1237</v>
      </c>
      <c r="J35" s="23">
        <v>1237</v>
      </c>
      <c r="K35" s="23">
        <v>1238</v>
      </c>
      <c r="L35" s="23">
        <v>0</v>
      </c>
      <c r="M35" s="23">
        <v>1237</v>
      </c>
      <c r="N35" s="23">
        <v>1237</v>
      </c>
      <c r="O35" s="21">
        <v>1196</v>
      </c>
      <c r="P35" s="21">
        <v>1240</v>
      </c>
      <c r="Q35" s="21">
        <v>585</v>
      </c>
    </row>
    <row r="36" spans="1:17" x14ac:dyDescent="0.2">
      <c r="A36" s="5"/>
      <c r="B36" s="2" t="s">
        <v>36</v>
      </c>
      <c r="C36" s="2" t="s">
        <v>37</v>
      </c>
      <c r="D36" s="15"/>
      <c r="E36" s="16">
        <f t="shared" si="1"/>
        <v>0</v>
      </c>
      <c r="F36" s="16">
        <f t="shared" ref="F36:Q36" si="3">SUM(F$37:F$38)</f>
        <v>0</v>
      </c>
      <c r="G36" s="17">
        <f t="shared" si="3"/>
        <v>0</v>
      </c>
      <c r="H36" s="17">
        <f t="shared" si="3"/>
        <v>0</v>
      </c>
      <c r="I36" s="17">
        <f t="shared" si="3"/>
        <v>0</v>
      </c>
      <c r="J36" s="17">
        <f t="shared" si="3"/>
        <v>0</v>
      </c>
      <c r="K36" s="17">
        <f t="shared" si="3"/>
        <v>43714</v>
      </c>
      <c r="L36" s="17">
        <f t="shared" si="3"/>
        <v>46455</v>
      </c>
      <c r="M36" s="17">
        <f t="shared" si="3"/>
        <v>80299</v>
      </c>
      <c r="N36" s="17">
        <f t="shared" si="3"/>
        <v>77841</v>
      </c>
      <c r="O36" s="15">
        <f t="shared" si="3"/>
        <v>100975</v>
      </c>
      <c r="P36" s="15">
        <f t="shared" si="3"/>
        <v>104456</v>
      </c>
      <c r="Q36" s="15">
        <f t="shared" si="3"/>
        <v>99823</v>
      </c>
    </row>
    <row r="37" spans="1:17" x14ac:dyDescent="0.2">
      <c r="A37" s="5"/>
      <c r="B37" s="6"/>
      <c r="C37" s="7" t="s">
        <v>38</v>
      </c>
      <c r="D37" s="18">
        <v>110000</v>
      </c>
      <c r="E37" s="19">
        <f t="shared" si="1"/>
        <v>0</v>
      </c>
      <c r="F37" s="19">
        <v>0</v>
      </c>
      <c r="G37" s="20">
        <v>0</v>
      </c>
      <c r="H37" s="20">
        <v>0</v>
      </c>
      <c r="I37" s="20">
        <v>0</v>
      </c>
      <c r="J37" s="20">
        <v>0</v>
      </c>
      <c r="K37" s="20">
        <v>43714</v>
      </c>
      <c r="L37" s="20">
        <v>46455</v>
      </c>
      <c r="M37" s="20">
        <v>80299</v>
      </c>
      <c r="N37" s="20">
        <v>77841</v>
      </c>
      <c r="O37" s="18">
        <v>62219</v>
      </c>
      <c r="P37" s="18">
        <v>72389</v>
      </c>
      <c r="Q37" s="18">
        <v>64515</v>
      </c>
    </row>
    <row r="38" spans="1:17" x14ac:dyDescent="0.2">
      <c r="A38" s="5"/>
      <c r="B38" s="8"/>
      <c r="C38" s="9" t="s">
        <v>39</v>
      </c>
      <c r="D38" s="21">
        <v>120000</v>
      </c>
      <c r="E38" s="22">
        <f t="shared" si="1"/>
        <v>0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3" t="s">
        <v>0</v>
      </c>
      <c r="L38" s="23">
        <v>0</v>
      </c>
      <c r="M38" s="23">
        <v>0</v>
      </c>
      <c r="N38" s="23">
        <v>0</v>
      </c>
      <c r="O38" s="21">
        <v>38756</v>
      </c>
      <c r="P38" s="21">
        <v>32067</v>
      </c>
      <c r="Q38" s="21">
        <v>35308</v>
      </c>
    </row>
    <row r="39" spans="1:17" x14ac:dyDescent="0.2">
      <c r="A39" s="5"/>
      <c r="B39" s="2" t="s">
        <v>40</v>
      </c>
      <c r="C39" s="2" t="s">
        <v>41</v>
      </c>
      <c r="D39" s="15"/>
      <c r="E39" s="16">
        <f t="shared" si="1"/>
        <v>11416</v>
      </c>
      <c r="F39" s="16">
        <f t="shared" ref="F39:Q39" si="4">SUM(F$40:F$81)</f>
        <v>133749</v>
      </c>
      <c r="G39" s="17">
        <f t="shared" si="4"/>
        <v>122333</v>
      </c>
      <c r="H39" s="17">
        <f t="shared" si="4"/>
        <v>116667</v>
      </c>
      <c r="I39" s="17">
        <f t="shared" si="4"/>
        <v>103326</v>
      </c>
      <c r="J39" s="17">
        <f t="shared" si="4"/>
        <v>115274</v>
      </c>
      <c r="K39" s="17">
        <f t="shared" si="4"/>
        <v>142047</v>
      </c>
      <c r="L39" s="17">
        <f t="shared" si="4"/>
        <v>139743</v>
      </c>
      <c r="M39" s="17">
        <f t="shared" si="4"/>
        <v>125743</v>
      </c>
      <c r="N39" s="17">
        <f t="shared" si="4"/>
        <v>163983</v>
      </c>
      <c r="O39" s="15">
        <f t="shared" si="4"/>
        <v>127220</v>
      </c>
      <c r="P39" s="15">
        <f t="shared" si="4"/>
        <v>171217</v>
      </c>
      <c r="Q39" s="15">
        <f t="shared" si="4"/>
        <v>195179</v>
      </c>
    </row>
    <row r="40" spans="1:17" hidden="1" x14ac:dyDescent="0.2">
      <c r="A40" s="5"/>
      <c r="B40" s="6"/>
      <c r="C40" s="7" t="s">
        <v>42</v>
      </c>
      <c r="D40" s="18"/>
      <c r="E40" s="19">
        <f t="shared" si="1"/>
        <v>0</v>
      </c>
      <c r="F40" s="19"/>
      <c r="G40" s="20"/>
      <c r="H40" s="20"/>
      <c r="I40" s="20"/>
      <c r="J40" s="20"/>
      <c r="K40" s="20"/>
      <c r="L40" s="20"/>
      <c r="M40" s="20"/>
      <c r="N40" s="20"/>
      <c r="O40" s="18"/>
      <c r="P40" s="18"/>
      <c r="Q40" s="18"/>
    </row>
    <row r="41" spans="1:17" hidden="1" x14ac:dyDescent="0.2">
      <c r="A41" s="5"/>
      <c r="B41" s="6"/>
      <c r="C41" s="7" t="s">
        <v>43</v>
      </c>
      <c r="D41" s="18"/>
      <c r="E41" s="19">
        <f t="shared" si="1"/>
        <v>0</v>
      </c>
      <c r="F41" s="19"/>
      <c r="G41" s="20"/>
      <c r="H41" s="20"/>
      <c r="I41" s="20"/>
      <c r="J41" s="20"/>
      <c r="K41" s="20"/>
      <c r="L41" s="20"/>
      <c r="M41" s="20"/>
      <c r="N41" s="20"/>
      <c r="O41" s="18"/>
      <c r="P41" s="18"/>
      <c r="Q41" s="18"/>
    </row>
    <row r="42" spans="1:17" hidden="1" x14ac:dyDescent="0.2">
      <c r="A42" s="5"/>
      <c r="B42" s="6"/>
      <c r="C42" s="7" t="s">
        <v>44</v>
      </c>
      <c r="D42" s="18"/>
      <c r="E42" s="19">
        <f t="shared" si="1"/>
        <v>0</v>
      </c>
      <c r="F42" s="19"/>
      <c r="G42" s="20"/>
      <c r="H42" s="20"/>
      <c r="I42" s="20"/>
      <c r="J42" s="20"/>
      <c r="K42" s="20"/>
      <c r="L42" s="20"/>
      <c r="M42" s="20"/>
      <c r="N42" s="20"/>
      <c r="O42" s="18"/>
      <c r="P42" s="18"/>
      <c r="Q42" s="18"/>
    </row>
    <row r="43" spans="1:17" hidden="1" x14ac:dyDescent="0.2">
      <c r="A43" s="5"/>
      <c r="B43" s="6"/>
      <c r="C43" s="7" t="s">
        <v>45</v>
      </c>
      <c r="D43" s="18"/>
      <c r="E43" s="19">
        <f t="shared" si="1"/>
        <v>0</v>
      </c>
      <c r="F43" s="19"/>
      <c r="G43" s="20"/>
      <c r="H43" s="20"/>
      <c r="I43" s="20"/>
      <c r="J43" s="20"/>
      <c r="K43" s="20"/>
      <c r="L43" s="20"/>
      <c r="M43" s="20"/>
      <c r="N43" s="20"/>
      <c r="O43" s="18"/>
      <c r="P43" s="18"/>
      <c r="Q43" s="18"/>
    </row>
    <row r="44" spans="1:17" x14ac:dyDescent="0.2">
      <c r="A44" s="5"/>
      <c r="B44" s="6"/>
      <c r="C44" s="7" t="s">
        <v>46</v>
      </c>
      <c r="D44" s="18">
        <v>453600</v>
      </c>
      <c r="E44" s="19">
        <f t="shared" si="1"/>
        <v>5901</v>
      </c>
      <c r="F44" s="19">
        <v>92368</v>
      </c>
      <c r="G44" s="20">
        <v>86467</v>
      </c>
      <c r="H44" s="20">
        <v>85836</v>
      </c>
      <c r="I44" s="20">
        <v>74474</v>
      </c>
      <c r="J44" s="20">
        <v>84754</v>
      </c>
      <c r="K44" s="20">
        <v>106207</v>
      </c>
      <c r="L44" s="20">
        <v>103669</v>
      </c>
      <c r="M44" s="20">
        <v>99741</v>
      </c>
      <c r="N44" s="20">
        <v>130317</v>
      </c>
      <c r="O44" s="18">
        <v>73966</v>
      </c>
      <c r="P44" s="18">
        <v>94197</v>
      </c>
      <c r="Q44" s="18">
        <v>140610</v>
      </c>
    </row>
    <row r="45" spans="1:17" x14ac:dyDescent="0.2">
      <c r="A45" s="5"/>
      <c r="B45" s="6"/>
      <c r="C45" s="7" t="s">
        <v>47</v>
      </c>
      <c r="D45" s="18">
        <v>160000</v>
      </c>
      <c r="E45" s="19">
        <f t="shared" si="1"/>
        <v>-1664</v>
      </c>
      <c r="F45" s="19">
        <v>7584</v>
      </c>
      <c r="G45" s="20">
        <v>9248</v>
      </c>
      <c r="H45" s="20">
        <v>9189</v>
      </c>
      <c r="I45" s="20">
        <v>3499</v>
      </c>
      <c r="J45" s="20">
        <v>3298</v>
      </c>
      <c r="K45" s="20">
        <v>10304</v>
      </c>
      <c r="L45" s="20">
        <v>8395</v>
      </c>
      <c r="M45" s="20">
        <v>9924</v>
      </c>
      <c r="N45" s="20">
        <v>8442</v>
      </c>
      <c r="O45" s="18">
        <v>16628</v>
      </c>
      <c r="P45" s="18">
        <v>19212</v>
      </c>
      <c r="Q45" s="18">
        <v>15669</v>
      </c>
    </row>
    <row r="46" spans="1:17" x14ac:dyDescent="0.2">
      <c r="A46" s="5"/>
      <c r="B46" s="6"/>
      <c r="C46" s="7" t="s">
        <v>48</v>
      </c>
      <c r="D46" s="18">
        <v>13280</v>
      </c>
      <c r="E46" s="19">
        <f t="shared" si="1"/>
        <v>0</v>
      </c>
      <c r="F46" s="19">
        <v>0</v>
      </c>
      <c r="G46" s="20">
        <v>0</v>
      </c>
      <c r="H46" s="20">
        <v>1851</v>
      </c>
      <c r="I46" s="20">
        <v>2974</v>
      </c>
      <c r="J46" s="20">
        <v>5543</v>
      </c>
      <c r="K46" s="20">
        <v>4178</v>
      </c>
      <c r="L46" s="20">
        <v>611</v>
      </c>
      <c r="M46" s="20">
        <v>2511</v>
      </c>
      <c r="N46" s="20">
        <v>5758</v>
      </c>
      <c r="O46" s="18">
        <v>3169</v>
      </c>
      <c r="P46" s="18">
        <v>1191</v>
      </c>
      <c r="Q46" s="18">
        <v>534</v>
      </c>
    </row>
    <row r="47" spans="1:17" hidden="1" x14ac:dyDescent="0.2">
      <c r="A47" s="5"/>
      <c r="B47" s="6"/>
      <c r="C47" s="7" t="s">
        <v>49</v>
      </c>
      <c r="D47" s="18"/>
      <c r="E47" s="19">
        <f t="shared" si="1"/>
        <v>0</v>
      </c>
      <c r="F47" s="19"/>
      <c r="G47" s="20"/>
      <c r="H47" s="20"/>
      <c r="I47" s="20"/>
      <c r="J47" s="20"/>
      <c r="K47" s="20"/>
      <c r="L47" s="20"/>
      <c r="M47" s="20"/>
      <c r="N47" s="20"/>
      <c r="O47" s="18"/>
      <c r="P47" s="18"/>
      <c r="Q47" s="18"/>
    </row>
    <row r="48" spans="1:17" hidden="1" x14ac:dyDescent="0.2">
      <c r="A48" s="5"/>
      <c r="B48" s="6"/>
      <c r="C48" s="7" t="s">
        <v>50</v>
      </c>
      <c r="D48" s="18"/>
      <c r="E48" s="19">
        <f t="shared" si="1"/>
        <v>0</v>
      </c>
      <c r="F48" s="19"/>
      <c r="G48" s="20"/>
      <c r="H48" s="20"/>
      <c r="I48" s="20"/>
      <c r="J48" s="20"/>
      <c r="K48" s="20"/>
      <c r="L48" s="20"/>
      <c r="M48" s="20"/>
      <c r="N48" s="20"/>
      <c r="O48" s="18"/>
      <c r="P48" s="18"/>
      <c r="Q48" s="18"/>
    </row>
    <row r="49" spans="1:17" hidden="1" x14ac:dyDescent="0.2">
      <c r="A49" s="5"/>
      <c r="B49" s="6"/>
      <c r="C49" s="7" t="s">
        <v>51</v>
      </c>
      <c r="D49" s="18"/>
      <c r="E49" s="19">
        <f t="shared" si="1"/>
        <v>0</v>
      </c>
      <c r="F49" s="19"/>
      <c r="G49" s="20"/>
      <c r="H49" s="20"/>
      <c r="I49" s="20"/>
      <c r="J49" s="20"/>
      <c r="K49" s="20"/>
      <c r="L49" s="20"/>
      <c r="M49" s="20"/>
      <c r="N49" s="20"/>
      <c r="O49" s="18"/>
      <c r="P49" s="18"/>
      <c r="Q49" s="18"/>
    </row>
    <row r="50" spans="1:17" hidden="1" x14ac:dyDescent="0.2">
      <c r="A50" s="5"/>
      <c r="B50" s="6"/>
      <c r="C50" s="7" t="s">
        <v>52</v>
      </c>
      <c r="D50" s="18"/>
      <c r="E50" s="19">
        <f t="shared" si="1"/>
        <v>0</v>
      </c>
      <c r="F50" s="19"/>
      <c r="G50" s="20"/>
      <c r="H50" s="20"/>
      <c r="I50" s="20"/>
      <c r="J50" s="20"/>
      <c r="K50" s="20"/>
      <c r="L50" s="20"/>
      <c r="M50" s="20"/>
      <c r="N50" s="20"/>
      <c r="O50" s="18"/>
      <c r="P50" s="18"/>
      <c r="Q50" s="18"/>
    </row>
    <row r="51" spans="1:17" hidden="1" x14ac:dyDescent="0.2">
      <c r="A51" s="5"/>
      <c r="B51" s="6"/>
      <c r="C51" s="7" t="s">
        <v>53</v>
      </c>
      <c r="D51" s="18"/>
      <c r="E51" s="19">
        <f t="shared" si="1"/>
        <v>0</v>
      </c>
      <c r="F51" s="19"/>
      <c r="G51" s="20"/>
      <c r="H51" s="20"/>
      <c r="I51" s="20"/>
      <c r="J51" s="20"/>
      <c r="K51" s="20"/>
      <c r="L51" s="20"/>
      <c r="M51" s="20"/>
      <c r="N51" s="20"/>
      <c r="O51" s="18"/>
      <c r="P51" s="18"/>
      <c r="Q51" s="18"/>
    </row>
    <row r="52" spans="1:17" hidden="1" x14ac:dyDescent="0.2">
      <c r="A52" s="5"/>
      <c r="B52" s="6"/>
      <c r="C52" s="7" t="s">
        <v>54</v>
      </c>
      <c r="D52" s="18"/>
      <c r="E52" s="19">
        <f t="shared" si="1"/>
        <v>0</v>
      </c>
      <c r="F52" s="19"/>
      <c r="G52" s="20"/>
      <c r="H52" s="20"/>
      <c r="I52" s="20"/>
      <c r="J52" s="20"/>
      <c r="K52" s="20"/>
      <c r="L52" s="20"/>
      <c r="M52" s="20"/>
      <c r="N52" s="20"/>
      <c r="O52" s="18"/>
      <c r="P52" s="18"/>
      <c r="Q52" s="18"/>
    </row>
    <row r="53" spans="1:17" x14ac:dyDescent="0.2">
      <c r="A53" s="5"/>
      <c r="B53" s="6"/>
      <c r="C53" s="7" t="s">
        <v>55</v>
      </c>
      <c r="D53" s="18">
        <v>27750</v>
      </c>
      <c r="E53" s="19">
        <f t="shared" si="1"/>
        <v>277</v>
      </c>
      <c r="F53" s="19">
        <v>12101</v>
      </c>
      <c r="G53" s="20">
        <v>11824</v>
      </c>
      <c r="H53" s="20">
        <v>8332</v>
      </c>
      <c r="I53" s="20">
        <v>10091</v>
      </c>
      <c r="J53" s="20">
        <v>9538</v>
      </c>
      <c r="K53" s="20">
        <v>9829</v>
      </c>
      <c r="L53" s="20">
        <v>12298</v>
      </c>
      <c r="M53" s="20">
        <v>10637</v>
      </c>
      <c r="N53" s="20">
        <v>16814</v>
      </c>
      <c r="O53" s="18">
        <v>13380</v>
      </c>
      <c r="P53" s="18">
        <v>21206</v>
      </c>
      <c r="Q53" s="18">
        <v>11659</v>
      </c>
    </row>
    <row r="54" spans="1:17" hidden="1" x14ac:dyDescent="0.2">
      <c r="A54" s="5"/>
      <c r="B54" s="6"/>
      <c r="C54" s="7" t="s">
        <v>56</v>
      </c>
      <c r="D54" s="18"/>
      <c r="E54" s="19">
        <f t="shared" si="1"/>
        <v>0</v>
      </c>
      <c r="F54" s="19"/>
      <c r="G54" s="20"/>
      <c r="H54" s="20"/>
      <c r="I54" s="20"/>
      <c r="J54" s="20"/>
      <c r="K54" s="20"/>
      <c r="L54" s="20"/>
      <c r="M54" s="20"/>
      <c r="N54" s="20"/>
      <c r="O54" s="18"/>
      <c r="P54" s="18"/>
      <c r="Q54" s="18"/>
    </row>
    <row r="55" spans="1:17" hidden="1" x14ac:dyDescent="0.2">
      <c r="A55" s="5"/>
      <c r="B55" s="6"/>
      <c r="C55" s="7" t="s">
        <v>57</v>
      </c>
      <c r="D55" s="18"/>
      <c r="E55" s="19">
        <f t="shared" si="1"/>
        <v>0</v>
      </c>
      <c r="F55" s="19"/>
      <c r="G55" s="20"/>
      <c r="H55" s="20"/>
      <c r="I55" s="20"/>
      <c r="J55" s="20"/>
      <c r="K55" s="20"/>
      <c r="L55" s="20"/>
      <c r="M55" s="20"/>
      <c r="N55" s="20"/>
      <c r="O55" s="18"/>
      <c r="P55" s="18"/>
      <c r="Q55" s="18"/>
    </row>
    <row r="56" spans="1:17" hidden="1" x14ac:dyDescent="0.2">
      <c r="A56" s="5"/>
      <c r="B56" s="6"/>
      <c r="C56" s="7" t="s">
        <v>58</v>
      </c>
      <c r="D56" s="18"/>
      <c r="E56" s="19">
        <f t="shared" si="1"/>
        <v>0</v>
      </c>
      <c r="F56" s="19"/>
      <c r="G56" s="20"/>
      <c r="H56" s="20"/>
      <c r="I56" s="20"/>
      <c r="J56" s="20"/>
      <c r="K56" s="20"/>
      <c r="L56" s="20"/>
      <c r="M56" s="20"/>
      <c r="N56" s="20"/>
      <c r="O56" s="18"/>
      <c r="P56" s="18"/>
      <c r="Q56" s="18"/>
    </row>
    <row r="57" spans="1:17" hidden="1" x14ac:dyDescent="0.2">
      <c r="A57" s="5"/>
      <c r="B57" s="6"/>
      <c r="C57" s="7" t="s">
        <v>59</v>
      </c>
      <c r="D57" s="18"/>
      <c r="E57" s="19">
        <f t="shared" si="1"/>
        <v>0</v>
      </c>
      <c r="F57" s="19"/>
      <c r="G57" s="20"/>
      <c r="H57" s="20"/>
      <c r="I57" s="20"/>
      <c r="J57" s="20"/>
      <c r="K57" s="20"/>
      <c r="L57" s="20"/>
      <c r="M57" s="20"/>
      <c r="N57" s="20"/>
      <c r="O57" s="18"/>
      <c r="P57" s="18"/>
      <c r="Q57" s="18"/>
    </row>
    <row r="58" spans="1:17" hidden="1" x14ac:dyDescent="0.2">
      <c r="A58" s="5"/>
      <c r="B58" s="6"/>
      <c r="C58" s="7" t="s">
        <v>60</v>
      </c>
      <c r="D58" s="18"/>
      <c r="E58" s="19">
        <f t="shared" si="1"/>
        <v>0</v>
      </c>
      <c r="F58" s="19"/>
      <c r="G58" s="20"/>
      <c r="H58" s="20"/>
      <c r="I58" s="20"/>
      <c r="J58" s="20"/>
      <c r="K58" s="20"/>
      <c r="L58" s="20"/>
      <c r="M58" s="20"/>
      <c r="N58" s="20"/>
      <c r="O58" s="18"/>
      <c r="P58" s="18"/>
      <c r="Q58" s="18"/>
    </row>
    <row r="59" spans="1:17" hidden="1" x14ac:dyDescent="0.2">
      <c r="A59" s="5"/>
      <c r="B59" s="6"/>
      <c r="C59" s="7" t="s">
        <v>61</v>
      </c>
      <c r="D59" s="18"/>
      <c r="E59" s="19">
        <f t="shared" si="1"/>
        <v>0</v>
      </c>
      <c r="F59" s="19"/>
      <c r="G59" s="20"/>
      <c r="H59" s="20"/>
      <c r="I59" s="20"/>
      <c r="J59" s="20"/>
      <c r="K59" s="20"/>
      <c r="L59" s="20"/>
      <c r="M59" s="20"/>
      <c r="N59" s="20"/>
      <c r="O59" s="18"/>
      <c r="P59" s="18"/>
      <c r="Q59" s="18"/>
    </row>
    <row r="60" spans="1:17" hidden="1" x14ac:dyDescent="0.2">
      <c r="A60" s="5"/>
      <c r="B60" s="6"/>
      <c r="C60" s="7" t="s">
        <v>62</v>
      </c>
      <c r="D60" s="18"/>
      <c r="E60" s="19">
        <f t="shared" si="1"/>
        <v>0</v>
      </c>
      <c r="F60" s="19"/>
      <c r="G60" s="20"/>
      <c r="H60" s="20"/>
      <c r="I60" s="20"/>
      <c r="J60" s="20"/>
      <c r="K60" s="20"/>
      <c r="L60" s="20"/>
      <c r="M60" s="20"/>
      <c r="N60" s="20"/>
      <c r="O60" s="18"/>
      <c r="P60" s="18"/>
      <c r="Q60" s="18"/>
    </row>
    <row r="61" spans="1:17" x14ac:dyDescent="0.2">
      <c r="A61" s="5"/>
      <c r="B61" s="6"/>
      <c r="C61" s="7" t="s">
        <v>63</v>
      </c>
      <c r="D61" s="18">
        <v>11200</v>
      </c>
      <c r="E61" s="19">
        <f t="shared" si="1"/>
        <v>-6164</v>
      </c>
      <c r="F61" s="19">
        <v>0</v>
      </c>
      <c r="G61" s="20">
        <v>6164</v>
      </c>
      <c r="H61" s="20">
        <v>2463</v>
      </c>
      <c r="I61" s="20">
        <v>3399</v>
      </c>
      <c r="J61" s="20">
        <v>3230</v>
      </c>
      <c r="K61" s="20">
        <v>2530</v>
      </c>
      <c r="L61" s="20">
        <v>2202</v>
      </c>
      <c r="M61" s="20">
        <v>2930</v>
      </c>
      <c r="N61" s="20">
        <v>2652</v>
      </c>
      <c r="O61" s="18">
        <v>3021</v>
      </c>
      <c r="P61" s="18">
        <v>4746</v>
      </c>
      <c r="Q61" s="18">
        <v>3067</v>
      </c>
    </row>
    <row r="62" spans="1:17" hidden="1" x14ac:dyDescent="0.2">
      <c r="A62" s="5"/>
      <c r="B62" s="6"/>
      <c r="C62" s="7" t="s">
        <v>64</v>
      </c>
      <c r="D62" s="18"/>
      <c r="E62" s="19">
        <f t="shared" si="1"/>
        <v>0</v>
      </c>
      <c r="F62" s="19"/>
      <c r="G62" s="20"/>
      <c r="H62" s="20"/>
      <c r="I62" s="20"/>
      <c r="J62" s="20"/>
      <c r="K62" s="20"/>
      <c r="L62" s="20"/>
      <c r="M62" s="20"/>
      <c r="N62" s="20"/>
      <c r="O62" s="18"/>
      <c r="P62" s="18"/>
      <c r="Q62" s="18"/>
    </row>
    <row r="63" spans="1:17" hidden="1" x14ac:dyDescent="0.2">
      <c r="A63" s="5"/>
      <c r="B63" s="6"/>
      <c r="C63" s="7" t="s">
        <v>65</v>
      </c>
      <c r="D63" s="18"/>
      <c r="E63" s="19">
        <f t="shared" si="1"/>
        <v>0</v>
      </c>
      <c r="F63" s="19"/>
      <c r="G63" s="20"/>
      <c r="H63" s="20"/>
      <c r="I63" s="20"/>
      <c r="J63" s="20"/>
      <c r="K63" s="20"/>
      <c r="L63" s="20"/>
      <c r="M63" s="20"/>
      <c r="N63" s="20"/>
      <c r="O63" s="18"/>
      <c r="P63" s="18"/>
      <c r="Q63" s="18"/>
    </row>
    <row r="64" spans="1:17" hidden="1" x14ac:dyDescent="0.2">
      <c r="A64" s="5"/>
      <c r="B64" s="6"/>
      <c r="C64" s="7" t="s">
        <v>66</v>
      </c>
      <c r="D64" s="18"/>
      <c r="E64" s="19">
        <f t="shared" si="1"/>
        <v>0</v>
      </c>
      <c r="F64" s="19"/>
      <c r="G64" s="20"/>
      <c r="H64" s="20"/>
      <c r="I64" s="20"/>
      <c r="J64" s="20"/>
      <c r="K64" s="20"/>
      <c r="L64" s="20"/>
      <c r="M64" s="20"/>
      <c r="N64" s="20"/>
      <c r="O64" s="18"/>
      <c r="P64" s="18"/>
      <c r="Q64" s="18"/>
    </row>
    <row r="65" spans="1:17" hidden="1" x14ac:dyDescent="0.2">
      <c r="A65" s="5"/>
      <c r="B65" s="6"/>
      <c r="C65" s="7" t="s">
        <v>67</v>
      </c>
      <c r="D65" s="18"/>
      <c r="E65" s="19">
        <f t="shared" si="1"/>
        <v>0</v>
      </c>
      <c r="F65" s="19"/>
      <c r="G65" s="20"/>
      <c r="H65" s="20"/>
      <c r="I65" s="20"/>
      <c r="J65" s="20"/>
      <c r="K65" s="20"/>
      <c r="L65" s="20"/>
      <c r="M65" s="20"/>
      <c r="N65" s="20"/>
      <c r="O65" s="18"/>
      <c r="P65" s="18"/>
      <c r="Q65" s="18"/>
    </row>
    <row r="66" spans="1:17" hidden="1" x14ac:dyDescent="0.2">
      <c r="A66" s="5"/>
      <c r="B66" s="6"/>
      <c r="C66" s="7" t="s">
        <v>68</v>
      </c>
      <c r="D66" s="18"/>
      <c r="E66" s="19">
        <f t="shared" si="1"/>
        <v>0</v>
      </c>
      <c r="F66" s="19"/>
      <c r="G66" s="20"/>
      <c r="H66" s="20"/>
      <c r="I66" s="20"/>
      <c r="J66" s="20"/>
      <c r="K66" s="20"/>
      <c r="L66" s="20"/>
      <c r="M66" s="20"/>
      <c r="N66" s="20"/>
      <c r="O66" s="18"/>
      <c r="P66" s="18"/>
      <c r="Q66" s="18"/>
    </row>
    <row r="67" spans="1:17" hidden="1" x14ac:dyDescent="0.2">
      <c r="A67" s="5"/>
      <c r="B67" s="6"/>
      <c r="C67" s="7" t="s">
        <v>69</v>
      </c>
      <c r="D67" s="18"/>
      <c r="E67" s="19">
        <f t="shared" ref="E67:E100" si="5">IF(ISERROR($F67-$G67), "na", ($F67-$G67))</f>
        <v>0</v>
      </c>
      <c r="F67" s="19"/>
      <c r="G67" s="20"/>
      <c r="H67" s="20"/>
      <c r="I67" s="20"/>
      <c r="J67" s="20"/>
      <c r="K67" s="20"/>
      <c r="L67" s="20"/>
      <c r="M67" s="20"/>
      <c r="N67" s="20"/>
      <c r="O67" s="18"/>
      <c r="P67" s="18"/>
      <c r="Q67" s="18"/>
    </row>
    <row r="68" spans="1:17" hidden="1" x14ac:dyDescent="0.2">
      <c r="A68" s="5"/>
      <c r="B68" s="6"/>
      <c r="C68" s="7" t="s">
        <v>70</v>
      </c>
      <c r="D68" s="18"/>
      <c r="E68" s="19">
        <f t="shared" si="5"/>
        <v>0</v>
      </c>
      <c r="F68" s="19"/>
      <c r="G68" s="20"/>
      <c r="H68" s="20"/>
      <c r="I68" s="20"/>
      <c r="J68" s="20"/>
      <c r="K68" s="20"/>
      <c r="L68" s="20"/>
      <c r="M68" s="20"/>
      <c r="N68" s="20"/>
      <c r="O68" s="18"/>
      <c r="P68" s="18"/>
      <c r="Q68" s="18"/>
    </row>
    <row r="69" spans="1:17" hidden="1" x14ac:dyDescent="0.2">
      <c r="A69" s="5"/>
      <c r="B69" s="6"/>
      <c r="C69" s="7" t="s">
        <v>71</v>
      </c>
      <c r="D69" s="18"/>
      <c r="E69" s="19">
        <f t="shared" si="5"/>
        <v>0</v>
      </c>
      <c r="F69" s="19"/>
      <c r="G69" s="20"/>
      <c r="H69" s="20"/>
      <c r="I69" s="20"/>
      <c r="J69" s="20"/>
      <c r="K69" s="20"/>
      <c r="L69" s="20"/>
      <c r="M69" s="20"/>
      <c r="N69" s="20"/>
      <c r="O69" s="18"/>
      <c r="P69" s="18"/>
      <c r="Q69" s="18"/>
    </row>
    <row r="70" spans="1:17" hidden="1" x14ac:dyDescent="0.2">
      <c r="A70" s="5"/>
      <c r="B70" s="6"/>
      <c r="C70" s="7" t="s">
        <v>72</v>
      </c>
      <c r="D70" s="18"/>
      <c r="E70" s="19">
        <f t="shared" si="5"/>
        <v>0</v>
      </c>
      <c r="F70" s="19"/>
      <c r="G70" s="20"/>
      <c r="H70" s="20"/>
      <c r="I70" s="20"/>
      <c r="J70" s="20"/>
      <c r="K70" s="20"/>
      <c r="L70" s="20"/>
      <c r="M70" s="20"/>
      <c r="N70" s="20"/>
      <c r="O70" s="18"/>
      <c r="P70" s="18"/>
      <c r="Q70" s="18"/>
    </row>
    <row r="71" spans="1:17" hidden="1" x14ac:dyDescent="0.2">
      <c r="A71" s="5"/>
      <c r="B71" s="6"/>
      <c r="C71" s="7" t="s">
        <v>73</v>
      </c>
      <c r="D71" s="18"/>
      <c r="E71" s="19">
        <f t="shared" si="5"/>
        <v>0</v>
      </c>
      <c r="F71" s="19"/>
      <c r="G71" s="20"/>
      <c r="H71" s="20"/>
      <c r="I71" s="20"/>
      <c r="J71" s="20"/>
      <c r="K71" s="20"/>
      <c r="L71" s="20"/>
      <c r="M71" s="20"/>
      <c r="N71" s="20"/>
      <c r="O71" s="18"/>
      <c r="P71" s="18"/>
      <c r="Q71" s="18"/>
    </row>
    <row r="72" spans="1:17" hidden="1" x14ac:dyDescent="0.2">
      <c r="A72" s="5"/>
      <c r="B72" s="6"/>
      <c r="C72" s="7" t="s">
        <v>74</v>
      </c>
      <c r="D72" s="18"/>
      <c r="E72" s="19">
        <f t="shared" si="5"/>
        <v>0</v>
      </c>
      <c r="F72" s="19"/>
      <c r="G72" s="20"/>
      <c r="H72" s="20"/>
      <c r="I72" s="20"/>
      <c r="J72" s="20"/>
      <c r="K72" s="20"/>
      <c r="L72" s="20"/>
      <c r="M72" s="20"/>
      <c r="N72" s="20"/>
      <c r="O72" s="18"/>
      <c r="P72" s="18"/>
      <c r="Q72" s="18"/>
    </row>
    <row r="73" spans="1:17" hidden="1" x14ac:dyDescent="0.2">
      <c r="A73" s="5"/>
      <c r="B73" s="6"/>
      <c r="C73" s="7" t="s">
        <v>75</v>
      </c>
      <c r="D73" s="18"/>
      <c r="E73" s="19">
        <f t="shared" si="5"/>
        <v>0</v>
      </c>
      <c r="F73" s="19"/>
      <c r="G73" s="20"/>
      <c r="H73" s="20"/>
      <c r="I73" s="20"/>
      <c r="J73" s="20"/>
      <c r="K73" s="20"/>
      <c r="L73" s="20"/>
      <c r="M73" s="20"/>
      <c r="N73" s="20"/>
      <c r="O73" s="18"/>
      <c r="P73" s="18"/>
      <c r="Q73" s="18"/>
    </row>
    <row r="74" spans="1:17" hidden="1" x14ac:dyDescent="0.2">
      <c r="A74" s="5"/>
      <c r="B74" s="6"/>
      <c r="C74" s="7" t="s">
        <v>76</v>
      </c>
      <c r="D74" s="18"/>
      <c r="E74" s="19">
        <f t="shared" si="5"/>
        <v>0</v>
      </c>
      <c r="F74" s="19"/>
      <c r="G74" s="20"/>
      <c r="H74" s="20"/>
      <c r="I74" s="20"/>
      <c r="J74" s="20"/>
      <c r="K74" s="20"/>
      <c r="L74" s="20"/>
      <c r="M74" s="20"/>
      <c r="N74" s="20"/>
      <c r="O74" s="18"/>
      <c r="P74" s="18"/>
      <c r="Q74" s="18"/>
    </row>
    <row r="75" spans="1:17" hidden="1" x14ac:dyDescent="0.2">
      <c r="A75" s="5"/>
      <c r="B75" s="6"/>
      <c r="C75" s="7" t="s">
        <v>77</v>
      </c>
      <c r="D75" s="18"/>
      <c r="E75" s="19">
        <f t="shared" si="5"/>
        <v>0</v>
      </c>
      <c r="F75" s="19"/>
      <c r="G75" s="20"/>
      <c r="H75" s="20"/>
      <c r="I75" s="20"/>
      <c r="J75" s="20"/>
      <c r="K75" s="20"/>
      <c r="L75" s="20"/>
      <c r="M75" s="20"/>
      <c r="N75" s="20"/>
      <c r="O75" s="18"/>
      <c r="P75" s="18"/>
      <c r="Q75" s="18"/>
    </row>
    <row r="76" spans="1:17" hidden="1" x14ac:dyDescent="0.2">
      <c r="A76" s="5"/>
      <c r="B76" s="6"/>
      <c r="C76" s="7" t="s">
        <v>78</v>
      </c>
      <c r="D76" s="18"/>
      <c r="E76" s="19">
        <f t="shared" si="5"/>
        <v>0</v>
      </c>
      <c r="F76" s="19"/>
      <c r="G76" s="20"/>
      <c r="H76" s="20"/>
      <c r="I76" s="20"/>
      <c r="J76" s="20"/>
      <c r="K76" s="20"/>
      <c r="L76" s="20"/>
      <c r="M76" s="20"/>
      <c r="N76" s="20"/>
      <c r="O76" s="18"/>
      <c r="P76" s="18"/>
      <c r="Q76" s="18"/>
    </row>
    <row r="77" spans="1:17" hidden="1" x14ac:dyDescent="0.2">
      <c r="A77" s="5"/>
      <c r="B77" s="6"/>
      <c r="C77" s="7" t="s">
        <v>79</v>
      </c>
      <c r="D77" s="18"/>
      <c r="E77" s="19">
        <f t="shared" si="5"/>
        <v>0</v>
      </c>
      <c r="F77" s="19"/>
      <c r="G77" s="20"/>
      <c r="H77" s="20"/>
      <c r="I77" s="20"/>
      <c r="J77" s="20"/>
      <c r="K77" s="20"/>
      <c r="L77" s="20"/>
      <c r="M77" s="20"/>
      <c r="N77" s="20"/>
      <c r="O77" s="18"/>
      <c r="P77" s="18"/>
      <c r="Q77" s="18"/>
    </row>
    <row r="78" spans="1:17" hidden="1" x14ac:dyDescent="0.2">
      <c r="A78" s="5"/>
      <c r="B78" s="6"/>
      <c r="C78" s="7" t="s">
        <v>80</v>
      </c>
      <c r="D78" s="18"/>
      <c r="E78" s="19">
        <f t="shared" si="5"/>
        <v>0</v>
      </c>
      <c r="F78" s="19"/>
      <c r="G78" s="20"/>
      <c r="H78" s="20"/>
      <c r="I78" s="20"/>
      <c r="J78" s="20"/>
      <c r="K78" s="20"/>
      <c r="L78" s="20"/>
      <c r="M78" s="20"/>
      <c r="N78" s="20"/>
      <c r="O78" s="18"/>
      <c r="P78" s="18"/>
      <c r="Q78" s="18"/>
    </row>
    <row r="79" spans="1:17" x14ac:dyDescent="0.2">
      <c r="A79" s="5"/>
      <c r="B79" s="6"/>
      <c r="C79" s="7" t="s">
        <v>81</v>
      </c>
      <c r="D79" s="18">
        <v>87200</v>
      </c>
      <c r="E79" s="19">
        <f t="shared" si="5"/>
        <v>13066</v>
      </c>
      <c r="F79" s="19">
        <v>21696</v>
      </c>
      <c r="G79" s="20">
        <v>8630</v>
      </c>
      <c r="H79" s="20">
        <v>8996</v>
      </c>
      <c r="I79" s="20">
        <v>8889</v>
      </c>
      <c r="J79" s="20">
        <v>8911</v>
      </c>
      <c r="K79" s="20">
        <v>8999</v>
      </c>
      <c r="L79" s="20">
        <v>12568</v>
      </c>
      <c r="M79" s="20">
        <v>0</v>
      </c>
      <c r="N79" s="20">
        <v>0</v>
      </c>
      <c r="O79" s="18">
        <v>17056</v>
      </c>
      <c r="P79" s="18">
        <v>30665</v>
      </c>
      <c r="Q79" s="18">
        <v>23640</v>
      </c>
    </row>
    <row r="80" spans="1:17" hidden="1" x14ac:dyDescent="0.2">
      <c r="A80" s="5"/>
      <c r="B80" s="6"/>
      <c r="C80" s="7" t="s">
        <v>82</v>
      </c>
      <c r="D80" s="18"/>
      <c r="E80" s="19">
        <f t="shared" si="5"/>
        <v>0</v>
      </c>
      <c r="F80" s="19"/>
      <c r="G80" s="20"/>
      <c r="H80" s="20"/>
      <c r="I80" s="20"/>
      <c r="J80" s="20"/>
      <c r="K80" s="20"/>
      <c r="L80" s="20"/>
      <c r="M80" s="20"/>
      <c r="N80" s="20"/>
      <c r="O80" s="18"/>
      <c r="P80" s="18"/>
      <c r="Q80" s="18"/>
    </row>
    <row r="81" spans="1:17" hidden="1" x14ac:dyDescent="0.2">
      <c r="A81" s="5"/>
      <c r="B81" s="8"/>
      <c r="C81" s="9" t="s">
        <v>83</v>
      </c>
      <c r="D81" s="21"/>
      <c r="E81" s="22">
        <f t="shared" si="5"/>
        <v>0</v>
      </c>
      <c r="F81" s="22"/>
      <c r="G81" s="23"/>
      <c r="H81" s="23"/>
      <c r="I81" s="23"/>
      <c r="J81" s="23"/>
      <c r="K81" s="23"/>
      <c r="L81" s="23"/>
      <c r="M81" s="23"/>
      <c r="N81" s="23"/>
      <c r="O81" s="21"/>
      <c r="P81" s="21"/>
      <c r="Q81" s="21"/>
    </row>
    <row r="82" spans="1:17" x14ac:dyDescent="0.2">
      <c r="A82" s="5"/>
      <c r="B82" s="2" t="s">
        <v>84</v>
      </c>
      <c r="C82" s="2" t="s">
        <v>85</v>
      </c>
      <c r="D82" s="15"/>
      <c r="E82" s="16">
        <f t="shared" si="5"/>
        <v>-41130</v>
      </c>
      <c r="F82" s="16">
        <f t="shared" ref="F82:Q82" si="6">SUM(F$83:F$86)</f>
        <v>0</v>
      </c>
      <c r="G82" s="17">
        <f t="shared" si="6"/>
        <v>41130</v>
      </c>
      <c r="H82" s="17">
        <f t="shared" si="6"/>
        <v>37702</v>
      </c>
      <c r="I82" s="17">
        <f t="shared" si="6"/>
        <v>37702</v>
      </c>
      <c r="J82" s="17">
        <f t="shared" si="6"/>
        <v>37702</v>
      </c>
      <c r="K82" s="17">
        <f t="shared" si="6"/>
        <v>38213</v>
      </c>
      <c r="L82" s="17">
        <f t="shared" si="6"/>
        <v>37583</v>
      </c>
      <c r="M82" s="17">
        <f t="shared" si="6"/>
        <v>37455</v>
      </c>
      <c r="N82" s="17">
        <f t="shared" si="6"/>
        <v>37862</v>
      </c>
      <c r="O82" s="15">
        <f t="shared" si="6"/>
        <v>40262</v>
      </c>
      <c r="P82" s="15">
        <f t="shared" si="6"/>
        <v>36845</v>
      </c>
      <c r="Q82" s="15">
        <f t="shared" si="6"/>
        <v>43865</v>
      </c>
    </row>
    <row r="83" spans="1:17" hidden="1" x14ac:dyDescent="0.2">
      <c r="A83" s="5"/>
      <c r="B83" s="6"/>
      <c r="C83" s="7" t="s">
        <v>86</v>
      </c>
      <c r="D83" s="18"/>
      <c r="E83" s="19">
        <f t="shared" si="5"/>
        <v>0</v>
      </c>
      <c r="F83" s="19"/>
      <c r="G83" s="20"/>
      <c r="H83" s="20"/>
      <c r="I83" s="20"/>
      <c r="J83" s="20"/>
      <c r="K83" s="20"/>
      <c r="L83" s="20"/>
      <c r="M83" s="20"/>
      <c r="N83" s="20"/>
      <c r="O83" s="18"/>
      <c r="P83" s="18"/>
      <c r="Q83" s="18"/>
    </row>
    <row r="84" spans="1:17" hidden="1" x14ac:dyDescent="0.2">
      <c r="A84" s="5"/>
      <c r="B84" s="6"/>
      <c r="C84" s="7" t="s">
        <v>87</v>
      </c>
      <c r="D84" s="18"/>
      <c r="E84" s="19">
        <f t="shared" si="5"/>
        <v>0</v>
      </c>
      <c r="F84" s="19"/>
      <c r="G84" s="20"/>
      <c r="H84" s="20"/>
      <c r="I84" s="20"/>
      <c r="J84" s="20"/>
      <c r="K84" s="20"/>
      <c r="L84" s="20"/>
      <c r="M84" s="20"/>
      <c r="N84" s="20"/>
      <c r="O84" s="18"/>
      <c r="P84" s="18"/>
      <c r="Q84" s="18"/>
    </row>
    <row r="85" spans="1:17" hidden="1" x14ac:dyDescent="0.2">
      <c r="A85" s="5"/>
      <c r="B85" s="6"/>
      <c r="C85" s="7" t="s">
        <v>88</v>
      </c>
      <c r="D85" s="18"/>
      <c r="E85" s="19">
        <f t="shared" si="5"/>
        <v>0</v>
      </c>
      <c r="F85" s="19"/>
      <c r="G85" s="20"/>
      <c r="H85" s="20"/>
      <c r="I85" s="20"/>
      <c r="J85" s="20"/>
      <c r="K85" s="20"/>
      <c r="L85" s="20"/>
      <c r="M85" s="20"/>
      <c r="N85" s="20"/>
      <c r="O85" s="18"/>
      <c r="P85" s="18"/>
      <c r="Q85" s="18"/>
    </row>
    <row r="86" spans="1:17" x14ac:dyDescent="0.2">
      <c r="A86" s="5"/>
      <c r="B86" s="6"/>
      <c r="C86" s="7" t="s">
        <v>89</v>
      </c>
      <c r="D86" s="18" t="s">
        <v>0</v>
      </c>
      <c r="E86" s="19" t="str">
        <f t="shared" si="5"/>
        <v>na</v>
      </c>
      <c r="F86" s="19" t="s">
        <v>0</v>
      </c>
      <c r="G86" s="20">
        <v>41130</v>
      </c>
      <c r="H86" s="20">
        <v>37702</v>
      </c>
      <c r="I86" s="20">
        <v>37702</v>
      </c>
      <c r="J86" s="20">
        <v>37702</v>
      </c>
      <c r="K86" s="20">
        <v>38213</v>
      </c>
      <c r="L86" s="20">
        <v>37583</v>
      </c>
      <c r="M86" s="20">
        <v>37455</v>
      </c>
      <c r="N86" s="20">
        <v>37862</v>
      </c>
      <c r="O86" s="18">
        <v>40262</v>
      </c>
      <c r="P86" s="18">
        <v>36845</v>
      </c>
      <c r="Q86" s="18">
        <v>43865</v>
      </c>
    </row>
    <row r="87" spans="1:17" x14ac:dyDescent="0.2">
      <c r="A87" s="5"/>
      <c r="B87" s="6"/>
      <c r="C87" s="6" t="s">
        <v>111</v>
      </c>
      <c r="D87" s="18" t="s">
        <v>0</v>
      </c>
      <c r="E87" s="19" t="str">
        <f t="shared" si="5"/>
        <v>na</v>
      </c>
      <c r="F87" s="19" t="s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18">
        <v>2382</v>
      </c>
      <c r="P87" s="18">
        <v>1399</v>
      </c>
      <c r="Q87" s="18">
        <v>25331</v>
      </c>
    </row>
    <row r="88" spans="1:17" x14ac:dyDescent="0.2">
      <c r="A88" s="5"/>
      <c r="B88" s="6"/>
      <c r="C88" s="6" t="s">
        <v>112</v>
      </c>
      <c r="D88" s="18" t="s">
        <v>0</v>
      </c>
      <c r="E88" s="19" t="str">
        <f t="shared" si="5"/>
        <v>na</v>
      </c>
      <c r="F88" s="19" t="s">
        <v>0</v>
      </c>
      <c r="G88" s="20">
        <v>95833</v>
      </c>
      <c r="H88" s="20">
        <v>97673</v>
      </c>
      <c r="I88" s="20">
        <v>97676</v>
      </c>
      <c r="J88" s="20">
        <v>91366</v>
      </c>
      <c r="K88" s="20">
        <v>86941</v>
      </c>
      <c r="L88" s="20">
        <v>90964</v>
      </c>
      <c r="M88" s="20">
        <v>90293</v>
      </c>
      <c r="N88" s="20">
        <v>88719</v>
      </c>
      <c r="O88" s="18">
        <v>93282</v>
      </c>
      <c r="P88" s="18">
        <v>83596</v>
      </c>
      <c r="Q88" s="18">
        <v>99222</v>
      </c>
    </row>
    <row r="89" spans="1:17" x14ac:dyDescent="0.2">
      <c r="A89" s="5"/>
      <c r="B89" s="6"/>
      <c r="C89" s="6" t="s">
        <v>113</v>
      </c>
      <c r="D89" s="18" t="s">
        <v>0</v>
      </c>
      <c r="E89" s="19" t="str">
        <f t="shared" si="5"/>
        <v>na</v>
      </c>
      <c r="F89" s="19" t="s">
        <v>0</v>
      </c>
      <c r="G89" s="20">
        <v>28602</v>
      </c>
      <c r="H89" s="20">
        <v>31398</v>
      </c>
      <c r="I89" s="20">
        <v>38788</v>
      </c>
      <c r="J89" s="20">
        <v>38788</v>
      </c>
      <c r="K89" s="20">
        <v>36994</v>
      </c>
      <c r="L89" s="20">
        <v>36780</v>
      </c>
      <c r="M89" s="20">
        <v>36929</v>
      </c>
      <c r="N89" s="20">
        <v>36884</v>
      </c>
      <c r="O89" s="18">
        <v>36352</v>
      </c>
      <c r="P89" s="18">
        <v>40369</v>
      </c>
      <c r="Q89" s="18">
        <v>45754</v>
      </c>
    </row>
    <row r="90" spans="1:17" x14ac:dyDescent="0.2">
      <c r="A90" s="5"/>
      <c r="B90" s="8"/>
      <c r="C90" s="48" t="s">
        <v>114</v>
      </c>
      <c r="D90" s="43">
        <f>SUM(D$82,D$87,D$88,D$89)</f>
        <v>0</v>
      </c>
      <c r="E90" s="49">
        <f t="shared" si="5"/>
        <v>-165565</v>
      </c>
      <c r="F90" s="49">
        <f t="shared" ref="F90:Q90" si="7">SUM(F$82,F$87,F$88,F$89)</f>
        <v>0</v>
      </c>
      <c r="G90" s="50">
        <f t="shared" si="7"/>
        <v>165565</v>
      </c>
      <c r="H90" s="50">
        <f t="shared" si="7"/>
        <v>166773</v>
      </c>
      <c r="I90" s="50">
        <f t="shared" si="7"/>
        <v>174166</v>
      </c>
      <c r="J90" s="50">
        <f t="shared" si="7"/>
        <v>167856</v>
      </c>
      <c r="K90" s="50">
        <f t="shared" si="7"/>
        <v>162148</v>
      </c>
      <c r="L90" s="50">
        <f t="shared" si="7"/>
        <v>165327</v>
      </c>
      <c r="M90" s="50">
        <f t="shared" si="7"/>
        <v>164677</v>
      </c>
      <c r="N90" s="50">
        <f t="shared" si="7"/>
        <v>163465</v>
      </c>
      <c r="O90" s="43">
        <f t="shared" si="7"/>
        <v>172278</v>
      </c>
      <c r="P90" s="43">
        <f t="shared" si="7"/>
        <v>162209</v>
      </c>
      <c r="Q90" s="43">
        <f t="shared" si="7"/>
        <v>214172</v>
      </c>
    </row>
    <row r="91" spans="1:17" hidden="1" x14ac:dyDescent="0.2">
      <c r="A91" s="5"/>
      <c r="B91" s="2" t="s">
        <v>115</v>
      </c>
      <c r="C91" s="2" t="s">
        <v>116</v>
      </c>
      <c r="D91" s="15"/>
      <c r="E91" s="16">
        <f t="shared" si="5"/>
        <v>0</v>
      </c>
      <c r="F91" s="16"/>
      <c r="G91" s="17"/>
      <c r="H91" s="17"/>
      <c r="I91" s="17"/>
      <c r="J91" s="17"/>
      <c r="K91" s="17"/>
      <c r="L91" s="17"/>
      <c r="M91" s="17"/>
      <c r="N91" s="17"/>
      <c r="O91" s="15"/>
      <c r="P91" s="15"/>
      <c r="Q91" s="15"/>
    </row>
    <row r="92" spans="1:17" x14ac:dyDescent="0.2">
      <c r="A92" s="5"/>
      <c r="B92" s="6"/>
      <c r="C92" s="6" t="s">
        <v>117</v>
      </c>
      <c r="D92" s="18">
        <v>100000</v>
      </c>
      <c r="E92" s="19">
        <f t="shared" si="5"/>
        <v>18720</v>
      </c>
      <c r="F92" s="19">
        <v>73890</v>
      </c>
      <c r="G92" s="20">
        <v>55170</v>
      </c>
      <c r="H92" s="20">
        <v>67980</v>
      </c>
      <c r="I92" s="20">
        <v>81730</v>
      </c>
      <c r="J92" s="20">
        <v>81730</v>
      </c>
      <c r="K92" s="20">
        <v>70940</v>
      </c>
      <c r="L92" s="20">
        <v>76380</v>
      </c>
      <c r="M92" s="20">
        <v>78820</v>
      </c>
      <c r="N92" s="20">
        <v>78630</v>
      </c>
      <c r="O92" s="18">
        <v>77025</v>
      </c>
      <c r="P92" s="18">
        <v>77376</v>
      </c>
      <c r="Q92" s="18">
        <v>74451</v>
      </c>
    </row>
    <row r="93" spans="1:17" x14ac:dyDescent="0.2">
      <c r="A93" s="5"/>
      <c r="B93" s="6"/>
      <c r="C93" s="6" t="s">
        <v>118</v>
      </c>
      <c r="D93" s="18">
        <v>106000</v>
      </c>
      <c r="E93" s="19">
        <f t="shared" si="5"/>
        <v>-4090</v>
      </c>
      <c r="F93" s="19">
        <v>31780</v>
      </c>
      <c r="G93" s="20">
        <v>35870</v>
      </c>
      <c r="H93" s="20">
        <v>13460</v>
      </c>
      <c r="I93" s="20">
        <v>2950</v>
      </c>
      <c r="J93" s="20">
        <v>3340</v>
      </c>
      <c r="K93" s="20">
        <v>34970</v>
      </c>
      <c r="L93" s="20">
        <v>36610</v>
      </c>
      <c r="M93" s="20">
        <v>42060</v>
      </c>
      <c r="N93" s="20">
        <v>41100</v>
      </c>
      <c r="O93" s="18">
        <v>36190</v>
      </c>
      <c r="P93" s="18">
        <v>38448</v>
      </c>
      <c r="Q93" s="18">
        <v>38464</v>
      </c>
    </row>
    <row r="94" spans="1:17" x14ac:dyDescent="0.2">
      <c r="A94" s="5"/>
      <c r="B94" s="6"/>
      <c r="C94" s="6" t="s">
        <v>119</v>
      </c>
      <c r="D94" s="18">
        <v>129290</v>
      </c>
      <c r="E94" s="19">
        <f t="shared" si="5"/>
        <v>-3220</v>
      </c>
      <c r="F94" s="19">
        <v>36190</v>
      </c>
      <c r="G94" s="20">
        <v>39410</v>
      </c>
      <c r="H94" s="20">
        <v>29560</v>
      </c>
      <c r="I94" s="20">
        <v>29560</v>
      </c>
      <c r="J94" s="20">
        <v>14780</v>
      </c>
      <c r="K94" s="20">
        <v>0</v>
      </c>
      <c r="L94" s="20">
        <v>34480</v>
      </c>
      <c r="M94" s="20">
        <v>39410</v>
      </c>
      <c r="N94" s="20">
        <v>34480</v>
      </c>
      <c r="O94" s="18">
        <v>29485</v>
      </c>
      <c r="P94" s="18">
        <v>30039</v>
      </c>
      <c r="Q94" s="18">
        <v>28678</v>
      </c>
    </row>
    <row r="95" spans="1:17" x14ac:dyDescent="0.2">
      <c r="A95" s="5"/>
      <c r="B95" s="8"/>
      <c r="C95" s="48" t="s">
        <v>114</v>
      </c>
      <c r="D95" s="43">
        <f>SUM(D$91,D$92,D$93,D$94)</f>
        <v>335290</v>
      </c>
      <c r="E95" s="49">
        <f t="shared" si="5"/>
        <v>11410</v>
      </c>
      <c r="F95" s="49">
        <f t="shared" ref="F95:Q95" si="8">SUM(F$91,F$92,F$93,F$94)</f>
        <v>141860</v>
      </c>
      <c r="G95" s="50">
        <f t="shared" si="8"/>
        <v>130450</v>
      </c>
      <c r="H95" s="50">
        <f t="shared" si="8"/>
        <v>111000</v>
      </c>
      <c r="I95" s="50">
        <f t="shared" si="8"/>
        <v>114240</v>
      </c>
      <c r="J95" s="50">
        <f t="shared" si="8"/>
        <v>99850</v>
      </c>
      <c r="K95" s="50">
        <f t="shared" si="8"/>
        <v>105910</v>
      </c>
      <c r="L95" s="50">
        <f t="shared" si="8"/>
        <v>147470</v>
      </c>
      <c r="M95" s="50">
        <f t="shared" si="8"/>
        <v>160290</v>
      </c>
      <c r="N95" s="50">
        <f t="shared" si="8"/>
        <v>154210</v>
      </c>
      <c r="O95" s="43">
        <f t="shared" si="8"/>
        <v>142700</v>
      </c>
      <c r="P95" s="43">
        <f t="shared" si="8"/>
        <v>145863</v>
      </c>
      <c r="Q95" s="43">
        <f t="shared" si="8"/>
        <v>141593</v>
      </c>
    </row>
    <row r="96" spans="1:17" x14ac:dyDescent="0.2">
      <c r="A96" s="5"/>
      <c r="B96" s="2" t="s">
        <v>90</v>
      </c>
      <c r="C96" s="2" t="s">
        <v>91</v>
      </c>
      <c r="D96" s="15"/>
      <c r="E96" s="16">
        <f t="shared" si="5"/>
        <v>-10147</v>
      </c>
      <c r="F96" s="16">
        <f t="shared" ref="F96:Q96" si="9">SUM(F$97:F$98)</f>
        <v>34275</v>
      </c>
      <c r="G96" s="17">
        <f t="shared" si="9"/>
        <v>44422</v>
      </c>
      <c r="H96" s="17">
        <f t="shared" si="9"/>
        <v>30672</v>
      </c>
      <c r="I96" s="17">
        <f t="shared" si="9"/>
        <v>30672</v>
      </c>
      <c r="J96" s="17">
        <f t="shared" si="9"/>
        <v>30672</v>
      </c>
      <c r="K96" s="17">
        <f t="shared" si="9"/>
        <v>37180</v>
      </c>
      <c r="L96" s="17">
        <f t="shared" si="9"/>
        <v>34621</v>
      </c>
      <c r="M96" s="17">
        <f t="shared" si="9"/>
        <v>30373</v>
      </c>
      <c r="N96" s="17">
        <f t="shared" si="9"/>
        <v>25375</v>
      </c>
      <c r="O96" s="15">
        <f t="shared" si="9"/>
        <v>25407</v>
      </c>
      <c r="P96" s="15">
        <f t="shared" si="9"/>
        <v>40511</v>
      </c>
      <c r="Q96" s="15">
        <f t="shared" si="9"/>
        <v>27116</v>
      </c>
    </row>
    <row r="97" spans="1:17" x14ac:dyDescent="0.2">
      <c r="A97" s="5"/>
      <c r="B97" s="6"/>
      <c r="C97" s="7" t="s">
        <v>92</v>
      </c>
      <c r="D97" s="18">
        <v>75000</v>
      </c>
      <c r="E97" s="19">
        <f t="shared" si="5"/>
        <v>-10147</v>
      </c>
      <c r="F97" s="19">
        <v>34275</v>
      </c>
      <c r="G97" s="20">
        <v>44422</v>
      </c>
      <c r="H97" s="20">
        <v>30672</v>
      </c>
      <c r="I97" s="20">
        <v>30672</v>
      </c>
      <c r="J97" s="20">
        <v>30672</v>
      </c>
      <c r="K97" s="20">
        <v>37180</v>
      </c>
      <c r="L97" s="20">
        <v>34621</v>
      </c>
      <c r="M97" s="20">
        <v>30373</v>
      </c>
      <c r="N97" s="20">
        <v>25375</v>
      </c>
      <c r="O97" s="18">
        <v>25407</v>
      </c>
      <c r="P97" s="18">
        <v>40511</v>
      </c>
      <c r="Q97" s="18">
        <v>27116</v>
      </c>
    </row>
    <row r="98" spans="1:17" hidden="1" x14ac:dyDescent="0.2">
      <c r="A98" s="5"/>
      <c r="B98" s="8"/>
      <c r="C98" s="9" t="s">
        <v>93</v>
      </c>
      <c r="D98" s="21"/>
      <c r="E98" s="22">
        <f t="shared" si="5"/>
        <v>0</v>
      </c>
      <c r="F98" s="22"/>
      <c r="G98" s="23"/>
      <c r="H98" s="23"/>
      <c r="I98" s="23"/>
      <c r="J98" s="23"/>
      <c r="K98" s="23"/>
      <c r="L98" s="23"/>
      <c r="M98" s="23"/>
      <c r="N98" s="23"/>
      <c r="O98" s="21"/>
      <c r="P98" s="21"/>
      <c r="Q98" s="21"/>
    </row>
    <row r="99" spans="1:17" x14ac:dyDescent="0.2">
      <c r="A99" s="10"/>
      <c r="B99" s="11" t="s">
        <v>94</v>
      </c>
      <c r="C99" s="12"/>
      <c r="D99" s="25">
        <f>SUM(D$4,D$20,D$36,D$39,D$82,D$87,D$88,D$89,D$91,D$92,D$93,D$94,D$96)</f>
        <v>335290</v>
      </c>
      <c r="E99" s="26">
        <f t="shared" si="5"/>
        <v>-163276</v>
      </c>
      <c r="F99" s="26">
        <f t="shared" ref="F99:Q100" si="10">SUM(F$4,F$20,F$36,F$39,F$82,F$87,F$88,F$89,F$91,F$92,F$93,F$94,F$96)</f>
        <v>964468</v>
      </c>
      <c r="G99" s="27">
        <f t="shared" si="10"/>
        <v>1127744</v>
      </c>
      <c r="H99" s="27">
        <f t="shared" si="10"/>
        <v>1103111</v>
      </c>
      <c r="I99" s="27">
        <f t="shared" si="10"/>
        <v>1067669</v>
      </c>
      <c r="J99" s="27">
        <f t="shared" si="10"/>
        <v>1059387</v>
      </c>
      <c r="K99" s="27">
        <f t="shared" si="10"/>
        <v>1181283</v>
      </c>
      <c r="L99" s="27">
        <f t="shared" si="10"/>
        <v>1213424</v>
      </c>
      <c r="M99" s="27">
        <f t="shared" si="10"/>
        <v>1262663</v>
      </c>
      <c r="N99" s="27">
        <f t="shared" si="10"/>
        <v>1261655</v>
      </c>
      <c r="O99" s="25">
        <f t="shared" si="10"/>
        <v>1249893</v>
      </c>
      <c r="P99" s="25">
        <f t="shared" si="10"/>
        <v>1321675</v>
      </c>
      <c r="Q99" s="25">
        <f t="shared" si="10"/>
        <v>1355899</v>
      </c>
    </row>
    <row r="100" spans="1:17" x14ac:dyDescent="0.2">
      <c r="A100" s="31" t="s">
        <v>95</v>
      </c>
      <c r="B100" s="13"/>
      <c r="C100" s="14"/>
      <c r="D100" s="28">
        <f>SUM(D$4,D$20,D$36,D$39,D$82,D$87,D$88,D$89,D$91,D$92,D$93,D$94,D$96)</f>
        <v>335290</v>
      </c>
      <c r="E100" s="29">
        <f t="shared" si="5"/>
        <v>-163276</v>
      </c>
      <c r="F100" s="29">
        <f t="shared" si="10"/>
        <v>964468</v>
      </c>
      <c r="G100" s="30">
        <f t="shared" si="10"/>
        <v>1127744</v>
      </c>
      <c r="H100" s="30">
        <f t="shared" si="10"/>
        <v>1103111</v>
      </c>
      <c r="I100" s="30">
        <f t="shared" si="10"/>
        <v>1067669</v>
      </c>
      <c r="J100" s="30">
        <f t="shared" si="10"/>
        <v>1059387</v>
      </c>
      <c r="K100" s="30">
        <f t="shared" si="10"/>
        <v>1181283</v>
      </c>
      <c r="L100" s="30">
        <f t="shared" si="10"/>
        <v>1213424</v>
      </c>
      <c r="M100" s="30">
        <f t="shared" si="10"/>
        <v>1262663</v>
      </c>
      <c r="N100" s="30">
        <f t="shared" si="10"/>
        <v>1261655</v>
      </c>
      <c r="O100" s="28">
        <f t="shared" si="10"/>
        <v>1249893</v>
      </c>
      <c r="P100" s="28">
        <f t="shared" si="10"/>
        <v>1321675</v>
      </c>
      <c r="Q100" s="28">
        <f t="shared" si="10"/>
        <v>1355899</v>
      </c>
    </row>
    <row r="101" spans="1:17" ht="3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2">
    <mergeCell ref="A1:C1"/>
    <mergeCell ref="D1:P1"/>
  </mergeCells>
  <phoneticPr fontId="0" type="noConversion"/>
  <printOptions horizontalCentered="1" verticalCentered="1"/>
  <pageMargins left="0" right="0" top="0" bottom="0" header="0" footer="0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Z3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RowHeight="12.75" x14ac:dyDescent="0.2"/>
  <cols>
    <col min="1" max="1" width="14" style="181" customWidth="1"/>
    <col min="2" max="2" width="11.7109375" style="84" customWidth="1"/>
    <col min="3" max="3" width="9.5703125" style="84" customWidth="1"/>
    <col min="4" max="4" width="11.7109375" style="84" customWidth="1"/>
    <col min="5" max="5" width="11" style="84" customWidth="1"/>
    <col min="6" max="6" width="9.5703125" style="84" customWidth="1"/>
    <col min="7" max="7" width="11.42578125" style="84" customWidth="1"/>
    <col min="8" max="13" width="9.140625" style="84"/>
    <col min="14" max="16" width="11.28515625" style="84" customWidth="1"/>
    <col min="17" max="17" width="10.5703125" style="84" customWidth="1"/>
    <col min="18" max="18" width="12.5703125" style="84" customWidth="1"/>
    <col min="19" max="20" width="10.5703125" style="84" customWidth="1"/>
    <col min="21" max="21" width="12.5703125" style="84" customWidth="1"/>
    <col min="22" max="23" width="10.5703125" style="84" customWidth="1"/>
    <col min="24" max="25" width="9.140625" style="84"/>
    <col min="26" max="26" width="11.5703125" style="84" customWidth="1"/>
    <col min="27" max="29" width="9.140625" style="84"/>
    <col min="30" max="30" width="11" style="84" customWidth="1"/>
    <col min="31" max="31" width="10.7109375" style="84" customWidth="1"/>
    <col min="32" max="32" width="12" style="84" customWidth="1"/>
    <col min="33" max="33" width="9.7109375" style="84" customWidth="1"/>
    <col min="34" max="34" width="10.140625" style="84" customWidth="1"/>
    <col min="35" max="35" width="12.140625" style="84" customWidth="1"/>
    <col min="36" max="36" width="10.5703125" style="84" customWidth="1"/>
    <col min="37" max="37" width="9.7109375" style="84" customWidth="1"/>
    <col min="38" max="39" width="9.85546875" style="84" customWidth="1"/>
    <col min="40" max="40" width="12" style="84" customWidth="1"/>
    <col min="41" max="41" width="10.85546875" style="84" customWidth="1"/>
    <col min="42" max="42" width="10.5703125" style="84" customWidth="1"/>
    <col min="43" max="43" width="9.7109375" style="84" customWidth="1"/>
    <col min="44" max="44" width="9.140625" style="84"/>
    <col min="45" max="45" width="9.7109375" style="84" bestFit="1" customWidth="1"/>
    <col min="46" max="47" width="9.7109375" style="84" customWidth="1"/>
    <col min="48" max="48" width="11.7109375" style="84" customWidth="1"/>
    <col min="49" max="49" width="9.7109375" style="84" customWidth="1"/>
    <col min="50" max="51" width="10" style="84" customWidth="1"/>
    <col min="52" max="53" width="12" style="84" customWidth="1"/>
    <col min="54" max="56" width="9.7109375" style="84" customWidth="1"/>
    <col min="57" max="57" width="9.140625" style="84"/>
    <col min="58" max="58" width="11.28515625" style="84" customWidth="1"/>
    <col min="59" max="59" width="10.85546875" style="84" customWidth="1"/>
    <col min="60" max="62" width="9.140625" style="84"/>
    <col min="63" max="63" width="9.7109375" style="84" bestFit="1" customWidth="1"/>
    <col min="64" max="65" width="11.5703125" style="84" customWidth="1"/>
    <col min="66" max="66" width="11" style="84" customWidth="1"/>
    <col min="67" max="67" width="12.140625" style="84" customWidth="1"/>
    <col min="68" max="68" width="9.140625" style="84"/>
    <col min="69" max="69" width="13" style="84" customWidth="1"/>
    <col min="70" max="71" width="9.140625" style="84"/>
    <col min="72" max="72" width="11.5703125" style="84" customWidth="1"/>
    <col min="73" max="73" width="12.140625" style="84" customWidth="1"/>
    <col min="74" max="74" width="9.140625" style="84"/>
    <col min="75" max="75" width="12.140625" style="84" customWidth="1"/>
    <col min="76" max="78" width="9.140625" style="84"/>
    <col min="79" max="79" width="13" style="84" customWidth="1"/>
    <col min="80" max="80" width="13.140625" style="84" customWidth="1"/>
    <col min="81" max="81" width="9.140625" style="84"/>
    <col min="82" max="82" width="11.28515625" style="84" customWidth="1"/>
    <col min="83" max="83" width="9.140625" style="84"/>
    <col min="84" max="84" width="9.7109375" style="84" bestFit="1" customWidth="1"/>
    <col min="85" max="87" width="9.140625" style="84"/>
    <col min="88" max="88" width="10.140625" style="84" customWidth="1"/>
    <col min="89" max="208" width="9.140625" style="84"/>
    <col min="209" max="16384" width="9.140625" style="147"/>
  </cols>
  <sheetData>
    <row r="1" spans="1:208" s="131" customFormat="1" x14ac:dyDescent="0.2">
      <c r="A1" s="51"/>
      <c r="B1" s="52"/>
      <c r="C1" s="53"/>
      <c r="D1" s="53"/>
      <c r="E1" s="53"/>
      <c r="F1" s="54"/>
      <c r="G1" s="53"/>
      <c r="H1" s="53" t="s">
        <v>120</v>
      </c>
      <c r="I1" s="53"/>
      <c r="J1" s="53"/>
      <c r="K1" s="53"/>
      <c r="L1" s="53"/>
      <c r="M1" s="53"/>
      <c r="N1" s="55"/>
      <c r="O1" s="53"/>
      <c r="P1" s="53"/>
      <c r="Q1" s="54"/>
      <c r="R1" s="56"/>
      <c r="S1" s="100"/>
      <c r="T1" s="101"/>
      <c r="U1" s="101"/>
      <c r="V1" s="101"/>
      <c r="W1" s="101"/>
      <c r="X1" s="101"/>
      <c r="Y1" s="101"/>
      <c r="Z1" s="101"/>
      <c r="AA1" s="102" t="s">
        <v>138</v>
      </c>
      <c r="AB1" s="101"/>
      <c r="AC1" s="101"/>
      <c r="AD1" s="101"/>
      <c r="AE1" s="101"/>
      <c r="AF1" s="101"/>
      <c r="AG1" s="103"/>
      <c r="AH1" s="101"/>
      <c r="AI1" s="104"/>
      <c r="AJ1" s="119"/>
      <c r="AK1" s="119"/>
      <c r="AL1" s="119"/>
      <c r="AM1" s="119"/>
      <c r="AN1" s="119"/>
      <c r="AO1" s="119" t="s">
        <v>149</v>
      </c>
      <c r="AP1" s="119"/>
      <c r="AQ1" s="119"/>
      <c r="AR1" s="119"/>
      <c r="AS1" s="119"/>
      <c r="AT1" s="120"/>
      <c r="AU1" s="121"/>
      <c r="AV1" s="119"/>
      <c r="AW1" s="119"/>
      <c r="AX1" s="119" t="s">
        <v>150</v>
      </c>
      <c r="AY1" s="119"/>
      <c r="AZ1" s="119"/>
      <c r="BA1" s="119"/>
      <c r="BB1" s="119"/>
      <c r="BC1" s="119"/>
      <c r="BD1" s="119"/>
      <c r="BE1" s="119"/>
      <c r="BF1" s="119"/>
      <c r="BG1" s="121"/>
      <c r="BH1" s="122"/>
      <c r="BI1" s="122" t="s">
        <v>151</v>
      </c>
      <c r="BJ1" s="122"/>
      <c r="BK1" s="122"/>
      <c r="BL1" s="123"/>
      <c r="BM1" s="124"/>
      <c r="BN1" s="125"/>
      <c r="BO1" s="125"/>
      <c r="BP1" s="125"/>
      <c r="BQ1" s="125"/>
      <c r="BR1" s="125" t="s">
        <v>152</v>
      </c>
      <c r="BS1" s="125"/>
      <c r="BT1" s="125"/>
      <c r="BU1" s="125"/>
      <c r="BV1" s="125"/>
      <c r="BW1" s="125"/>
      <c r="BX1" s="125"/>
      <c r="BY1" s="125"/>
      <c r="BZ1" s="125"/>
      <c r="CA1" s="126"/>
      <c r="CB1" s="127"/>
      <c r="CC1" s="128"/>
      <c r="CD1" s="129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</row>
    <row r="2" spans="1:208" s="144" customFormat="1" ht="29.25" customHeight="1" thickBot="1" x14ac:dyDescent="0.25">
      <c r="A2" s="57"/>
      <c r="B2" s="58" t="s">
        <v>121</v>
      </c>
      <c r="C2" s="59" t="s">
        <v>122</v>
      </c>
      <c r="D2" s="59" t="s">
        <v>123</v>
      </c>
      <c r="E2" s="59" t="s">
        <v>124</v>
      </c>
      <c r="F2" s="60" t="s">
        <v>125</v>
      </c>
      <c r="G2" s="59" t="s">
        <v>126</v>
      </c>
      <c r="H2" s="59" t="s">
        <v>127</v>
      </c>
      <c r="I2" s="59" t="s">
        <v>128</v>
      </c>
      <c r="J2" s="59" t="s">
        <v>129</v>
      </c>
      <c r="K2" s="59" t="s">
        <v>130</v>
      </c>
      <c r="L2" s="59" t="s">
        <v>131</v>
      </c>
      <c r="M2" s="59" t="s">
        <v>132</v>
      </c>
      <c r="N2" s="61" t="s">
        <v>133</v>
      </c>
      <c r="O2" s="59" t="s">
        <v>134</v>
      </c>
      <c r="P2" s="59" t="s">
        <v>135</v>
      </c>
      <c r="Q2" s="60" t="s">
        <v>136</v>
      </c>
      <c r="R2" s="62" t="s">
        <v>137</v>
      </c>
      <c r="S2" s="105" t="s">
        <v>139</v>
      </c>
      <c r="T2" s="106" t="s">
        <v>122</v>
      </c>
      <c r="U2" s="106" t="s">
        <v>140</v>
      </c>
      <c r="V2" s="106" t="s">
        <v>124</v>
      </c>
      <c r="W2" s="106" t="s">
        <v>141</v>
      </c>
      <c r="X2" s="106" t="s">
        <v>142</v>
      </c>
      <c r="Y2" s="106" t="s">
        <v>143</v>
      </c>
      <c r="Z2" s="106" t="s">
        <v>144</v>
      </c>
      <c r="AA2" s="107" t="s">
        <v>125</v>
      </c>
      <c r="AB2" s="106" t="s">
        <v>145</v>
      </c>
      <c r="AC2" s="106" t="s">
        <v>146</v>
      </c>
      <c r="AD2" s="106" t="s">
        <v>147</v>
      </c>
      <c r="AE2" s="106" t="s">
        <v>148</v>
      </c>
      <c r="AF2" s="106" t="s">
        <v>133</v>
      </c>
      <c r="AG2" s="108" t="s">
        <v>135</v>
      </c>
      <c r="AH2" s="106" t="s">
        <v>136</v>
      </c>
      <c r="AI2" s="109" t="s">
        <v>137</v>
      </c>
      <c r="AJ2" s="132" t="s">
        <v>153</v>
      </c>
      <c r="AK2" s="132" t="s">
        <v>154</v>
      </c>
      <c r="AL2" s="132" t="s">
        <v>155</v>
      </c>
      <c r="AM2" s="132" t="s">
        <v>156</v>
      </c>
      <c r="AN2" s="132" t="s">
        <v>157</v>
      </c>
      <c r="AO2" s="132" t="s">
        <v>158</v>
      </c>
      <c r="AP2" s="132" t="s">
        <v>159</v>
      </c>
      <c r="AQ2" s="132" t="s">
        <v>160</v>
      </c>
      <c r="AR2" s="132" t="s">
        <v>161</v>
      </c>
      <c r="AS2" s="132" t="s">
        <v>162</v>
      </c>
      <c r="AT2" s="133" t="s">
        <v>163</v>
      </c>
      <c r="AU2" s="134" t="s">
        <v>164</v>
      </c>
      <c r="AV2" s="132" t="s">
        <v>165</v>
      </c>
      <c r="AW2" s="132" t="s">
        <v>166</v>
      </c>
      <c r="AX2" s="132" t="s">
        <v>167</v>
      </c>
      <c r="AY2" s="132" t="s">
        <v>168</v>
      </c>
      <c r="AZ2" s="132" t="s">
        <v>157</v>
      </c>
      <c r="BA2" s="132" t="s">
        <v>169</v>
      </c>
      <c r="BB2" s="132" t="s">
        <v>170</v>
      </c>
      <c r="BC2" s="132" t="s">
        <v>122</v>
      </c>
      <c r="BD2" s="132" t="s">
        <v>171</v>
      </c>
      <c r="BE2" s="132" t="s">
        <v>141</v>
      </c>
      <c r="BF2" s="132" t="s">
        <v>172</v>
      </c>
      <c r="BG2" s="134" t="s">
        <v>173</v>
      </c>
      <c r="BH2" s="135" t="s">
        <v>127</v>
      </c>
      <c r="BI2" s="135" t="s">
        <v>174</v>
      </c>
      <c r="BJ2" s="136" t="s">
        <v>175</v>
      </c>
      <c r="BK2" s="136" t="s">
        <v>176</v>
      </c>
      <c r="BL2" s="136" t="s">
        <v>157</v>
      </c>
      <c r="BM2" s="137" t="s">
        <v>177</v>
      </c>
      <c r="BN2" s="138" t="s">
        <v>178</v>
      </c>
      <c r="BO2" s="138" t="s">
        <v>179</v>
      </c>
      <c r="BP2" s="138" t="s">
        <v>180</v>
      </c>
      <c r="BQ2" s="138" t="s">
        <v>181</v>
      </c>
      <c r="BR2" s="138" t="s">
        <v>125</v>
      </c>
      <c r="BS2" s="138" t="s">
        <v>145</v>
      </c>
      <c r="BT2" s="138" t="s">
        <v>133</v>
      </c>
      <c r="BU2" s="138" t="s">
        <v>157</v>
      </c>
      <c r="BV2" s="138" t="s">
        <v>182</v>
      </c>
      <c r="BW2" s="138" t="s">
        <v>183</v>
      </c>
      <c r="BX2" s="138" t="s">
        <v>141</v>
      </c>
      <c r="BY2" s="138" t="s">
        <v>184</v>
      </c>
      <c r="BZ2" s="138" t="s">
        <v>185</v>
      </c>
      <c r="CA2" s="139" t="s">
        <v>186</v>
      </c>
      <c r="CB2" s="140" t="s">
        <v>187</v>
      </c>
      <c r="CC2" s="141" t="s">
        <v>188</v>
      </c>
      <c r="CD2" s="142" t="s">
        <v>189</v>
      </c>
      <c r="CE2" s="143"/>
      <c r="CF2" s="143" t="s">
        <v>190</v>
      </c>
      <c r="CG2" s="143" t="s">
        <v>191</v>
      </c>
      <c r="CH2" s="143" t="s">
        <v>192</v>
      </c>
      <c r="CI2" s="143" t="s">
        <v>193</v>
      </c>
      <c r="CJ2" s="143" t="s">
        <v>194</v>
      </c>
      <c r="CK2" s="143" t="s">
        <v>195</v>
      </c>
      <c r="CL2" s="143" t="s">
        <v>196</v>
      </c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</row>
    <row r="3" spans="1:208" hidden="1" x14ac:dyDescent="0.2">
      <c r="A3" s="63">
        <v>35551</v>
      </c>
      <c r="B3" s="64">
        <v>2216129.0322580645</v>
      </c>
      <c r="C3" s="64"/>
      <c r="D3" s="64"/>
      <c r="E3" s="64"/>
      <c r="F3" s="65">
        <v>529096.77419354836</v>
      </c>
      <c r="G3" s="64">
        <v>708258.06451612909</v>
      </c>
      <c r="H3" s="64">
        <v>556612.90322580643</v>
      </c>
      <c r="I3" s="64"/>
      <c r="J3" s="64">
        <v>294870.96774193546</v>
      </c>
      <c r="K3" s="64">
        <v>480774.19354838709</v>
      </c>
      <c r="L3" s="64"/>
      <c r="M3" s="64"/>
      <c r="N3" s="66">
        <v>170967.74193548388</v>
      </c>
      <c r="O3" s="67">
        <f t="shared" ref="O3:O34" si="0">SUM(I3:K3)</f>
        <v>775645.16129032255</v>
      </c>
      <c r="P3" s="64">
        <f t="shared" ref="P3:P34" si="1">SUM(F3:N3)</f>
        <v>2740580.6451612907</v>
      </c>
      <c r="Q3" s="65"/>
      <c r="R3" s="68"/>
      <c r="S3" s="64"/>
      <c r="T3" s="64"/>
      <c r="U3" s="64"/>
      <c r="V3" s="64"/>
      <c r="W3" s="64"/>
      <c r="X3" s="64">
        <f t="shared" ref="X3:X34" si="2">K3</f>
        <v>480774.19354838709</v>
      </c>
      <c r="Y3" s="64"/>
      <c r="Z3" s="64"/>
      <c r="AA3" s="65"/>
      <c r="AB3" s="64"/>
      <c r="AC3" s="64"/>
      <c r="AD3" s="64"/>
      <c r="AE3" s="64"/>
      <c r="AF3" s="64"/>
      <c r="AG3" s="110"/>
      <c r="AH3" s="64"/>
      <c r="AI3" s="68"/>
      <c r="AT3" s="145"/>
      <c r="AU3" s="89"/>
      <c r="BG3" s="89"/>
      <c r="BL3" s="145"/>
      <c r="BM3" s="89"/>
      <c r="CA3" s="89"/>
      <c r="CB3" s="146"/>
      <c r="CC3" s="145"/>
      <c r="CD3" s="89"/>
    </row>
    <row r="4" spans="1:208" hidden="1" x14ac:dyDescent="0.2">
      <c r="A4" s="63">
        <v>35582</v>
      </c>
      <c r="B4" s="64">
        <v>2185300</v>
      </c>
      <c r="C4" s="64"/>
      <c r="D4" s="64"/>
      <c r="E4" s="64"/>
      <c r="F4" s="65">
        <v>515066.66666666669</v>
      </c>
      <c r="G4" s="64">
        <v>697833.33333333337</v>
      </c>
      <c r="H4" s="64">
        <v>533466.66666666663</v>
      </c>
      <c r="I4" s="64"/>
      <c r="J4" s="64">
        <v>268533.33333333331</v>
      </c>
      <c r="K4" s="64">
        <v>488700</v>
      </c>
      <c r="L4" s="64"/>
      <c r="M4" s="64"/>
      <c r="N4" s="66">
        <v>207166.66666666666</v>
      </c>
      <c r="O4" s="67">
        <f t="shared" si="0"/>
        <v>757233.33333333326</v>
      </c>
      <c r="P4" s="64">
        <f t="shared" si="1"/>
        <v>2710766.6666666665</v>
      </c>
      <c r="Q4" s="65"/>
      <c r="R4" s="68"/>
      <c r="S4" s="64"/>
      <c r="T4" s="64"/>
      <c r="U4" s="64"/>
      <c r="V4" s="64"/>
      <c r="W4" s="64"/>
      <c r="X4" s="64">
        <f t="shared" si="2"/>
        <v>488700</v>
      </c>
      <c r="Y4" s="64"/>
      <c r="Z4" s="64"/>
      <c r="AA4" s="65"/>
      <c r="AB4" s="64"/>
      <c r="AC4" s="64"/>
      <c r="AD4" s="64"/>
      <c r="AE4" s="64"/>
      <c r="AF4" s="64"/>
      <c r="AG4" s="110"/>
      <c r="AH4" s="64"/>
      <c r="AI4" s="68"/>
      <c r="AT4" s="145"/>
      <c r="AU4" s="89"/>
      <c r="BG4" s="89"/>
      <c r="BL4" s="145"/>
      <c r="BM4" s="89"/>
      <c r="CA4" s="89"/>
      <c r="CB4" s="146"/>
      <c r="CC4" s="145"/>
      <c r="CD4" s="89"/>
    </row>
    <row r="5" spans="1:208" hidden="1" x14ac:dyDescent="0.2">
      <c r="A5" s="63">
        <v>35612</v>
      </c>
      <c r="B5" s="64">
        <v>2460935.4838709678</v>
      </c>
      <c r="C5" s="64"/>
      <c r="D5" s="64"/>
      <c r="E5" s="64"/>
      <c r="F5" s="65">
        <v>479129.03225806454</v>
      </c>
      <c r="G5" s="64">
        <v>843290.32258064521</v>
      </c>
      <c r="H5" s="64">
        <v>570645.16129032255</v>
      </c>
      <c r="I5" s="64"/>
      <c r="J5" s="64">
        <v>196419.35483870967</v>
      </c>
      <c r="K5" s="64">
        <v>406032.25806451612</v>
      </c>
      <c r="L5" s="64"/>
      <c r="M5" s="64"/>
      <c r="N5" s="66">
        <v>192935.48387096773</v>
      </c>
      <c r="O5" s="67">
        <f t="shared" si="0"/>
        <v>602451.61290322582</v>
      </c>
      <c r="P5" s="64">
        <f t="shared" si="1"/>
        <v>2688451.6129032257</v>
      </c>
      <c r="Q5" s="65"/>
      <c r="R5" s="68"/>
      <c r="S5" s="64"/>
      <c r="T5" s="64"/>
      <c r="U5" s="64"/>
      <c r="V5" s="64"/>
      <c r="W5" s="64"/>
      <c r="X5" s="64">
        <f t="shared" si="2"/>
        <v>406032.25806451612</v>
      </c>
      <c r="Y5" s="64"/>
      <c r="Z5" s="64"/>
      <c r="AA5" s="65"/>
      <c r="AB5" s="64"/>
      <c r="AC5" s="64"/>
      <c r="AD5" s="64"/>
      <c r="AE5" s="64"/>
      <c r="AF5" s="64"/>
      <c r="AG5" s="110"/>
      <c r="AH5" s="64"/>
      <c r="AI5" s="68"/>
      <c r="AT5" s="145"/>
      <c r="AU5" s="89"/>
      <c r="BG5" s="89"/>
      <c r="BL5" s="145"/>
      <c r="BM5" s="89"/>
      <c r="CA5" s="89"/>
      <c r="CB5" s="146"/>
      <c r="CC5" s="145"/>
      <c r="CD5" s="89"/>
    </row>
    <row r="6" spans="1:208" hidden="1" x14ac:dyDescent="0.2">
      <c r="A6" s="63">
        <v>35643</v>
      </c>
      <c r="B6" s="64">
        <v>2513838.7096774192</v>
      </c>
      <c r="C6" s="64"/>
      <c r="D6" s="64"/>
      <c r="E6" s="64"/>
      <c r="F6" s="65">
        <v>514032.25806451612</v>
      </c>
      <c r="G6" s="64">
        <v>759774.19354838715</v>
      </c>
      <c r="H6" s="64">
        <v>529806.45161290327</v>
      </c>
      <c r="I6" s="64"/>
      <c r="J6" s="64">
        <v>195612.90322580645</v>
      </c>
      <c r="K6" s="64">
        <v>438580.6451612903</v>
      </c>
      <c r="L6" s="64"/>
      <c r="M6" s="64"/>
      <c r="N6" s="66">
        <v>187870.96774193548</v>
      </c>
      <c r="O6" s="67">
        <f t="shared" si="0"/>
        <v>634193.54838709673</v>
      </c>
      <c r="P6" s="64">
        <f t="shared" si="1"/>
        <v>2625677.4193548388</v>
      </c>
      <c r="Q6" s="65"/>
      <c r="R6" s="68"/>
      <c r="S6" s="64"/>
      <c r="T6" s="64"/>
      <c r="U6" s="64"/>
      <c r="V6" s="64"/>
      <c r="W6" s="64"/>
      <c r="X6" s="64">
        <f t="shared" si="2"/>
        <v>438580.6451612903</v>
      </c>
      <c r="Y6" s="64"/>
      <c r="Z6" s="64"/>
      <c r="AA6" s="65"/>
      <c r="AB6" s="64"/>
      <c r="AC6" s="64"/>
      <c r="AD6" s="64"/>
      <c r="AE6" s="64"/>
      <c r="AF6" s="64"/>
      <c r="AG6" s="110"/>
      <c r="AH6" s="64"/>
      <c r="AI6" s="68"/>
      <c r="AT6" s="145"/>
      <c r="AU6" s="89"/>
      <c r="BG6" s="89"/>
      <c r="BL6" s="145"/>
      <c r="BM6" s="89"/>
      <c r="CA6" s="89"/>
      <c r="CB6" s="146"/>
      <c r="CC6" s="145"/>
      <c r="CD6" s="89"/>
    </row>
    <row r="7" spans="1:208" hidden="1" x14ac:dyDescent="0.2">
      <c r="A7" s="63">
        <v>35674</v>
      </c>
      <c r="B7" s="64">
        <v>2709566.6666666665</v>
      </c>
      <c r="C7" s="64"/>
      <c r="D7" s="64"/>
      <c r="E7" s="64"/>
      <c r="F7" s="65">
        <v>516633.33333333331</v>
      </c>
      <c r="G7" s="64">
        <v>973200</v>
      </c>
      <c r="H7" s="64">
        <v>446800</v>
      </c>
      <c r="I7" s="64"/>
      <c r="J7" s="64">
        <v>248300</v>
      </c>
      <c r="K7" s="64">
        <v>413000</v>
      </c>
      <c r="L7" s="64"/>
      <c r="M7" s="64"/>
      <c r="N7" s="66">
        <v>186400</v>
      </c>
      <c r="O7" s="67">
        <f t="shared" si="0"/>
        <v>661300</v>
      </c>
      <c r="P7" s="64">
        <f t="shared" si="1"/>
        <v>2784333.333333333</v>
      </c>
      <c r="Q7" s="65"/>
      <c r="R7" s="68"/>
      <c r="S7" s="64"/>
      <c r="T7" s="64"/>
      <c r="U7" s="64"/>
      <c r="V7" s="64"/>
      <c r="W7" s="64"/>
      <c r="X7" s="64">
        <f t="shared" si="2"/>
        <v>413000</v>
      </c>
      <c r="Y7" s="64"/>
      <c r="Z7" s="64"/>
      <c r="AA7" s="65"/>
      <c r="AB7" s="64"/>
      <c r="AC7" s="64"/>
      <c r="AD7" s="64"/>
      <c r="AE7" s="64"/>
      <c r="AF7" s="64"/>
      <c r="AG7" s="110"/>
      <c r="AH7" s="64"/>
      <c r="AI7" s="68"/>
      <c r="AT7" s="145"/>
      <c r="AU7" s="89"/>
      <c r="BG7" s="89"/>
      <c r="BL7" s="145"/>
      <c r="BM7" s="89"/>
      <c r="CA7" s="89"/>
      <c r="CB7" s="146"/>
      <c r="CC7" s="145"/>
      <c r="CD7" s="89"/>
    </row>
    <row r="8" spans="1:208" hidden="1" x14ac:dyDescent="0.2">
      <c r="A8" s="69">
        <v>35704</v>
      </c>
      <c r="B8" s="70">
        <v>2319903.2258064514</v>
      </c>
      <c r="C8" s="70"/>
      <c r="D8" s="70"/>
      <c r="E8" s="70"/>
      <c r="F8" s="71">
        <v>530000</v>
      </c>
      <c r="G8" s="70">
        <v>726935.48387096776</v>
      </c>
      <c r="H8" s="70">
        <v>444774.19354838709</v>
      </c>
      <c r="I8" s="70"/>
      <c r="J8" s="70">
        <v>230967.74193548388</v>
      </c>
      <c r="K8" s="70">
        <v>446483.87096774194</v>
      </c>
      <c r="L8" s="70"/>
      <c r="M8" s="70"/>
      <c r="N8" s="72">
        <v>198064.51612903227</v>
      </c>
      <c r="O8" s="73">
        <f t="shared" si="0"/>
        <v>677451.61290322582</v>
      </c>
      <c r="P8" s="70">
        <f t="shared" si="1"/>
        <v>2577225.8064516131</v>
      </c>
      <c r="Q8" s="71"/>
      <c r="R8" s="74"/>
      <c r="S8" s="70"/>
      <c r="T8" s="70"/>
      <c r="U8" s="70"/>
      <c r="V8" s="70"/>
      <c r="W8" s="70"/>
      <c r="X8" s="70">
        <f t="shared" si="2"/>
        <v>446483.87096774194</v>
      </c>
      <c r="Y8" s="70"/>
      <c r="Z8" s="70"/>
      <c r="AA8" s="71"/>
      <c r="AB8" s="70"/>
      <c r="AC8" s="70"/>
      <c r="AD8" s="70"/>
      <c r="AE8" s="70"/>
      <c r="AF8" s="70"/>
      <c r="AG8" s="111"/>
      <c r="AH8" s="70"/>
      <c r="AI8" s="74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83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83"/>
      <c r="BH8" s="77"/>
      <c r="BI8" s="77"/>
      <c r="BJ8" s="77"/>
      <c r="BK8" s="77"/>
      <c r="BL8" s="77"/>
      <c r="BM8" s="83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83"/>
      <c r="CB8" s="90"/>
      <c r="CC8" s="77"/>
      <c r="CD8" s="83"/>
    </row>
    <row r="9" spans="1:208" hidden="1" x14ac:dyDescent="0.2">
      <c r="A9" s="63">
        <v>35735</v>
      </c>
      <c r="B9" s="64">
        <v>2419633</v>
      </c>
      <c r="C9" s="64"/>
      <c r="D9" s="64"/>
      <c r="E9" s="64"/>
      <c r="F9" s="65">
        <v>494400</v>
      </c>
      <c r="G9" s="64">
        <v>575733</v>
      </c>
      <c r="H9" s="64">
        <v>378333</v>
      </c>
      <c r="I9" s="64"/>
      <c r="J9" s="64">
        <v>231300</v>
      </c>
      <c r="K9" s="64">
        <v>448633</v>
      </c>
      <c r="L9" s="64"/>
      <c r="M9" s="64"/>
      <c r="N9" s="66">
        <v>193267</v>
      </c>
      <c r="O9" s="67">
        <f t="shared" si="0"/>
        <v>679933</v>
      </c>
      <c r="P9" s="64">
        <f t="shared" si="1"/>
        <v>2321666</v>
      </c>
      <c r="Q9" s="65"/>
      <c r="R9" s="68">
        <v>92893000</v>
      </c>
      <c r="S9" s="64"/>
      <c r="T9" s="64"/>
      <c r="U9" s="64"/>
      <c r="V9" s="64"/>
      <c r="W9" s="64"/>
      <c r="X9" s="64">
        <f t="shared" si="2"/>
        <v>448633</v>
      </c>
      <c r="Y9" s="64"/>
      <c r="Z9" s="64"/>
      <c r="AA9" s="65"/>
      <c r="AB9" s="64"/>
      <c r="AC9" s="64"/>
      <c r="AD9" s="64"/>
      <c r="AE9" s="64"/>
      <c r="AF9" s="64"/>
      <c r="AG9" s="110"/>
      <c r="AH9" s="64"/>
      <c r="AI9" s="68"/>
      <c r="AT9" s="145"/>
      <c r="AU9" s="89"/>
      <c r="BG9" s="89"/>
      <c r="BL9" s="145"/>
      <c r="BM9" s="89"/>
      <c r="CA9" s="89"/>
      <c r="CB9" s="146"/>
      <c r="CC9" s="145"/>
      <c r="CD9" s="89"/>
    </row>
    <row r="10" spans="1:208" hidden="1" x14ac:dyDescent="0.2">
      <c r="A10" s="63">
        <v>35765</v>
      </c>
      <c r="B10" s="64">
        <v>3118516</v>
      </c>
      <c r="C10" s="64"/>
      <c r="D10" s="64"/>
      <c r="E10" s="64"/>
      <c r="F10" s="65">
        <v>386452</v>
      </c>
      <c r="G10" s="64">
        <v>538806</v>
      </c>
      <c r="H10" s="64">
        <v>313097</v>
      </c>
      <c r="I10" s="64"/>
      <c r="J10" s="64">
        <v>131903</v>
      </c>
      <c r="K10" s="64">
        <v>292774</v>
      </c>
      <c r="L10" s="64"/>
      <c r="M10" s="64"/>
      <c r="N10" s="66">
        <v>194516</v>
      </c>
      <c r="O10" s="67">
        <f t="shared" si="0"/>
        <v>424677</v>
      </c>
      <c r="P10" s="64">
        <f t="shared" si="1"/>
        <v>1857548</v>
      </c>
      <c r="Q10" s="65"/>
      <c r="R10" s="68">
        <v>55335000</v>
      </c>
      <c r="S10" s="64"/>
      <c r="T10" s="64"/>
      <c r="U10" s="64"/>
      <c r="V10" s="64"/>
      <c r="W10" s="64"/>
      <c r="X10" s="64">
        <f t="shared" si="2"/>
        <v>292774</v>
      </c>
      <c r="Y10" s="64"/>
      <c r="Z10" s="64"/>
      <c r="AA10" s="65"/>
      <c r="AB10" s="64"/>
      <c r="AC10" s="64"/>
      <c r="AD10" s="64"/>
      <c r="AE10" s="64"/>
      <c r="AF10" s="64"/>
      <c r="AG10" s="110"/>
      <c r="AH10" s="64"/>
      <c r="AI10" s="68"/>
      <c r="AT10" s="145"/>
      <c r="AU10" s="89"/>
      <c r="BG10" s="89"/>
      <c r="BL10" s="145"/>
      <c r="BM10" s="89"/>
      <c r="CA10" s="89"/>
      <c r="CB10" s="146"/>
      <c r="CC10" s="145"/>
      <c r="CD10" s="89"/>
    </row>
    <row r="11" spans="1:208" hidden="1" x14ac:dyDescent="0.2">
      <c r="A11" s="63">
        <v>35796</v>
      </c>
      <c r="B11" s="64">
        <v>2979710</v>
      </c>
      <c r="C11" s="64"/>
      <c r="D11" s="64"/>
      <c r="E11" s="64"/>
      <c r="F11" s="65">
        <v>418484</v>
      </c>
      <c r="G11" s="64">
        <v>700484</v>
      </c>
      <c r="H11" s="64">
        <v>648032</v>
      </c>
      <c r="I11" s="64"/>
      <c r="J11" s="64">
        <v>156161</v>
      </c>
      <c r="K11" s="64">
        <v>309839</v>
      </c>
      <c r="L11" s="64"/>
      <c r="M11" s="64"/>
      <c r="N11" s="66">
        <v>193581</v>
      </c>
      <c r="O11" s="67">
        <f t="shared" si="0"/>
        <v>466000</v>
      </c>
      <c r="P11" s="64">
        <f t="shared" si="1"/>
        <v>2426581</v>
      </c>
      <c r="Q11" s="65"/>
      <c r="R11" s="68">
        <v>39934000</v>
      </c>
      <c r="S11" s="64"/>
      <c r="T11" s="64"/>
      <c r="U11" s="64"/>
      <c r="V11" s="64"/>
      <c r="W11" s="64"/>
      <c r="X11" s="64">
        <f t="shared" si="2"/>
        <v>309839</v>
      </c>
      <c r="Y11" s="64"/>
      <c r="Z11" s="64"/>
      <c r="AA11" s="65"/>
      <c r="AB11" s="64"/>
      <c r="AC11" s="64"/>
      <c r="AD11" s="64"/>
      <c r="AE11" s="64"/>
      <c r="AF11" s="64"/>
      <c r="AG11" s="110"/>
      <c r="AH11" s="64"/>
      <c r="AI11" s="68"/>
      <c r="AT11" s="145"/>
      <c r="AU11" s="89"/>
      <c r="BG11" s="89"/>
      <c r="BL11" s="145"/>
      <c r="BM11" s="89"/>
      <c r="CA11" s="89"/>
      <c r="CB11" s="146"/>
      <c r="CC11" s="145"/>
      <c r="CD11" s="89"/>
    </row>
    <row r="12" spans="1:208" hidden="1" x14ac:dyDescent="0.2">
      <c r="A12" s="63">
        <v>35827</v>
      </c>
      <c r="B12" s="64">
        <v>3107286</v>
      </c>
      <c r="C12" s="64"/>
      <c r="D12" s="64"/>
      <c r="E12" s="64"/>
      <c r="F12" s="65">
        <v>458714</v>
      </c>
      <c r="G12" s="64">
        <v>647607</v>
      </c>
      <c r="H12" s="64">
        <v>534429</v>
      </c>
      <c r="I12" s="64"/>
      <c r="J12" s="64">
        <v>153107</v>
      </c>
      <c r="K12" s="64">
        <v>420071</v>
      </c>
      <c r="L12" s="64"/>
      <c r="M12" s="64"/>
      <c r="N12" s="66">
        <v>181500</v>
      </c>
      <c r="O12" s="67">
        <f t="shared" si="0"/>
        <v>573178</v>
      </c>
      <c r="P12" s="64">
        <f t="shared" si="1"/>
        <v>2395428</v>
      </c>
      <c r="Q12" s="65"/>
      <c r="R12" s="68">
        <v>21507000</v>
      </c>
      <c r="S12" s="64"/>
      <c r="T12" s="64"/>
      <c r="U12" s="64"/>
      <c r="V12" s="64"/>
      <c r="W12" s="64"/>
      <c r="X12" s="64">
        <f t="shared" si="2"/>
        <v>420071</v>
      </c>
      <c r="Y12" s="64"/>
      <c r="Z12" s="64"/>
      <c r="AA12" s="65"/>
      <c r="AB12" s="64"/>
      <c r="AC12" s="64"/>
      <c r="AD12" s="64"/>
      <c r="AE12" s="64"/>
      <c r="AF12" s="64"/>
      <c r="AG12" s="110"/>
      <c r="AH12" s="64"/>
      <c r="AI12" s="68"/>
      <c r="AT12" s="145"/>
      <c r="AU12" s="89"/>
      <c r="BG12" s="89"/>
      <c r="BL12" s="145"/>
      <c r="BM12" s="89"/>
      <c r="CA12" s="89"/>
      <c r="CB12" s="146"/>
      <c r="CC12" s="145"/>
      <c r="CD12" s="89"/>
    </row>
    <row r="13" spans="1:208" hidden="1" x14ac:dyDescent="0.2">
      <c r="A13" s="69">
        <v>35855</v>
      </c>
      <c r="B13" s="70">
        <v>2722355</v>
      </c>
      <c r="C13" s="70"/>
      <c r="D13" s="70"/>
      <c r="E13" s="70"/>
      <c r="F13" s="71">
        <v>530032</v>
      </c>
      <c r="G13" s="70">
        <v>719742</v>
      </c>
      <c r="H13" s="70">
        <v>699194</v>
      </c>
      <c r="I13" s="70"/>
      <c r="J13" s="70">
        <v>275452</v>
      </c>
      <c r="K13" s="70">
        <v>346710</v>
      </c>
      <c r="L13" s="70"/>
      <c r="M13" s="70"/>
      <c r="N13" s="72">
        <v>181226</v>
      </c>
      <c r="O13" s="73">
        <f t="shared" si="0"/>
        <v>622162</v>
      </c>
      <c r="P13" s="70">
        <f t="shared" si="1"/>
        <v>2752356</v>
      </c>
      <c r="Q13" s="71"/>
      <c r="R13" s="74">
        <v>23218000</v>
      </c>
      <c r="S13" s="70"/>
      <c r="T13" s="70"/>
      <c r="U13" s="70"/>
      <c r="V13" s="70"/>
      <c r="W13" s="70"/>
      <c r="X13" s="70">
        <f t="shared" si="2"/>
        <v>346710</v>
      </c>
      <c r="Y13" s="70"/>
      <c r="Z13" s="70"/>
      <c r="AA13" s="71"/>
      <c r="AB13" s="70"/>
      <c r="AC13" s="70"/>
      <c r="AD13" s="70"/>
      <c r="AE13" s="70"/>
      <c r="AF13" s="70"/>
      <c r="AG13" s="111"/>
      <c r="AH13" s="70"/>
      <c r="AI13" s="74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83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83"/>
      <c r="BH13" s="77"/>
      <c r="BI13" s="77"/>
      <c r="BJ13" s="77"/>
      <c r="BK13" s="77"/>
      <c r="BL13" s="77"/>
      <c r="BM13" s="83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83"/>
      <c r="CB13" s="90"/>
      <c r="CC13" s="77"/>
      <c r="CD13" s="83"/>
    </row>
    <row r="14" spans="1:208" hidden="1" x14ac:dyDescent="0.2">
      <c r="A14" s="63">
        <v>35886</v>
      </c>
      <c r="B14" s="64">
        <v>2586867</v>
      </c>
      <c r="C14" s="64"/>
      <c r="D14" s="64"/>
      <c r="E14" s="64"/>
      <c r="F14" s="65">
        <v>528500</v>
      </c>
      <c r="G14" s="64">
        <v>678367</v>
      </c>
      <c r="H14" s="64">
        <v>626100</v>
      </c>
      <c r="I14" s="64"/>
      <c r="J14" s="64">
        <v>385933</v>
      </c>
      <c r="K14" s="64">
        <v>323100</v>
      </c>
      <c r="L14" s="64"/>
      <c r="M14" s="64"/>
      <c r="N14" s="66">
        <v>202967</v>
      </c>
      <c r="O14" s="67">
        <f t="shared" si="0"/>
        <v>709033</v>
      </c>
      <c r="P14" s="64">
        <f t="shared" si="1"/>
        <v>2744967</v>
      </c>
      <c r="Q14" s="65"/>
      <c r="R14" s="68">
        <v>28262000</v>
      </c>
      <c r="S14" s="64"/>
      <c r="T14" s="64"/>
      <c r="U14" s="64"/>
      <c r="V14" s="64"/>
      <c r="W14" s="64"/>
      <c r="X14" s="64">
        <f t="shared" si="2"/>
        <v>323100</v>
      </c>
      <c r="Y14" s="64"/>
      <c r="Z14" s="64"/>
      <c r="AA14" s="65"/>
      <c r="AB14" s="64"/>
      <c r="AC14" s="64"/>
      <c r="AD14" s="64"/>
      <c r="AE14" s="64"/>
      <c r="AF14" s="64"/>
      <c r="AG14" s="110"/>
      <c r="AH14" s="64"/>
      <c r="AI14" s="68"/>
      <c r="AT14" s="145"/>
      <c r="AU14" s="89"/>
      <c r="BG14" s="89"/>
      <c r="BL14" s="145"/>
      <c r="BM14" s="89"/>
      <c r="CA14" s="89"/>
      <c r="CB14" s="146"/>
      <c r="CC14" s="145"/>
      <c r="CD14" s="89"/>
    </row>
    <row r="15" spans="1:208" hidden="1" x14ac:dyDescent="0.2">
      <c r="A15" s="63">
        <v>35916</v>
      </c>
      <c r="B15" s="64" t="s">
        <v>0</v>
      </c>
      <c r="C15" s="64"/>
      <c r="D15" s="64"/>
      <c r="E15" s="64"/>
      <c r="F15" s="65">
        <v>523536</v>
      </c>
      <c r="G15" s="64">
        <v>728308</v>
      </c>
      <c r="H15" s="64">
        <v>672644</v>
      </c>
      <c r="I15" s="64"/>
      <c r="J15" s="64" t="s">
        <v>0</v>
      </c>
      <c r="K15" s="64" t="s">
        <v>0</v>
      </c>
      <c r="L15" s="64"/>
      <c r="M15" s="64"/>
      <c r="N15" s="66" t="s">
        <v>0</v>
      </c>
      <c r="O15" s="67">
        <f t="shared" si="0"/>
        <v>0</v>
      </c>
      <c r="P15" s="64">
        <f t="shared" si="1"/>
        <v>1924488</v>
      </c>
      <c r="Q15" s="65"/>
      <c r="R15" s="68">
        <v>0</v>
      </c>
      <c r="S15" s="64"/>
      <c r="T15" s="64"/>
      <c r="U15" s="64"/>
      <c r="V15" s="64"/>
      <c r="W15" s="64"/>
      <c r="X15" s="64" t="str">
        <f t="shared" si="2"/>
        <v>na</v>
      </c>
      <c r="Y15" s="64"/>
      <c r="Z15" s="64"/>
      <c r="AA15" s="65"/>
      <c r="AB15" s="64"/>
      <c r="AC15" s="64"/>
      <c r="AD15" s="64"/>
      <c r="AE15" s="64"/>
      <c r="AF15" s="64"/>
      <c r="AG15" s="110"/>
      <c r="AH15" s="64"/>
      <c r="AI15" s="68"/>
      <c r="AT15" s="145"/>
      <c r="AU15" s="89"/>
      <c r="BG15" s="89"/>
      <c r="BL15" s="145"/>
      <c r="BM15" s="89"/>
      <c r="CA15" s="89"/>
      <c r="CB15" s="146"/>
      <c r="CC15" s="145"/>
      <c r="CD15" s="89"/>
    </row>
    <row r="16" spans="1:208" hidden="1" x14ac:dyDescent="0.2">
      <c r="A16" s="63">
        <v>35947</v>
      </c>
      <c r="B16" s="64" t="s">
        <v>0</v>
      </c>
      <c r="C16" s="64"/>
      <c r="D16" s="64"/>
      <c r="E16" s="64"/>
      <c r="F16" s="65">
        <v>524943</v>
      </c>
      <c r="G16" s="64">
        <v>597677</v>
      </c>
      <c r="H16" s="64">
        <v>676326</v>
      </c>
      <c r="I16" s="64"/>
      <c r="J16" s="64" t="s">
        <v>0</v>
      </c>
      <c r="K16" s="64" t="s">
        <v>0</v>
      </c>
      <c r="L16" s="64"/>
      <c r="M16" s="64"/>
      <c r="N16" s="66" t="s">
        <v>0</v>
      </c>
      <c r="O16" s="67">
        <f t="shared" si="0"/>
        <v>0</v>
      </c>
      <c r="P16" s="64">
        <f t="shared" si="1"/>
        <v>1798946</v>
      </c>
      <c r="Q16" s="65"/>
      <c r="R16" s="68">
        <v>0</v>
      </c>
      <c r="S16" s="64"/>
      <c r="T16" s="64"/>
      <c r="U16" s="64"/>
      <c r="V16" s="64"/>
      <c r="W16" s="64"/>
      <c r="X16" s="64" t="str">
        <f t="shared" si="2"/>
        <v>na</v>
      </c>
      <c r="Y16" s="64"/>
      <c r="Z16" s="64"/>
      <c r="AA16" s="65"/>
      <c r="AB16" s="64"/>
      <c r="AC16" s="64"/>
      <c r="AD16" s="64"/>
      <c r="AE16" s="64"/>
      <c r="AF16" s="64"/>
      <c r="AG16" s="110"/>
      <c r="AH16" s="64"/>
      <c r="AI16" s="68"/>
      <c r="AT16" s="145"/>
      <c r="AU16" s="89"/>
      <c r="BG16" s="89"/>
      <c r="BL16" s="145"/>
      <c r="BM16" s="89"/>
      <c r="CA16" s="89"/>
      <c r="CB16" s="146"/>
      <c r="CC16" s="145"/>
      <c r="CD16" s="89"/>
    </row>
    <row r="17" spans="1:84" hidden="1" x14ac:dyDescent="0.2">
      <c r="A17" s="63">
        <v>35977</v>
      </c>
      <c r="B17" s="64" t="s">
        <v>0</v>
      </c>
      <c r="C17" s="64"/>
      <c r="D17" s="64"/>
      <c r="E17" s="64"/>
      <c r="F17" s="65">
        <v>530441</v>
      </c>
      <c r="G17" s="64">
        <v>605880</v>
      </c>
      <c r="H17" s="64">
        <v>658084</v>
      </c>
      <c r="I17" s="64"/>
      <c r="J17" s="64" t="s">
        <v>0</v>
      </c>
      <c r="K17" s="64" t="s">
        <v>0</v>
      </c>
      <c r="L17" s="64"/>
      <c r="M17" s="64"/>
      <c r="N17" s="66" t="s">
        <v>0</v>
      </c>
      <c r="O17" s="67">
        <f t="shared" si="0"/>
        <v>0</v>
      </c>
      <c r="P17" s="64">
        <f t="shared" si="1"/>
        <v>1794405</v>
      </c>
      <c r="Q17" s="65"/>
      <c r="R17" s="68">
        <v>0</v>
      </c>
      <c r="S17" s="64"/>
      <c r="T17" s="64"/>
      <c r="U17" s="64"/>
      <c r="V17" s="64"/>
      <c r="W17" s="64"/>
      <c r="X17" s="64" t="str">
        <f t="shared" si="2"/>
        <v>na</v>
      </c>
      <c r="Y17" s="64"/>
      <c r="Z17" s="64"/>
      <c r="AA17" s="65"/>
      <c r="AB17" s="64"/>
      <c r="AC17" s="64"/>
      <c r="AD17" s="64"/>
      <c r="AE17" s="64"/>
      <c r="AF17" s="64"/>
      <c r="AG17" s="110"/>
      <c r="AH17" s="64"/>
      <c r="AI17" s="68"/>
      <c r="AT17" s="145"/>
      <c r="AU17" s="89"/>
      <c r="BG17" s="89"/>
      <c r="BL17" s="145"/>
      <c r="BM17" s="89"/>
      <c r="CA17" s="89"/>
      <c r="CB17" s="146"/>
      <c r="CC17" s="145"/>
      <c r="CD17" s="89"/>
    </row>
    <row r="18" spans="1:84" hidden="1" x14ac:dyDescent="0.2">
      <c r="A18" s="63">
        <v>36008</v>
      </c>
      <c r="B18" s="64">
        <v>2905968</v>
      </c>
      <c r="C18" s="64"/>
      <c r="D18" s="64"/>
      <c r="E18" s="64"/>
      <c r="F18" s="65">
        <v>514065</v>
      </c>
      <c r="G18" s="64">
        <v>981774</v>
      </c>
      <c r="H18" s="64">
        <v>693387</v>
      </c>
      <c r="I18" s="64"/>
      <c r="J18" s="64">
        <v>242968</v>
      </c>
      <c r="K18" s="64">
        <v>303968</v>
      </c>
      <c r="L18" s="64"/>
      <c r="M18" s="64"/>
      <c r="N18" s="66">
        <v>256871</v>
      </c>
      <c r="O18" s="67">
        <f t="shared" si="0"/>
        <v>546936</v>
      </c>
      <c r="P18" s="64">
        <f t="shared" si="1"/>
        <v>2993033</v>
      </c>
      <c r="Q18" s="65"/>
      <c r="R18" s="68">
        <v>74661000</v>
      </c>
      <c r="S18" s="64"/>
      <c r="T18" s="64"/>
      <c r="U18" s="64"/>
      <c r="V18" s="64"/>
      <c r="W18" s="64"/>
      <c r="X18" s="64">
        <f t="shared" si="2"/>
        <v>303968</v>
      </c>
      <c r="Y18" s="64"/>
      <c r="Z18" s="64"/>
      <c r="AA18" s="65"/>
      <c r="AB18" s="64"/>
      <c r="AC18" s="64"/>
      <c r="AD18" s="64"/>
      <c r="AE18" s="64"/>
      <c r="AF18" s="64"/>
      <c r="AG18" s="110"/>
      <c r="AH18" s="64"/>
      <c r="AI18" s="68"/>
      <c r="AT18" s="145"/>
      <c r="AU18" s="89"/>
      <c r="BG18" s="89"/>
      <c r="BL18" s="145"/>
      <c r="BM18" s="89"/>
      <c r="CA18" s="89"/>
      <c r="CB18" s="146"/>
      <c r="CC18" s="145"/>
      <c r="CD18" s="89"/>
    </row>
    <row r="19" spans="1:84" hidden="1" x14ac:dyDescent="0.2">
      <c r="A19" s="63">
        <v>36039</v>
      </c>
      <c r="B19" s="64">
        <v>2551133</v>
      </c>
      <c r="C19" s="64"/>
      <c r="D19" s="64"/>
      <c r="E19" s="64"/>
      <c r="F19" s="65">
        <v>515533</v>
      </c>
      <c r="G19" s="64">
        <v>732233</v>
      </c>
      <c r="H19" s="64">
        <v>709000</v>
      </c>
      <c r="I19" s="64"/>
      <c r="J19" s="64">
        <v>310900</v>
      </c>
      <c r="K19" s="64">
        <v>218667</v>
      </c>
      <c r="L19" s="64"/>
      <c r="M19" s="64"/>
      <c r="N19" s="66">
        <v>245767</v>
      </c>
      <c r="O19" s="67">
        <f t="shared" si="0"/>
        <v>529567</v>
      </c>
      <c r="P19" s="64">
        <f t="shared" si="1"/>
        <v>2732100</v>
      </c>
      <c r="Q19" s="65"/>
      <c r="R19" s="68">
        <v>77170000</v>
      </c>
      <c r="S19" s="64"/>
      <c r="T19" s="64"/>
      <c r="U19" s="64"/>
      <c r="V19" s="64"/>
      <c r="W19" s="64"/>
      <c r="X19" s="64">
        <f t="shared" si="2"/>
        <v>218667</v>
      </c>
      <c r="Y19" s="64"/>
      <c r="Z19" s="64"/>
      <c r="AA19" s="65"/>
      <c r="AB19" s="64"/>
      <c r="AC19" s="64"/>
      <c r="AD19" s="64"/>
      <c r="AE19" s="64"/>
      <c r="AF19" s="64"/>
      <c r="AG19" s="110"/>
      <c r="AH19" s="64"/>
      <c r="AI19" s="68"/>
      <c r="AT19" s="145"/>
      <c r="AU19" s="89"/>
      <c r="BG19" s="89"/>
      <c r="BL19" s="145"/>
      <c r="BM19" s="89"/>
      <c r="CA19" s="89"/>
      <c r="CB19" s="146"/>
      <c r="CC19" s="145"/>
      <c r="CD19" s="89"/>
    </row>
    <row r="20" spans="1:84" hidden="1" x14ac:dyDescent="0.2">
      <c r="A20" s="69">
        <v>36069</v>
      </c>
      <c r="B20" s="70">
        <v>2319484</v>
      </c>
      <c r="C20" s="70"/>
      <c r="D20" s="70"/>
      <c r="E20" s="70"/>
      <c r="F20" s="71">
        <v>503097</v>
      </c>
      <c r="G20" s="70">
        <v>874452</v>
      </c>
      <c r="H20" s="70">
        <v>643387</v>
      </c>
      <c r="I20" s="70"/>
      <c r="J20" s="70">
        <v>267194</v>
      </c>
      <c r="K20" s="70">
        <v>226161</v>
      </c>
      <c r="L20" s="70"/>
      <c r="M20" s="70"/>
      <c r="N20" s="72">
        <v>199032</v>
      </c>
      <c r="O20" s="73">
        <f t="shared" si="0"/>
        <v>493355</v>
      </c>
      <c r="P20" s="70">
        <f t="shared" si="1"/>
        <v>2713323</v>
      </c>
      <c r="Q20" s="71"/>
      <c r="R20" s="74">
        <v>93259000</v>
      </c>
      <c r="S20" s="70"/>
      <c r="T20" s="70"/>
      <c r="U20" s="70"/>
      <c r="V20" s="70"/>
      <c r="W20" s="70"/>
      <c r="X20" s="70">
        <f t="shared" si="2"/>
        <v>226161</v>
      </c>
      <c r="Y20" s="70"/>
      <c r="Z20" s="70"/>
      <c r="AA20" s="71"/>
      <c r="AB20" s="70"/>
      <c r="AC20" s="70"/>
      <c r="AD20" s="70"/>
      <c r="AE20" s="70"/>
      <c r="AF20" s="70"/>
      <c r="AG20" s="111"/>
      <c r="AH20" s="70"/>
      <c r="AI20" s="74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83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3"/>
      <c r="BH20" s="77"/>
      <c r="BI20" s="77"/>
      <c r="BJ20" s="77"/>
      <c r="BK20" s="77"/>
      <c r="BL20" s="77"/>
      <c r="BM20" s="83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83"/>
      <c r="CB20" s="90"/>
      <c r="CC20" s="77"/>
      <c r="CD20" s="83"/>
    </row>
    <row r="21" spans="1:84" x14ac:dyDescent="0.2">
      <c r="A21" s="63">
        <v>36100</v>
      </c>
      <c r="B21" s="64">
        <v>2501400</v>
      </c>
      <c r="C21" s="64"/>
      <c r="D21" s="64"/>
      <c r="E21" s="64"/>
      <c r="F21" s="65">
        <v>424533</v>
      </c>
      <c r="G21" s="64">
        <v>963900</v>
      </c>
      <c r="H21" s="64">
        <v>648367</v>
      </c>
      <c r="I21" s="64"/>
      <c r="J21" s="64">
        <v>218433</v>
      </c>
      <c r="K21" s="64">
        <v>187467</v>
      </c>
      <c r="L21" s="64"/>
      <c r="M21" s="64"/>
      <c r="N21" s="66">
        <v>186833</v>
      </c>
      <c r="O21" s="67">
        <f t="shared" si="0"/>
        <v>405900</v>
      </c>
      <c r="P21" s="64">
        <f t="shared" si="1"/>
        <v>2629533</v>
      </c>
      <c r="Q21" s="65">
        <f t="shared" ref="Q21:Q68" si="3">P21-B21</f>
        <v>128133</v>
      </c>
      <c r="R21" s="68">
        <v>98791000</v>
      </c>
      <c r="S21" s="64"/>
      <c r="T21" s="64"/>
      <c r="U21" s="64"/>
      <c r="V21" s="64"/>
      <c r="W21" s="64"/>
      <c r="X21" s="64">
        <f t="shared" si="2"/>
        <v>187467</v>
      </c>
      <c r="Y21" s="64"/>
      <c r="Z21" s="64"/>
      <c r="AA21" s="65"/>
      <c r="AB21" s="64"/>
      <c r="AC21" s="64"/>
      <c r="AD21" s="64"/>
      <c r="AE21" s="64"/>
      <c r="AF21" s="64"/>
      <c r="AG21" s="110"/>
      <c r="AH21" s="64"/>
      <c r="AI21" s="68"/>
      <c r="AT21" s="145"/>
      <c r="AU21" s="89"/>
      <c r="BG21" s="89"/>
      <c r="BL21" s="145"/>
      <c r="BM21" s="89"/>
      <c r="CA21" s="89"/>
      <c r="CB21" s="146"/>
      <c r="CC21" s="145"/>
      <c r="CD21" s="89"/>
    </row>
    <row r="22" spans="1:84" x14ac:dyDescent="0.2">
      <c r="A22" s="63">
        <v>36130</v>
      </c>
      <c r="B22" s="64">
        <v>3137767</v>
      </c>
      <c r="C22" s="64"/>
      <c r="D22" s="64"/>
      <c r="E22" s="64"/>
      <c r="F22" s="65">
        <v>432323</v>
      </c>
      <c r="G22" s="64">
        <v>1045581</v>
      </c>
      <c r="H22" s="64">
        <v>650355</v>
      </c>
      <c r="I22" s="64"/>
      <c r="J22" s="64">
        <v>161387</v>
      </c>
      <c r="K22" s="64">
        <v>63545</v>
      </c>
      <c r="L22" s="64"/>
      <c r="M22" s="64"/>
      <c r="N22" s="66">
        <v>191806</v>
      </c>
      <c r="O22" s="67">
        <f t="shared" si="0"/>
        <v>224932</v>
      </c>
      <c r="P22" s="64">
        <f t="shared" si="1"/>
        <v>2544997</v>
      </c>
      <c r="Q22" s="65">
        <f t="shared" si="3"/>
        <v>-592770</v>
      </c>
      <c r="R22" s="68">
        <v>81080000</v>
      </c>
      <c r="S22" s="64"/>
      <c r="T22" s="64"/>
      <c r="U22" s="64"/>
      <c r="V22" s="64"/>
      <c r="W22" s="64"/>
      <c r="X22" s="64">
        <f t="shared" si="2"/>
        <v>63545</v>
      </c>
      <c r="Y22" s="64"/>
      <c r="Z22" s="64"/>
      <c r="AA22" s="65"/>
      <c r="AB22" s="64"/>
      <c r="AC22" s="64"/>
      <c r="AD22" s="64"/>
      <c r="AE22" s="64"/>
      <c r="AF22" s="64"/>
      <c r="AG22" s="110"/>
      <c r="AH22" s="64"/>
      <c r="AI22" s="68"/>
      <c r="AT22" s="145"/>
      <c r="AU22" s="89"/>
      <c r="BG22" s="89"/>
      <c r="BL22" s="145"/>
      <c r="BM22" s="89"/>
      <c r="CA22" s="89"/>
      <c r="CB22" s="146"/>
      <c r="CC22" s="145"/>
      <c r="CD22" s="89"/>
    </row>
    <row r="23" spans="1:84" x14ac:dyDescent="0.2">
      <c r="A23" s="63">
        <v>36161</v>
      </c>
      <c r="B23" s="64">
        <v>2987387</v>
      </c>
      <c r="C23" s="64"/>
      <c r="D23" s="64"/>
      <c r="E23" s="64"/>
      <c r="F23" s="65">
        <v>481806</v>
      </c>
      <c r="G23" s="64">
        <v>872161</v>
      </c>
      <c r="H23" s="64">
        <v>605000</v>
      </c>
      <c r="I23" s="64"/>
      <c r="J23" s="64">
        <v>149258</v>
      </c>
      <c r="K23" s="64">
        <v>100043</v>
      </c>
      <c r="L23" s="64"/>
      <c r="M23" s="64"/>
      <c r="N23" s="66">
        <v>190097</v>
      </c>
      <c r="O23" s="67">
        <f t="shared" si="0"/>
        <v>249301</v>
      </c>
      <c r="P23" s="64">
        <f t="shared" si="1"/>
        <v>2398365</v>
      </c>
      <c r="Q23" s="65">
        <f t="shared" si="3"/>
        <v>-589022</v>
      </c>
      <c r="R23" s="68">
        <v>65284000</v>
      </c>
      <c r="S23" s="64"/>
      <c r="T23" s="64"/>
      <c r="U23" s="64"/>
      <c r="V23" s="64"/>
      <c r="W23" s="64"/>
      <c r="X23" s="64">
        <f t="shared" si="2"/>
        <v>100043</v>
      </c>
      <c r="Y23" s="64"/>
      <c r="Z23" s="64"/>
      <c r="AA23" s="65"/>
      <c r="AB23" s="64"/>
      <c r="AC23" s="64"/>
      <c r="AD23" s="64"/>
      <c r="AE23" s="64"/>
      <c r="AF23" s="64"/>
      <c r="AG23" s="110"/>
      <c r="AH23" s="64"/>
      <c r="AI23" s="68"/>
      <c r="AT23" s="145"/>
      <c r="AU23" s="89"/>
      <c r="BG23" s="89"/>
      <c r="BL23" s="145"/>
      <c r="BM23" s="89"/>
      <c r="CA23" s="89"/>
      <c r="CB23" s="146"/>
      <c r="CC23" s="145"/>
      <c r="CD23" s="89"/>
    </row>
    <row r="24" spans="1:84" x14ac:dyDescent="0.2">
      <c r="A24" s="63">
        <v>36192</v>
      </c>
      <c r="B24" s="64">
        <v>2933071</v>
      </c>
      <c r="C24" s="64"/>
      <c r="D24" s="64"/>
      <c r="E24" s="64"/>
      <c r="F24" s="65">
        <v>515036</v>
      </c>
      <c r="G24" s="64">
        <v>681107</v>
      </c>
      <c r="H24" s="64">
        <v>679679</v>
      </c>
      <c r="I24" s="64"/>
      <c r="J24" s="64">
        <v>215893</v>
      </c>
      <c r="K24" s="64">
        <v>139500</v>
      </c>
      <c r="L24" s="64"/>
      <c r="M24" s="64"/>
      <c r="N24" s="66">
        <v>185607</v>
      </c>
      <c r="O24" s="67">
        <f t="shared" si="0"/>
        <v>355393</v>
      </c>
      <c r="P24" s="64">
        <f t="shared" si="1"/>
        <v>2416822</v>
      </c>
      <c r="Q24" s="65">
        <f t="shared" si="3"/>
        <v>-516249</v>
      </c>
      <c r="R24" s="68">
        <v>52783000</v>
      </c>
      <c r="S24" s="64"/>
      <c r="T24" s="64"/>
      <c r="U24" s="64"/>
      <c r="V24" s="64"/>
      <c r="W24" s="64"/>
      <c r="X24" s="64">
        <f t="shared" si="2"/>
        <v>139500</v>
      </c>
      <c r="Y24" s="64"/>
      <c r="Z24" s="64"/>
      <c r="AA24" s="65"/>
      <c r="AB24" s="64"/>
      <c r="AC24" s="64"/>
      <c r="AD24" s="64"/>
      <c r="AE24" s="64"/>
      <c r="AF24" s="64"/>
      <c r="AG24" s="110"/>
      <c r="AH24" s="64"/>
      <c r="AI24" s="68"/>
      <c r="AT24" s="145"/>
      <c r="AU24" s="89"/>
      <c r="BG24" s="89"/>
      <c r="BL24" s="145"/>
      <c r="BM24" s="89"/>
      <c r="CA24" s="89"/>
      <c r="CB24" s="146"/>
      <c r="CC24" s="145"/>
      <c r="CD24" s="89"/>
    </row>
    <row r="25" spans="1:84" x14ac:dyDescent="0.2">
      <c r="A25" s="69">
        <v>36220</v>
      </c>
      <c r="B25" s="70">
        <v>2835258</v>
      </c>
      <c r="C25" s="70"/>
      <c r="D25" s="70"/>
      <c r="E25" s="70"/>
      <c r="F25" s="71">
        <v>533161</v>
      </c>
      <c r="G25" s="70">
        <v>679548</v>
      </c>
      <c r="H25" s="70">
        <v>552806</v>
      </c>
      <c r="I25" s="70"/>
      <c r="J25" s="70">
        <v>287226</v>
      </c>
      <c r="K25" s="70">
        <v>280806</v>
      </c>
      <c r="L25" s="70"/>
      <c r="M25" s="70"/>
      <c r="N25" s="72">
        <v>177774</v>
      </c>
      <c r="O25" s="73">
        <f t="shared" si="0"/>
        <v>568032</v>
      </c>
      <c r="P25" s="70">
        <f t="shared" si="1"/>
        <v>2511321</v>
      </c>
      <c r="Q25" s="71">
        <f t="shared" si="3"/>
        <v>-323937</v>
      </c>
      <c r="R25" s="74">
        <v>44969000</v>
      </c>
      <c r="S25" s="70"/>
      <c r="T25" s="70"/>
      <c r="U25" s="70"/>
      <c r="V25" s="70"/>
      <c r="W25" s="70"/>
      <c r="X25" s="70">
        <f t="shared" si="2"/>
        <v>280806</v>
      </c>
      <c r="Y25" s="70"/>
      <c r="Z25" s="70"/>
      <c r="AA25" s="71"/>
      <c r="AB25" s="70"/>
      <c r="AC25" s="70"/>
      <c r="AD25" s="70"/>
      <c r="AE25" s="70"/>
      <c r="AF25" s="70"/>
      <c r="AG25" s="111"/>
      <c r="AH25" s="70"/>
      <c r="AI25" s="74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83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83"/>
      <c r="BH25" s="77"/>
      <c r="BI25" s="77"/>
      <c r="BJ25" s="77"/>
      <c r="BK25" s="77"/>
      <c r="BL25" s="77"/>
      <c r="BM25" s="83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83"/>
      <c r="CB25" s="90"/>
      <c r="CC25" s="77"/>
      <c r="CD25" s="83"/>
    </row>
    <row r="26" spans="1:84" x14ac:dyDescent="0.2">
      <c r="A26" s="63">
        <v>36251</v>
      </c>
      <c r="B26" s="64">
        <v>2801267</v>
      </c>
      <c r="C26" s="64"/>
      <c r="D26" s="64"/>
      <c r="E26" s="64"/>
      <c r="F26" s="65">
        <v>508533</v>
      </c>
      <c r="G26" s="64">
        <v>685933</v>
      </c>
      <c r="H26" s="64">
        <v>585867</v>
      </c>
      <c r="I26" s="64"/>
      <c r="J26" s="64">
        <v>309800</v>
      </c>
      <c r="K26" s="64">
        <v>274400</v>
      </c>
      <c r="L26" s="64"/>
      <c r="M26" s="64"/>
      <c r="N26" s="66">
        <v>179967</v>
      </c>
      <c r="O26" s="67">
        <f t="shared" si="0"/>
        <v>584200</v>
      </c>
      <c r="P26" s="64">
        <f t="shared" si="1"/>
        <v>2544500</v>
      </c>
      <c r="Q26" s="65">
        <f t="shared" si="3"/>
        <v>-256767</v>
      </c>
      <c r="R26" s="68">
        <v>38789000</v>
      </c>
      <c r="S26" s="64"/>
      <c r="T26" s="64"/>
      <c r="U26" s="64"/>
      <c r="V26" s="64"/>
      <c r="W26" s="64"/>
      <c r="X26" s="64">
        <f t="shared" si="2"/>
        <v>274400</v>
      </c>
      <c r="Y26" s="64"/>
      <c r="Z26" s="64"/>
      <c r="AA26" s="65"/>
      <c r="AB26" s="64"/>
      <c r="AC26" s="64"/>
      <c r="AD26" s="64"/>
      <c r="AE26" s="64"/>
      <c r="AF26" s="64"/>
      <c r="AG26" s="110"/>
      <c r="AH26" s="64"/>
      <c r="AI26" s="68"/>
      <c r="AT26" s="145"/>
      <c r="AU26" s="89"/>
      <c r="BG26" s="89"/>
      <c r="BL26" s="145"/>
      <c r="BM26" s="89"/>
      <c r="CA26" s="89"/>
      <c r="CB26" s="146"/>
      <c r="CC26" s="145"/>
      <c r="CD26" s="89"/>
    </row>
    <row r="27" spans="1:84" x14ac:dyDescent="0.2">
      <c r="A27" s="63">
        <v>36281</v>
      </c>
      <c r="B27" s="64">
        <v>2214161</v>
      </c>
      <c r="C27" s="64"/>
      <c r="D27" s="64"/>
      <c r="E27" s="64"/>
      <c r="F27" s="65">
        <v>520871</v>
      </c>
      <c r="G27" s="64">
        <v>783226</v>
      </c>
      <c r="H27" s="64">
        <v>573419</v>
      </c>
      <c r="I27" s="64"/>
      <c r="J27" s="64">
        <v>332710</v>
      </c>
      <c r="K27" s="64">
        <v>325323</v>
      </c>
      <c r="L27" s="64"/>
      <c r="M27" s="64"/>
      <c r="N27" s="66">
        <v>173581</v>
      </c>
      <c r="O27" s="67">
        <f t="shared" si="0"/>
        <v>658033</v>
      </c>
      <c r="P27" s="64">
        <f t="shared" si="1"/>
        <v>2709130</v>
      </c>
      <c r="Q27" s="65">
        <f t="shared" si="3"/>
        <v>494969</v>
      </c>
      <c r="R27" s="68">
        <v>56057000</v>
      </c>
      <c r="S27" s="64"/>
      <c r="T27" s="64"/>
      <c r="U27" s="64"/>
      <c r="V27" s="64"/>
      <c r="W27" s="64"/>
      <c r="X27" s="64">
        <f t="shared" si="2"/>
        <v>325323</v>
      </c>
      <c r="Y27" s="64"/>
      <c r="Z27" s="64"/>
      <c r="AA27" s="65"/>
      <c r="AB27" s="64"/>
      <c r="AC27" s="64"/>
      <c r="AD27" s="64"/>
      <c r="AE27" s="64"/>
      <c r="AF27" s="64"/>
      <c r="AG27" s="110"/>
      <c r="AH27" s="64"/>
      <c r="AI27" s="68"/>
      <c r="AT27" s="145"/>
      <c r="AU27" s="89"/>
      <c r="BG27" s="89"/>
      <c r="BL27" s="145"/>
      <c r="BM27" s="89"/>
      <c r="CA27" s="89"/>
      <c r="CB27" s="146"/>
      <c r="CC27" s="145"/>
      <c r="CD27" s="89"/>
    </row>
    <row r="28" spans="1:84" x14ac:dyDescent="0.2">
      <c r="A28" s="63">
        <v>36312</v>
      </c>
      <c r="B28" s="64">
        <v>2421600</v>
      </c>
      <c r="C28" s="64"/>
      <c r="D28" s="64"/>
      <c r="E28" s="64"/>
      <c r="F28" s="65">
        <v>530300</v>
      </c>
      <c r="G28" s="64">
        <v>701233</v>
      </c>
      <c r="H28" s="64">
        <v>613433</v>
      </c>
      <c r="I28" s="64"/>
      <c r="J28" s="64">
        <v>383667</v>
      </c>
      <c r="K28" s="64">
        <v>362200</v>
      </c>
      <c r="L28" s="64"/>
      <c r="M28" s="64"/>
      <c r="N28" s="66">
        <v>246167</v>
      </c>
      <c r="O28" s="67">
        <f t="shared" si="0"/>
        <v>745867</v>
      </c>
      <c r="P28" s="64">
        <f t="shared" si="1"/>
        <v>2837000</v>
      </c>
      <c r="Q28" s="65">
        <f t="shared" si="3"/>
        <v>415400</v>
      </c>
      <c r="R28" s="68">
        <v>68397000</v>
      </c>
      <c r="S28" s="64"/>
      <c r="T28" s="64"/>
      <c r="U28" s="64"/>
      <c r="V28" s="64"/>
      <c r="W28" s="64"/>
      <c r="X28" s="64">
        <f t="shared" si="2"/>
        <v>362200</v>
      </c>
      <c r="Y28" s="64"/>
      <c r="Z28" s="64"/>
      <c r="AA28" s="65"/>
      <c r="AB28" s="64"/>
      <c r="AC28" s="64"/>
      <c r="AD28" s="64"/>
      <c r="AE28" s="64"/>
      <c r="AF28" s="64"/>
      <c r="AG28" s="110"/>
      <c r="AH28" s="64"/>
      <c r="AI28" s="68"/>
      <c r="AT28" s="145"/>
      <c r="AU28" s="89"/>
      <c r="BG28" s="89"/>
      <c r="BL28" s="145"/>
      <c r="BM28" s="89"/>
      <c r="CA28" s="89"/>
      <c r="CB28" s="146"/>
      <c r="CC28" s="145"/>
      <c r="CD28" s="89"/>
    </row>
    <row r="29" spans="1:84" x14ac:dyDescent="0.2">
      <c r="A29" s="63">
        <v>36342</v>
      </c>
      <c r="B29" s="64">
        <v>2643097</v>
      </c>
      <c r="C29" s="64"/>
      <c r="D29" s="64"/>
      <c r="E29" s="64"/>
      <c r="F29" s="65">
        <v>523065</v>
      </c>
      <c r="G29" s="64">
        <v>744774</v>
      </c>
      <c r="H29" s="64">
        <v>663452</v>
      </c>
      <c r="I29" s="64"/>
      <c r="J29" s="64">
        <v>379000</v>
      </c>
      <c r="K29" s="64">
        <v>362613</v>
      </c>
      <c r="L29" s="64"/>
      <c r="M29" s="64"/>
      <c r="N29" s="66">
        <v>249194</v>
      </c>
      <c r="O29" s="67">
        <f t="shared" si="0"/>
        <v>741613</v>
      </c>
      <c r="P29" s="64">
        <f t="shared" si="1"/>
        <v>2922098</v>
      </c>
      <c r="Q29" s="65">
        <f t="shared" si="3"/>
        <v>279001</v>
      </c>
      <c r="R29" s="68">
        <v>77117000</v>
      </c>
      <c r="S29" s="64">
        <v>1703931.0344827587</v>
      </c>
      <c r="T29" s="64"/>
      <c r="U29" s="64"/>
      <c r="V29" s="64"/>
      <c r="W29" s="64"/>
      <c r="X29" s="64">
        <f t="shared" si="2"/>
        <v>362613</v>
      </c>
      <c r="Y29" s="64"/>
      <c r="Z29" s="64"/>
      <c r="AA29" s="65"/>
      <c r="AB29" s="64"/>
      <c r="AC29" s="64"/>
      <c r="AD29" s="64"/>
      <c r="AE29" s="64"/>
      <c r="AF29" s="64"/>
      <c r="AG29" s="110"/>
      <c r="AH29" s="64"/>
      <c r="AI29" s="68"/>
      <c r="AM29" s="84">
        <v>116079</v>
      </c>
      <c r="AQ29" s="84">
        <v>70165</v>
      </c>
      <c r="AT29" s="145"/>
      <c r="AU29" s="148">
        <f t="shared" ref="AU29:AU68" si="4">SUM(AQ29:AT29)</f>
        <v>70165</v>
      </c>
      <c r="BB29" s="84">
        <v>482131</v>
      </c>
      <c r="BG29" s="89"/>
      <c r="BL29" s="145"/>
      <c r="BM29" s="89"/>
      <c r="CA29" s="89"/>
      <c r="CB29" s="146"/>
      <c r="CC29" s="145"/>
      <c r="CD29" s="89"/>
      <c r="CF29" s="84">
        <f t="shared" ref="CF29:CF61" si="5">(B29+S29)/1000</f>
        <v>4347.0280344827588</v>
      </c>
    </row>
    <row r="30" spans="1:84" x14ac:dyDescent="0.2">
      <c r="A30" s="63">
        <v>36373</v>
      </c>
      <c r="B30" s="64">
        <v>2706516</v>
      </c>
      <c r="C30" s="64"/>
      <c r="D30" s="64"/>
      <c r="E30" s="64"/>
      <c r="F30" s="65">
        <v>515452</v>
      </c>
      <c r="G30" s="64">
        <v>569613</v>
      </c>
      <c r="H30" s="64">
        <v>626484</v>
      </c>
      <c r="I30" s="64"/>
      <c r="J30" s="64">
        <v>483387</v>
      </c>
      <c r="K30" s="64">
        <v>267581</v>
      </c>
      <c r="L30" s="64"/>
      <c r="M30" s="64"/>
      <c r="N30" s="66">
        <v>264097</v>
      </c>
      <c r="O30" s="67">
        <f t="shared" si="0"/>
        <v>750968</v>
      </c>
      <c r="P30" s="64">
        <f t="shared" si="1"/>
        <v>2726614</v>
      </c>
      <c r="Q30" s="65">
        <f t="shared" si="3"/>
        <v>20098</v>
      </c>
      <c r="R30" s="68">
        <v>78044000</v>
      </c>
      <c r="S30" s="64">
        <v>1901036</v>
      </c>
      <c r="T30" s="64"/>
      <c r="U30" s="64"/>
      <c r="V30" s="64"/>
      <c r="W30" s="64">
        <v>38071</v>
      </c>
      <c r="X30" s="64">
        <f t="shared" si="2"/>
        <v>267581</v>
      </c>
      <c r="Y30" s="64">
        <v>4000</v>
      </c>
      <c r="Z30" s="64">
        <f t="shared" ref="Z30:Z68" si="6">S30+SUM(W30:Y30)</f>
        <v>2210688</v>
      </c>
      <c r="AA30" s="65">
        <v>213286</v>
      </c>
      <c r="AB30" s="64">
        <v>26321</v>
      </c>
      <c r="AC30" s="64">
        <v>6321</v>
      </c>
      <c r="AD30" s="64">
        <f t="shared" ref="AD30:AD68" si="7">SUM(AA30:AC30)</f>
        <v>245928</v>
      </c>
      <c r="AE30" s="64">
        <v>1788821</v>
      </c>
      <c r="AF30" s="64">
        <v>134179</v>
      </c>
      <c r="AG30" s="110">
        <f t="shared" ref="AG30:AG68" si="8">SUM(AD30:AF30)</f>
        <v>2168928</v>
      </c>
      <c r="AH30" s="64"/>
      <c r="AI30" s="68"/>
      <c r="AM30" s="84">
        <v>178722</v>
      </c>
      <c r="AQ30" s="84">
        <v>72899</v>
      </c>
      <c r="AT30" s="145"/>
      <c r="AU30" s="148">
        <f t="shared" si="4"/>
        <v>72899</v>
      </c>
      <c r="BB30" s="84">
        <v>519232</v>
      </c>
      <c r="BG30" s="89"/>
      <c r="BL30" s="145"/>
      <c r="BM30" s="89"/>
      <c r="CA30" s="89"/>
      <c r="CB30" s="146"/>
      <c r="CC30" s="145"/>
      <c r="CD30" s="89"/>
      <c r="CF30" s="84">
        <f t="shared" si="5"/>
        <v>4607.5519999999997</v>
      </c>
    </row>
    <row r="31" spans="1:84" x14ac:dyDescent="0.2">
      <c r="A31" s="63">
        <v>36404</v>
      </c>
      <c r="B31" s="64">
        <v>2645233</v>
      </c>
      <c r="C31" s="64"/>
      <c r="D31" s="64"/>
      <c r="E31" s="64"/>
      <c r="F31" s="65">
        <v>509567</v>
      </c>
      <c r="G31" s="64">
        <v>810300</v>
      </c>
      <c r="H31" s="64">
        <v>677400</v>
      </c>
      <c r="I31" s="64"/>
      <c r="J31" s="64">
        <v>417833</v>
      </c>
      <c r="K31" s="64">
        <v>254300</v>
      </c>
      <c r="L31" s="64"/>
      <c r="M31" s="64"/>
      <c r="N31" s="66">
        <v>259800</v>
      </c>
      <c r="O31" s="67">
        <f t="shared" si="0"/>
        <v>672133</v>
      </c>
      <c r="P31" s="64">
        <f t="shared" si="1"/>
        <v>2929200</v>
      </c>
      <c r="Q31" s="65">
        <f t="shared" si="3"/>
        <v>283967</v>
      </c>
      <c r="R31" s="68">
        <v>86618000</v>
      </c>
      <c r="S31" s="64">
        <v>1983586</v>
      </c>
      <c r="T31" s="64"/>
      <c r="U31" s="64"/>
      <c r="V31" s="64"/>
      <c r="W31" s="64">
        <v>40241</v>
      </c>
      <c r="X31" s="64">
        <f t="shared" si="2"/>
        <v>254300</v>
      </c>
      <c r="Y31" s="64">
        <v>4103</v>
      </c>
      <c r="Z31" s="64">
        <f t="shared" si="6"/>
        <v>2282230</v>
      </c>
      <c r="AA31" s="65">
        <v>305207</v>
      </c>
      <c r="AB31" s="64">
        <v>75414</v>
      </c>
      <c r="AC31" s="64">
        <v>19655</v>
      </c>
      <c r="AD31" s="64">
        <f t="shared" si="7"/>
        <v>400276</v>
      </c>
      <c r="AE31" s="64">
        <v>1851897</v>
      </c>
      <c r="AF31" s="64">
        <v>131759</v>
      </c>
      <c r="AG31" s="110">
        <f t="shared" si="8"/>
        <v>2383932</v>
      </c>
      <c r="AH31" s="64"/>
      <c r="AI31" s="68"/>
      <c r="AM31" s="84">
        <v>103390</v>
      </c>
      <c r="AQ31" s="84">
        <v>66734</v>
      </c>
      <c r="AT31" s="145"/>
      <c r="AU31" s="148">
        <f t="shared" si="4"/>
        <v>66734</v>
      </c>
      <c r="BB31" s="84">
        <v>466729</v>
      </c>
      <c r="BG31" s="89"/>
      <c r="BL31" s="145"/>
      <c r="BM31" s="89"/>
      <c r="CA31" s="89"/>
      <c r="CB31" s="146"/>
      <c r="CC31" s="145"/>
      <c r="CD31" s="89"/>
      <c r="CF31" s="84">
        <f t="shared" si="5"/>
        <v>4628.8190000000004</v>
      </c>
    </row>
    <row r="32" spans="1:84" x14ac:dyDescent="0.2">
      <c r="A32" s="69">
        <v>36434</v>
      </c>
      <c r="B32" s="70">
        <v>2964097</v>
      </c>
      <c r="C32" s="70"/>
      <c r="D32" s="70"/>
      <c r="E32" s="70"/>
      <c r="F32" s="71">
        <v>477806</v>
      </c>
      <c r="G32" s="70">
        <v>1037419</v>
      </c>
      <c r="H32" s="70">
        <v>721645</v>
      </c>
      <c r="I32" s="70"/>
      <c r="J32" s="70">
        <v>389774</v>
      </c>
      <c r="K32" s="70">
        <v>194419</v>
      </c>
      <c r="L32" s="70"/>
      <c r="M32" s="70"/>
      <c r="N32" s="72">
        <v>255903</v>
      </c>
      <c r="O32" s="73">
        <f t="shared" si="0"/>
        <v>584193</v>
      </c>
      <c r="P32" s="70">
        <f t="shared" si="1"/>
        <v>3076966</v>
      </c>
      <c r="Q32" s="71">
        <f t="shared" si="3"/>
        <v>112869</v>
      </c>
      <c r="R32" s="74">
        <v>89228000</v>
      </c>
      <c r="S32" s="70">
        <v>2175452</v>
      </c>
      <c r="T32" s="70"/>
      <c r="U32" s="70"/>
      <c r="V32" s="70"/>
      <c r="W32" s="70">
        <v>42355</v>
      </c>
      <c r="X32" s="70">
        <f t="shared" si="2"/>
        <v>194419</v>
      </c>
      <c r="Y32" s="70">
        <v>7161</v>
      </c>
      <c r="Z32" s="70">
        <f t="shared" si="6"/>
        <v>2419387</v>
      </c>
      <c r="AA32" s="71">
        <v>393516</v>
      </c>
      <c r="AB32" s="70">
        <v>125097</v>
      </c>
      <c r="AC32" s="70">
        <v>65355</v>
      </c>
      <c r="AD32" s="70">
        <f t="shared" si="7"/>
        <v>583968</v>
      </c>
      <c r="AE32" s="70">
        <v>1840387</v>
      </c>
      <c r="AF32" s="70">
        <v>139935</v>
      </c>
      <c r="AG32" s="111">
        <f t="shared" si="8"/>
        <v>2564290</v>
      </c>
      <c r="AH32" s="70"/>
      <c r="AI32" s="74"/>
      <c r="AJ32" s="77"/>
      <c r="AK32" s="77"/>
      <c r="AL32" s="77"/>
      <c r="AM32" s="77">
        <v>38815</v>
      </c>
      <c r="AN32" s="77"/>
      <c r="AO32" s="77"/>
      <c r="AP32" s="77"/>
      <c r="AQ32" s="77">
        <v>87188</v>
      </c>
      <c r="AR32" s="77"/>
      <c r="AS32" s="77"/>
      <c r="AT32" s="77"/>
      <c r="AU32" s="149">
        <f t="shared" si="4"/>
        <v>87188</v>
      </c>
      <c r="AV32" s="77"/>
      <c r="AW32" s="77"/>
      <c r="AX32" s="77"/>
      <c r="AY32" s="77"/>
      <c r="AZ32" s="77"/>
      <c r="BA32" s="77"/>
      <c r="BB32" s="77">
        <v>533371</v>
      </c>
      <c r="BC32" s="70"/>
      <c r="BD32" s="77"/>
      <c r="BE32" s="77"/>
      <c r="BF32" s="77"/>
      <c r="BG32" s="83"/>
      <c r="BH32" s="77"/>
      <c r="BI32" s="77"/>
      <c r="BJ32" s="77"/>
      <c r="BK32" s="77"/>
      <c r="BL32" s="77"/>
      <c r="BM32" s="83"/>
      <c r="BN32" s="77"/>
      <c r="BO32" s="70"/>
      <c r="BP32" s="70"/>
      <c r="BQ32" s="70"/>
      <c r="BR32" s="77"/>
      <c r="BS32" s="77"/>
      <c r="BT32" s="77"/>
      <c r="BU32" s="77"/>
      <c r="BV32" s="77"/>
      <c r="BW32" s="77"/>
      <c r="BX32" s="77"/>
      <c r="BY32" s="77"/>
      <c r="BZ32" s="77"/>
      <c r="CA32" s="83"/>
      <c r="CB32" s="90"/>
      <c r="CC32" s="77"/>
      <c r="CD32" s="83"/>
      <c r="CF32" s="84">
        <f t="shared" si="5"/>
        <v>5139.549</v>
      </c>
    </row>
    <row r="33" spans="1:84" x14ac:dyDescent="0.2">
      <c r="A33" s="63">
        <v>36465</v>
      </c>
      <c r="B33" s="64">
        <v>2738600</v>
      </c>
      <c r="C33" s="64"/>
      <c r="D33" s="64"/>
      <c r="E33" s="64"/>
      <c r="F33" s="65">
        <v>513033</v>
      </c>
      <c r="G33" s="64">
        <v>943800</v>
      </c>
      <c r="H33" s="64">
        <v>722433</v>
      </c>
      <c r="I33" s="64"/>
      <c r="J33" s="64">
        <v>329067</v>
      </c>
      <c r="K33" s="64">
        <v>110800</v>
      </c>
      <c r="L33" s="64"/>
      <c r="M33" s="64"/>
      <c r="N33" s="66">
        <v>261500</v>
      </c>
      <c r="O33" s="67">
        <f t="shared" si="0"/>
        <v>439867</v>
      </c>
      <c r="P33" s="64">
        <f t="shared" si="1"/>
        <v>2880633</v>
      </c>
      <c r="Q33" s="65">
        <f t="shared" si="3"/>
        <v>142033</v>
      </c>
      <c r="R33" s="68">
        <v>92944000</v>
      </c>
      <c r="S33" s="64">
        <v>2223552</v>
      </c>
      <c r="T33" s="64"/>
      <c r="U33" s="64"/>
      <c r="V33" s="64"/>
      <c r="W33" s="64">
        <v>41828</v>
      </c>
      <c r="X33" s="64">
        <f t="shared" si="2"/>
        <v>110800</v>
      </c>
      <c r="Y33" s="64">
        <v>12241</v>
      </c>
      <c r="Z33" s="64">
        <f t="shared" si="6"/>
        <v>2388421</v>
      </c>
      <c r="AA33" s="65">
        <v>328517</v>
      </c>
      <c r="AB33" s="64">
        <v>162621</v>
      </c>
      <c r="AC33" s="64">
        <v>110828</v>
      </c>
      <c r="AD33" s="64">
        <f t="shared" si="7"/>
        <v>601966</v>
      </c>
      <c r="AE33" s="64">
        <v>1751724</v>
      </c>
      <c r="AF33" s="64">
        <v>138862</v>
      </c>
      <c r="AG33" s="110">
        <f t="shared" si="8"/>
        <v>2492552</v>
      </c>
      <c r="AH33" s="64"/>
      <c r="AI33" s="68"/>
      <c r="AM33" s="84">
        <v>48605</v>
      </c>
      <c r="AQ33" s="84">
        <v>104270</v>
      </c>
      <c r="AT33" s="145"/>
      <c r="AU33" s="148">
        <f t="shared" si="4"/>
        <v>104270</v>
      </c>
      <c r="BB33" s="84">
        <v>454572</v>
      </c>
      <c r="BC33" s="64"/>
      <c r="BG33" s="89"/>
      <c r="BL33" s="145"/>
      <c r="BM33" s="89"/>
      <c r="BO33" s="64"/>
      <c r="BP33" s="64">
        <v>145931</v>
      </c>
      <c r="BQ33" s="64"/>
      <c r="BV33" s="84">
        <v>509098</v>
      </c>
      <c r="CA33" s="89"/>
      <c r="CB33" s="146"/>
      <c r="CC33" s="145"/>
      <c r="CD33" s="89"/>
      <c r="CF33" s="84">
        <f t="shared" si="5"/>
        <v>4962.152</v>
      </c>
    </row>
    <row r="34" spans="1:84" x14ac:dyDescent="0.2">
      <c r="A34" s="63">
        <v>36495</v>
      </c>
      <c r="B34" s="64">
        <v>3114903</v>
      </c>
      <c r="C34" s="64"/>
      <c r="D34" s="64"/>
      <c r="E34" s="64"/>
      <c r="F34" s="65">
        <v>469904</v>
      </c>
      <c r="G34" s="64">
        <v>936063</v>
      </c>
      <c r="H34" s="64">
        <v>695831</v>
      </c>
      <c r="I34" s="64"/>
      <c r="J34" s="64">
        <v>161983</v>
      </c>
      <c r="K34" s="64">
        <v>137157</v>
      </c>
      <c r="L34" s="64"/>
      <c r="M34" s="64"/>
      <c r="N34" s="66">
        <v>265056</v>
      </c>
      <c r="O34" s="67">
        <f t="shared" si="0"/>
        <v>299140</v>
      </c>
      <c r="P34" s="64">
        <f t="shared" si="1"/>
        <v>2665994</v>
      </c>
      <c r="Q34" s="65">
        <f t="shared" si="3"/>
        <v>-448909</v>
      </c>
      <c r="R34" s="68">
        <v>78580000</v>
      </c>
      <c r="S34" s="64">
        <v>2764258</v>
      </c>
      <c r="T34" s="64"/>
      <c r="U34" s="64"/>
      <c r="V34" s="64"/>
      <c r="W34" s="64">
        <v>43323</v>
      </c>
      <c r="X34" s="64">
        <f t="shared" si="2"/>
        <v>137157</v>
      </c>
      <c r="Y34" s="64">
        <v>18903</v>
      </c>
      <c r="Z34" s="64">
        <f t="shared" si="6"/>
        <v>2963641</v>
      </c>
      <c r="AA34" s="65">
        <v>353387</v>
      </c>
      <c r="AB34" s="64">
        <v>183000</v>
      </c>
      <c r="AC34" s="64">
        <v>169097</v>
      </c>
      <c r="AD34" s="64">
        <f t="shared" si="7"/>
        <v>705484</v>
      </c>
      <c r="AE34" s="64">
        <v>1727290</v>
      </c>
      <c r="AF34" s="64">
        <v>151129</v>
      </c>
      <c r="AG34" s="110">
        <f t="shared" si="8"/>
        <v>2583903</v>
      </c>
      <c r="AH34" s="64"/>
      <c r="AI34" s="68"/>
      <c r="AM34" s="150">
        <v>78209</v>
      </c>
      <c r="AQ34" s="150">
        <v>139672</v>
      </c>
      <c r="AT34" s="145"/>
      <c r="AU34" s="148">
        <f t="shared" si="4"/>
        <v>139672</v>
      </c>
      <c r="BA34" s="150">
        <v>88517</v>
      </c>
      <c r="BB34" s="150">
        <v>640923</v>
      </c>
      <c r="BC34" s="67"/>
      <c r="BG34" s="89"/>
      <c r="BL34" s="145"/>
      <c r="BM34" s="89"/>
      <c r="BO34" s="64"/>
      <c r="BP34" s="64">
        <v>200931</v>
      </c>
      <c r="BQ34" s="64"/>
      <c r="BV34" s="84">
        <v>492467</v>
      </c>
      <c r="CA34" s="89"/>
      <c r="CB34" s="146"/>
      <c r="CC34" s="145"/>
      <c r="CD34" s="89"/>
      <c r="CF34" s="84">
        <f t="shared" si="5"/>
        <v>5879.1610000000001</v>
      </c>
    </row>
    <row r="35" spans="1:84" x14ac:dyDescent="0.2">
      <c r="A35" s="63">
        <v>36526</v>
      </c>
      <c r="B35" s="64">
        <v>3123484</v>
      </c>
      <c r="C35" s="64"/>
      <c r="D35" s="64"/>
      <c r="E35" s="64"/>
      <c r="F35" s="65">
        <v>530097</v>
      </c>
      <c r="G35" s="64">
        <v>871548</v>
      </c>
      <c r="H35" s="64">
        <v>676968</v>
      </c>
      <c r="I35" s="64"/>
      <c r="J35" s="64">
        <v>197065</v>
      </c>
      <c r="K35" s="64">
        <v>78226</v>
      </c>
      <c r="L35" s="64"/>
      <c r="M35" s="64"/>
      <c r="N35" s="66">
        <v>257645</v>
      </c>
      <c r="O35" s="67">
        <f t="shared" ref="O35:O68" si="9">SUM(I35:K35)</f>
        <v>275291</v>
      </c>
      <c r="P35" s="64">
        <f t="shared" ref="P35:P68" si="10">SUM(F35:N35)</f>
        <v>2611549</v>
      </c>
      <c r="Q35" s="65">
        <f t="shared" si="3"/>
        <v>-511935</v>
      </c>
      <c r="R35" s="68">
        <v>62970000</v>
      </c>
      <c r="S35" s="64">
        <v>2630774</v>
      </c>
      <c r="T35" s="64"/>
      <c r="U35" s="64"/>
      <c r="V35" s="64"/>
      <c r="W35" s="64">
        <v>41452</v>
      </c>
      <c r="X35" s="64">
        <f t="shared" ref="X35:X68" si="11">K35</f>
        <v>78226</v>
      </c>
      <c r="Y35" s="64">
        <v>16000</v>
      </c>
      <c r="Z35" s="64">
        <f t="shared" si="6"/>
        <v>2766452</v>
      </c>
      <c r="AA35" s="65">
        <v>327516</v>
      </c>
      <c r="AB35" s="64">
        <v>134774</v>
      </c>
      <c r="AC35" s="64">
        <v>104419</v>
      </c>
      <c r="AD35" s="64">
        <f t="shared" si="7"/>
        <v>566709</v>
      </c>
      <c r="AE35" s="64">
        <v>1680452</v>
      </c>
      <c r="AF35" s="64">
        <v>153065</v>
      </c>
      <c r="AG35" s="110">
        <f t="shared" si="8"/>
        <v>2400226</v>
      </c>
      <c r="AH35" s="64"/>
      <c r="AI35" s="68"/>
      <c r="AM35" s="150">
        <v>66974</v>
      </c>
      <c r="AQ35" s="150">
        <v>113367</v>
      </c>
      <c r="AT35" s="145"/>
      <c r="AU35" s="148">
        <f t="shared" si="4"/>
        <v>113367</v>
      </c>
      <c r="BA35" s="150">
        <v>117278</v>
      </c>
      <c r="BB35" s="150">
        <v>616728</v>
      </c>
      <c r="BC35" s="67"/>
      <c r="BG35" s="89"/>
      <c r="BL35" s="145"/>
      <c r="BM35" s="89"/>
      <c r="BO35" s="64"/>
      <c r="BP35" s="64">
        <v>223117</v>
      </c>
      <c r="BQ35" s="64"/>
      <c r="BV35" s="84">
        <v>551215</v>
      </c>
      <c r="CA35" s="89"/>
      <c r="CB35" s="146"/>
      <c r="CC35" s="145"/>
      <c r="CD35" s="89"/>
      <c r="CF35" s="84">
        <f t="shared" si="5"/>
        <v>5754.2579999999998</v>
      </c>
    </row>
    <row r="36" spans="1:84" x14ac:dyDescent="0.2">
      <c r="A36" s="63">
        <v>36557</v>
      </c>
      <c r="B36" s="64">
        <v>3069448</v>
      </c>
      <c r="C36" s="64"/>
      <c r="D36" s="64"/>
      <c r="E36" s="64"/>
      <c r="F36" s="65">
        <v>535103</v>
      </c>
      <c r="G36" s="64">
        <v>657034</v>
      </c>
      <c r="H36" s="64">
        <v>674586</v>
      </c>
      <c r="I36" s="64"/>
      <c r="J36" s="64">
        <v>275966</v>
      </c>
      <c r="K36" s="64">
        <v>163931</v>
      </c>
      <c r="L36" s="64"/>
      <c r="M36" s="64"/>
      <c r="N36" s="66">
        <v>269069</v>
      </c>
      <c r="O36" s="67">
        <f t="shared" si="9"/>
        <v>439897</v>
      </c>
      <c r="P36" s="64">
        <f t="shared" si="10"/>
        <v>2575689</v>
      </c>
      <c r="Q36" s="65">
        <f t="shared" si="3"/>
        <v>-493759</v>
      </c>
      <c r="R36" s="68">
        <v>48405000</v>
      </c>
      <c r="S36" s="64">
        <v>2454207</v>
      </c>
      <c r="T36" s="64"/>
      <c r="U36" s="64"/>
      <c r="V36" s="64"/>
      <c r="W36" s="64">
        <v>41172</v>
      </c>
      <c r="X36" s="64">
        <f t="shared" si="11"/>
        <v>163931</v>
      </c>
      <c r="Y36" s="64">
        <v>15897</v>
      </c>
      <c r="Z36" s="64">
        <f t="shared" si="6"/>
        <v>2675207</v>
      </c>
      <c r="AA36" s="65">
        <v>285345</v>
      </c>
      <c r="AB36" s="64">
        <v>134759</v>
      </c>
      <c r="AC36" s="64">
        <v>154724</v>
      </c>
      <c r="AD36" s="64">
        <f t="shared" si="7"/>
        <v>574828</v>
      </c>
      <c r="AE36" s="64">
        <v>1744103</v>
      </c>
      <c r="AF36" s="64">
        <v>157586</v>
      </c>
      <c r="AG36" s="110">
        <f t="shared" si="8"/>
        <v>2476517</v>
      </c>
      <c r="AH36" s="64"/>
      <c r="AI36" s="68"/>
      <c r="AM36" s="150">
        <v>58385</v>
      </c>
      <c r="AQ36" s="150">
        <v>110754</v>
      </c>
      <c r="AT36" s="145"/>
      <c r="AU36" s="148">
        <f t="shared" si="4"/>
        <v>110754</v>
      </c>
      <c r="BA36" s="150">
        <v>133222</v>
      </c>
      <c r="BB36" s="150">
        <v>535709</v>
      </c>
      <c r="BC36" s="67"/>
      <c r="BG36" s="89"/>
      <c r="BL36" s="145"/>
      <c r="BM36" s="89"/>
      <c r="BO36" s="64"/>
      <c r="BP36" s="64">
        <v>155633</v>
      </c>
      <c r="BQ36" s="64"/>
      <c r="BV36" s="84">
        <v>545096</v>
      </c>
      <c r="CA36" s="89"/>
      <c r="CB36" s="146"/>
      <c r="CC36" s="145"/>
      <c r="CD36" s="89"/>
      <c r="CF36" s="84">
        <f t="shared" si="5"/>
        <v>5523.6549999999997</v>
      </c>
    </row>
    <row r="37" spans="1:84" x14ac:dyDescent="0.2">
      <c r="A37" s="69">
        <v>36586</v>
      </c>
      <c r="B37" s="70">
        <v>2825355</v>
      </c>
      <c r="C37" s="70"/>
      <c r="D37" s="70"/>
      <c r="E37" s="70"/>
      <c r="F37" s="71">
        <v>527710</v>
      </c>
      <c r="G37" s="70">
        <v>865516</v>
      </c>
      <c r="H37" s="70">
        <v>684710</v>
      </c>
      <c r="I37" s="70"/>
      <c r="J37" s="70">
        <v>349645</v>
      </c>
      <c r="K37" s="70">
        <v>223226</v>
      </c>
      <c r="L37" s="70"/>
      <c r="M37" s="70"/>
      <c r="N37" s="72">
        <v>249968</v>
      </c>
      <c r="O37" s="73">
        <f t="shared" si="9"/>
        <v>572871</v>
      </c>
      <c r="P37" s="70">
        <f t="shared" si="10"/>
        <v>2900775</v>
      </c>
      <c r="Q37" s="71">
        <f t="shared" si="3"/>
        <v>75420</v>
      </c>
      <c r="R37" s="74">
        <v>49222000</v>
      </c>
      <c r="S37" s="70">
        <v>2118097</v>
      </c>
      <c r="T37" s="70"/>
      <c r="U37" s="70"/>
      <c r="V37" s="70"/>
      <c r="W37" s="70">
        <v>41677</v>
      </c>
      <c r="X37" s="70">
        <f t="shared" si="11"/>
        <v>223226</v>
      </c>
      <c r="Y37" s="70">
        <v>13000</v>
      </c>
      <c r="Z37" s="70">
        <f t="shared" si="6"/>
        <v>2396000</v>
      </c>
      <c r="AA37" s="71">
        <v>256774</v>
      </c>
      <c r="AB37" s="70">
        <v>179000</v>
      </c>
      <c r="AC37" s="70">
        <v>143516</v>
      </c>
      <c r="AD37" s="70">
        <f t="shared" si="7"/>
        <v>579290</v>
      </c>
      <c r="AE37" s="70">
        <v>1790839</v>
      </c>
      <c r="AF37" s="70">
        <v>160484</v>
      </c>
      <c r="AG37" s="111">
        <f t="shared" si="8"/>
        <v>2530613</v>
      </c>
      <c r="AH37" s="70"/>
      <c r="AI37" s="74"/>
      <c r="AJ37" s="77"/>
      <c r="AK37" s="77"/>
      <c r="AL37" s="77"/>
      <c r="AM37" s="151">
        <v>62240</v>
      </c>
      <c r="AN37" s="77"/>
      <c r="AO37" s="77"/>
      <c r="AP37" s="77"/>
      <c r="AQ37" s="151">
        <v>117376</v>
      </c>
      <c r="AR37" s="77"/>
      <c r="AS37" s="77"/>
      <c r="AT37" s="77"/>
      <c r="AU37" s="149">
        <f t="shared" si="4"/>
        <v>117376</v>
      </c>
      <c r="AV37" s="77"/>
      <c r="AW37" s="77"/>
      <c r="AX37" s="77"/>
      <c r="AY37" s="77"/>
      <c r="AZ37" s="77"/>
      <c r="BA37" s="151">
        <v>130551</v>
      </c>
      <c r="BB37" s="151">
        <v>453081</v>
      </c>
      <c r="BC37" s="73"/>
      <c r="BD37" s="77"/>
      <c r="BE37" s="77"/>
      <c r="BF37" s="77"/>
      <c r="BG37" s="83"/>
      <c r="BH37" s="77"/>
      <c r="BI37" s="77"/>
      <c r="BJ37" s="77"/>
      <c r="BK37" s="77"/>
      <c r="BL37" s="77"/>
      <c r="BM37" s="83"/>
      <c r="BN37" s="77"/>
      <c r="BO37" s="70"/>
      <c r="BP37" s="70">
        <v>157573</v>
      </c>
      <c r="BQ37" s="70"/>
      <c r="BR37" s="77"/>
      <c r="BS37" s="77"/>
      <c r="BT37" s="77"/>
      <c r="BU37" s="77"/>
      <c r="BV37" s="77">
        <v>499623</v>
      </c>
      <c r="BW37" s="77"/>
      <c r="BX37" s="77"/>
      <c r="BY37" s="77"/>
      <c r="BZ37" s="77"/>
      <c r="CA37" s="83"/>
      <c r="CB37" s="90"/>
      <c r="CC37" s="77"/>
      <c r="CD37" s="83"/>
      <c r="CF37" s="84">
        <f t="shared" si="5"/>
        <v>4943.4520000000002</v>
      </c>
    </row>
    <row r="38" spans="1:84" x14ac:dyDescent="0.2">
      <c r="A38" s="63">
        <v>36617</v>
      </c>
      <c r="B38" s="64">
        <v>2422967</v>
      </c>
      <c r="C38" s="64"/>
      <c r="D38" s="67">
        <f t="shared" ref="D38:D55" si="12">B38-B26</f>
        <v>-378300</v>
      </c>
      <c r="E38" s="64"/>
      <c r="F38" s="65">
        <v>531633</v>
      </c>
      <c r="G38" s="64">
        <v>778567</v>
      </c>
      <c r="H38" s="64">
        <v>608867</v>
      </c>
      <c r="I38" s="64"/>
      <c r="J38" s="64">
        <v>461900</v>
      </c>
      <c r="K38" s="64">
        <v>188200</v>
      </c>
      <c r="L38" s="64"/>
      <c r="M38" s="64"/>
      <c r="N38" s="66">
        <v>245300</v>
      </c>
      <c r="O38" s="67">
        <f t="shared" si="9"/>
        <v>650100</v>
      </c>
      <c r="P38" s="64">
        <f t="shared" si="10"/>
        <v>2814467</v>
      </c>
      <c r="Q38" s="65">
        <f t="shared" si="3"/>
        <v>391500</v>
      </c>
      <c r="R38" s="68">
        <v>60911000</v>
      </c>
      <c r="S38" s="64">
        <v>1763167</v>
      </c>
      <c r="T38" s="64"/>
      <c r="U38" s="64"/>
      <c r="V38" s="64"/>
      <c r="W38" s="64">
        <v>37033</v>
      </c>
      <c r="X38" s="64">
        <f t="shared" si="11"/>
        <v>188200</v>
      </c>
      <c r="Y38" s="64">
        <v>12800</v>
      </c>
      <c r="Z38" s="64">
        <f t="shared" si="6"/>
        <v>2001200</v>
      </c>
      <c r="AA38" s="65">
        <v>246733</v>
      </c>
      <c r="AB38" s="64">
        <v>74667</v>
      </c>
      <c r="AC38" s="64">
        <v>51200</v>
      </c>
      <c r="AD38" s="64">
        <f t="shared" si="7"/>
        <v>372600</v>
      </c>
      <c r="AE38" s="64">
        <v>1774267</v>
      </c>
      <c r="AF38" s="64">
        <v>160067</v>
      </c>
      <c r="AG38" s="110">
        <f t="shared" si="8"/>
        <v>2306934</v>
      </c>
      <c r="AH38" s="64"/>
      <c r="AI38" s="68"/>
      <c r="AM38" s="150">
        <v>53057</v>
      </c>
      <c r="AQ38" s="150">
        <v>109691</v>
      </c>
      <c r="AT38" s="145"/>
      <c r="AU38" s="148">
        <f t="shared" si="4"/>
        <v>109691</v>
      </c>
      <c r="BA38" s="150">
        <v>109780</v>
      </c>
      <c r="BB38" s="150">
        <v>452600</v>
      </c>
      <c r="BC38" s="67"/>
      <c r="BG38" s="89"/>
      <c r="BL38" s="145"/>
      <c r="BM38" s="89"/>
      <c r="BO38" s="64"/>
      <c r="BP38" s="64">
        <v>178718</v>
      </c>
      <c r="BQ38" s="64"/>
      <c r="BV38" s="84">
        <v>497366</v>
      </c>
      <c r="CA38" s="89"/>
      <c r="CB38" s="146"/>
      <c r="CC38" s="145"/>
      <c r="CD38" s="89"/>
      <c r="CF38" s="84">
        <f t="shared" si="5"/>
        <v>4186.134</v>
      </c>
    </row>
    <row r="39" spans="1:84" x14ac:dyDescent="0.2">
      <c r="A39" s="63">
        <v>36647</v>
      </c>
      <c r="B39" s="64">
        <v>2665677</v>
      </c>
      <c r="C39" s="64"/>
      <c r="D39" s="67">
        <f t="shared" si="12"/>
        <v>451516</v>
      </c>
      <c r="E39" s="64"/>
      <c r="F39" s="65">
        <v>522387</v>
      </c>
      <c r="G39" s="64">
        <v>651290</v>
      </c>
      <c r="H39" s="64">
        <v>663548</v>
      </c>
      <c r="I39" s="64"/>
      <c r="J39" s="64">
        <v>490516</v>
      </c>
      <c r="K39" s="64">
        <v>264613</v>
      </c>
      <c r="L39" s="64"/>
      <c r="M39" s="64"/>
      <c r="N39" s="66">
        <v>229613</v>
      </c>
      <c r="O39" s="67">
        <f t="shared" si="9"/>
        <v>755129</v>
      </c>
      <c r="P39" s="64">
        <f t="shared" si="10"/>
        <v>2821967</v>
      </c>
      <c r="Q39" s="65">
        <f t="shared" si="3"/>
        <v>156290</v>
      </c>
      <c r="R39" s="68">
        <v>65633000</v>
      </c>
      <c r="S39" s="64">
        <v>1902387</v>
      </c>
      <c r="T39" s="64"/>
      <c r="U39" s="64"/>
      <c r="V39" s="64"/>
      <c r="W39" s="64">
        <v>33710</v>
      </c>
      <c r="X39" s="64">
        <f t="shared" si="11"/>
        <v>264613</v>
      </c>
      <c r="Y39" s="64">
        <v>6935</v>
      </c>
      <c r="Z39" s="64">
        <f t="shared" si="6"/>
        <v>2207645</v>
      </c>
      <c r="AA39" s="65">
        <v>237677</v>
      </c>
      <c r="AB39" s="64">
        <v>132290</v>
      </c>
      <c r="AC39" s="64">
        <v>45323</v>
      </c>
      <c r="AD39" s="64">
        <f t="shared" si="7"/>
        <v>415290</v>
      </c>
      <c r="AE39" s="64">
        <v>1864774</v>
      </c>
      <c r="AF39" s="64">
        <v>155581</v>
      </c>
      <c r="AG39" s="110">
        <f t="shared" si="8"/>
        <v>2435645</v>
      </c>
      <c r="AH39" s="64"/>
      <c r="AI39" s="68"/>
      <c r="AM39" s="150">
        <v>50307</v>
      </c>
      <c r="AQ39" s="150">
        <v>121790</v>
      </c>
      <c r="AT39" s="152">
        <v>304732</v>
      </c>
      <c r="AU39" s="148">
        <f t="shared" si="4"/>
        <v>426522</v>
      </c>
      <c r="BA39" s="150">
        <v>170804</v>
      </c>
      <c r="BB39" s="150">
        <v>543734</v>
      </c>
      <c r="BC39" s="67"/>
      <c r="BG39" s="89"/>
      <c r="BJ39" s="150">
        <v>24513</v>
      </c>
      <c r="BL39" s="145"/>
      <c r="BM39" s="89"/>
      <c r="BN39" s="150">
        <v>726328</v>
      </c>
      <c r="BO39" s="150">
        <v>79139</v>
      </c>
      <c r="BP39" s="150">
        <v>180959</v>
      </c>
      <c r="BQ39" s="76"/>
      <c r="BR39" s="153">
        <f t="shared" ref="BR39:BR68" si="13">AT39</f>
        <v>304732</v>
      </c>
      <c r="BS39" s="153">
        <f t="shared" ref="BS39:BS68" si="14">BJ39</f>
        <v>24513</v>
      </c>
      <c r="BT39" s="150">
        <v>153242</v>
      </c>
      <c r="BV39" s="153">
        <v>499444</v>
      </c>
      <c r="BY39" s="153">
        <f t="shared" ref="BY39:BY68" si="15">BN39+BO39+SUM(BR39:BT39)-BU39-BV39-BX39-BZ39-BP39</f>
        <v>117035</v>
      </c>
      <c r="BZ39" s="153">
        <f t="shared" ref="BZ39:BZ68" si="16">J39</f>
        <v>490516</v>
      </c>
      <c r="CA39" s="68">
        <f t="shared" ref="CA39:CA68" si="17">BU39+BV39+SUM(BX39:BZ39)</f>
        <v>1106995</v>
      </c>
      <c r="CB39" s="146"/>
      <c r="CC39" s="145"/>
      <c r="CD39" s="89"/>
      <c r="CF39" s="84">
        <f t="shared" si="5"/>
        <v>4568.0640000000003</v>
      </c>
    </row>
    <row r="40" spans="1:84" x14ac:dyDescent="0.2">
      <c r="A40" s="63">
        <v>36678</v>
      </c>
      <c r="B40" s="64">
        <v>3097900</v>
      </c>
      <c r="C40" s="64"/>
      <c r="D40" s="67">
        <f t="shared" si="12"/>
        <v>676300</v>
      </c>
      <c r="E40" s="64"/>
      <c r="F40" s="65">
        <v>520967</v>
      </c>
      <c r="G40" s="64">
        <v>963267</v>
      </c>
      <c r="H40" s="64">
        <v>696867</v>
      </c>
      <c r="I40" s="64"/>
      <c r="J40" s="64">
        <v>391067</v>
      </c>
      <c r="K40" s="64">
        <v>342500</v>
      </c>
      <c r="L40" s="64"/>
      <c r="M40" s="64"/>
      <c r="N40" s="66">
        <v>252067</v>
      </c>
      <c r="O40" s="67">
        <f t="shared" si="9"/>
        <v>733567</v>
      </c>
      <c r="P40" s="64">
        <f t="shared" si="10"/>
        <v>3166735</v>
      </c>
      <c r="Q40" s="65">
        <f t="shared" si="3"/>
        <v>68835</v>
      </c>
      <c r="R40" s="68">
        <v>67650000</v>
      </c>
      <c r="S40" s="64">
        <v>2096667</v>
      </c>
      <c r="T40" s="64"/>
      <c r="U40" s="64"/>
      <c r="V40" s="64"/>
      <c r="W40" s="64">
        <v>36233</v>
      </c>
      <c r="X40" s="64">
        <f t="shared" si="11"/>
        <v>342500</v>
      </c>
      <c r="Y40" s="64">
        <v>5000</v>
      </c>
      <c r="Z40" s="64">
        <f t="shared" si="6"/>
        <v>2480400</v>
      </c>
      <c r="AA40" s="65">
        <v>299700</v>
      </c>
      <c r="AB40" s="64">
        <v>259700</v>
      </c>
      <c r="AC40" s="64">
        <v>28800</v>
      </c>
      <c r="AD40" s="64">
        <f t="shared" si="7"/>
        <v>588200</v>
      </c>
      <c r="AE40" s="64">
        <v>1852567</v>
      </c>
      <c r="AF40" s="64">
        <v>147167</v>
      </c>
      <c r="AG40" s="110">
        <f t="shared" si="8"/>
        <v>2587934</v>
      </c>
      <c r="AH40" s="64"/>
      <c r="AI40" s="68"/>
      <c r="AM40" s="150">
        <v>40484</v>
      </c>
      <c r="AQ40" s="150">
        <v>96179</v>
      </c>
      <c r="AT40" s="152">
        <v>262286</v>
      </c>
      <c r="AU40" s="148">
        <f t="shared" si="4"/>
        <v>358465</v>
      </c>
      <c r="BA40" s="150">
        <v>150730</v>
      </c>
      <c r="BB40" s="150">
        <v>609197</v>
      </c>
      <c r="BC40" s="67"/>
      <c r="BG40" s="89"/>
      <c r="BJ40" s="150">
        <v>20091</v>
      </c>
      <c r="BL40" s="145"/>
      <c r="BM40" s="89"/>
      <c r="BN40" s="150">
        <v>693688</v>
      </c>
      <c r="BO40" s="150">
        <v>102717</v>
      </c>
      <c r="BP40" s="150">
        <v>223909</v>
      </c>
      <c r="BQ40" s="76"/>
      <c r="BR40" s="153">
        <f t="shared" si="13"/>
        <v>262286</v>
      </c>
      <c r="BS40" s="153">
        <f t="shared" si="14"/>
        <v>20091</v>
      </c>
      <c r="BT40" s="150">
        <v>147188</v>
      </c>
      <c r="BV40" s="153">
        <v>510187</v>
      </c>
      <c r="BY40" s="153">
        <f t="shared" si="15"/>
        <v>100807</v>
      </c>
      <c r="BZ40" s="153">
        <f t="shared" si="16"/>
        <v>391067</v>
      </c>
      <c r="CA40" s="68">
        <f t="shared" si="17"/>
        <v>1002061</v>
      </c>
      <c r="CB40" s="146"/>
      <c r="CC40" s="145"/>
      <c r="CD40" s="89"/>
      <c r="CF40" s="84">
        <f t="shared" si="5"/>
        <v>5194.567</v>
      </c>
    </row>
    <row r="41" spans="1:84" x14ac:dyDescent="0.2">
      <c r="A41" s="63">
        <v>36708</v>
      </c>
      <c r="B41" s="64">
        <v>3320806</v>
      </c>
      <c r="C41" s="64"/>
      <c r="D41" s="67">
        <f t="shared" si="12"/>
        <v>677709</v>
      </c>
      <c r="E41" s="64"/>
      <c r="F41" s="65">
        <v>522097</v>
      </c>
      <c r="G41" s="64">
        <v>1043258</v>
      </c>
      <c r="H41" s="64">
        <v>708645</v>
      </c>
      <c r="I41" s="64"/>
      <c r="J41" s="64">
        <v>392903</v>
      </c>
      <c r="K41" s="64">
        <v>381355</v>
      </c>
      <c r="L41" s="64"/>
      <c r="M41" s="64"/>
      <c r="N41" s="66">
        <v>246645</v>
      </c>
      <c r="O41" s="67">
        <f t="shared" si="9"/>
        <v>774258</v>
      </c>
      <c r="P41" s="64">
        <f t="shared" si="10"/>
        <v>3294903</v>
      </c>
      <c r="Q41" s="65">
        <f t="shared" si="3"/>
        <v>-25903</v>
      </c>
      <c r="R41" s="68">
        <v>66434000</v>
      </c>
      <c r="S41" s="64">
        <v>2189484</v>
      </c>
      <c r="T41" s="64"/>
      <c r="U41" s="67">
        <f t="shared" ref="U41:U55" si="18">S41-S29</f>
        <v>485552.96551724127</v>
      </c>
      <c r="V41" s="64"/>
      <c r="W41" s="64">
        <v>36355</v>
      </c>
      <c r="X41" s="64">
        <f t="shared" si="11"/>
        <v>381355</v>
      </c>
      <c r="Y41" s="64">
        <v>4000</v>
      </c>
      <c r="Z41" s="64">
        <f t="shared" si="6"/>
        <v>2611194</v>
      </c>
      <c r="AA41" s="65">
        <v>363129</v>
      </c>
      <c r="AB41" s="64">
        <v>244806</v>
      </c>
      <c r="AC41" s="64">
        <v>6710</v>
      </c>
      <c r="AD41" s="64">
        <f t="shared" si="7"/>
        <v>614645</v>
      </c>
      <c r="AE41" s="64">
        <v>1844355</v>
      </c>
      <c r="AF41" s="64">
        <v>143194</v>
      </c>
      <c r="AG41" s="110">
        <f t="shared" si="8"/>
        <v>2602194</v>
      </c>
      <c r="AH41" s="64"/>
      <c r="AI41" s="68"/>
      <c r="AM41" s="150">
        <v>38394</v>
      </c>
      <c r="AQ41" s="150">
        <v>107177</v>
      </c>
      <c r="AT41" s="152">
        <v>276113</v>
      </c>
      <c r="AU41" s="148">
        <f t="shared" si="4"/>
        <v>383290</v>
      </c>
      <c r="BA41" s="150">
        <v>141192</v>
      </c>
      <c r="BB41" s="150">
        <v>697436</v>
      </c>
      <c r="BC41" s="67"/>
      <c r="BG41" s="89"/>
      <c r="BJ41" s="150">
        <v>19969</v>
      </c>
      <c r="BL41" s="145"/>
      <c r="BM41" s="89"/>
      <c r="BN41" s="150">
        <v>683479</v>
      </c>
      <c r="BO41" s="150">
        <v>100906</v>
      </c>
      <c r="BP41" s="150">
        <v>209344</v>
      </c>
      <c r="BQ41" s="76"/>
      <c r="BR41" s="153">
        <f t="shared" si="13"/>
        <v>276113</v>
      </c>
      <c r="BS41" s="153">
        <f t="shared" si="14"/>
        <v>19969</v>
      </c>
      <c r="BT41" s="150">
        <v>139255</v>
      </c>
      <c r="BV41" s="153">
        <v>532866</v>
      </c>
      <c r="BY41" s="153">
        <f t="shared" si="15"/>
        <v>84609</v>
      </c>
      <c r="BZ41" s="153">
        <f t="shared" si="16"/>
        <v>392903</v>
      </c>
      <c r="CA41" s="68">
        <f t="shared" si="17"/>
        <v>1010378</v>
      </c>
      <c r="CB41" s="146"/>
      <c r="CC41" s="145">
        <f t="shared" ref="CC41:CC68" si="19">AM41-AM29+AQ41-AQ29+BB41-BB29</f>
        <v>174632</v>
      </c>
      <c r="CD41" s="89"/>
      <c r="CF41" s="84">
        <f t="shared" si="5"/>
        <v>5510.29</v>
      </c>
    </row>
    <row r="42" spans="1:84" x14ac:dyDescent="0.2">
      <c r="A42" s="63">
        <v>36739</v>
      </c>
      <c r="B42" s="64">
        <v>3616161</v>
      </c>
      <c r="C42" s="64"/>
      <c r="D42" s="67">
        <f t="shared" si="12"/>
        <v>909645</v>
      </c>
      <c r="E42" s="64"/>
      <c r="F42" s="65">
        <v>502710</v>
      </c>
      <c r="G42" s="64">
        <v>957452</v>
      </c>
      <c r="H42" s="64">
        <v>711065</v>
      </c>
      <c r="I42" s="64"/>
      <c r="J42" s="64">
        <v>344000</v>
      </c>
      <c r="K42" s="64">
        <v>424452</v>
      </c>
      <c r="L42" s="64"/>
      <c r="M42" s="64"/>
      <c r="N42" s="66">
        <v>271290</v>
      </c>
      <c r="O42" s="67">
        <f t="shared" si="9"/>
        <v>768452</v>
      </c>
      <c r="P42" s="64">
        <f t="shared" si="10"/>
        <v>3210969</v>
      </c>
      <c r="Q42" s="65">
        <f t="shared" si="3"/>
        <v>-405192</v>
      </c>
      <c r="R42" s="68">
        <v>53831000</v>
      </c>
      <c r="S42" s="64">
        <v>2553161</v>
      </c>
      <c r="T42" s="64"/>
      <c r="U42" s="67">
        <f t="shared" si="18"/>
        <v>652125</v>
      </c>
      <c r="V42" s="64"/>
      <c r="W42" s="64">
        <v>38581</v>
      </c>
      <c r="X42" s="64">
        <f t="shared" si="11"/>
        <v>424452</v>
      </c>
      <c r="Y42" s="64">
        <v>4000</v>
      </c>
      <c r="Z42" s="64">
        <f t="shared" si="6"/>
        <v>3020194</v>
      </c>
      <c r="AA42" s="65">
        <v>504968</v>
      </c>
      <c r="AB42" s="64">
        <v>241613</v>
      </c>
      <c r="AC42" s="64">
        <v>10097</v>
      </c>
      <c r="AD42" s="64">
        <f t="shared" si="7"/>
        <v>756678</v>
      </c>
      <c r="AE42" s="64">
        <v>1851806</v>
      </c>
      <c r="AF42" s="64">
        <v>160516</v>
      </c>
      <c r="AG42" s="110">
        <f t="shared" si="8"/>
        <v>2769000</v>
      </c>
      <c r="AH42" s="64"/>
      <c r="AI42" s="68"/>
      <c r="AM42" s="150">
        <v>50732</v>
      </c>
      <c r="AQ42" s="150">
        <v>135415</v>
      </c>
      <c r="AT42" s="152">
        <v>240027</v>
      </c>
      <c r="AU42" s="148">
        <f t="shared" si="4"/>
        <v>375442</v>
      </c>
      <c r="BA42" s="150">
        <v>110141</v>
      </c>
      <c r="BB42" s="150">
        <v>783040</v>
      </c>
      <c r="BC42" s="67"/>
      <c r="BG42" s="89"/>
      <c r="BJ42" s="150">
        <v>57491</v>
      </c>
      <c r="BL42" s="145"/>
      <c r="BM42" s="89"/>
      <c r="BN42" s="150">
        <v>731454</v>
      </c>
      <c r="BO42" s="150">
        <v>47282</v>
      </c>
      <c r="BP42" s="150">
        <v>260117</v>
      </c>
      <c r="BQ42" s="76"/>
      <c r="BR42" s="153">
        <f t="shared" si="13"/>
        <v>240027</v>
      </c>
      <c r="BS42" s="153">
        <f t="shared" si="14"/>
        <v>57491</v>
      </c>
      <c r="BT42" s="150">
        <v>166555</v>
      </c>
      <c r="BV42" s="153">
        <v>553925</v>
      </c>
      <c r="BY42" s="153">
        <f t="shared" si="15"/>
        <v>84767</v>
      </c>
      <c r="BZ42" s="153">
        <f t="shared" si="16"/>
        <v>344000</v>
      </c>
      <c r="CA42" s="68">
        <f t="shared" si="17"/>
        <v>982692</v>
      </c>
      <c r="CB42" s="146"/>
      <c r="CC42" s="145">
        <f t="shared" si="19"/>
        <v>198334</v>
      </c>
      <c r="CD42" s="89"/>
      <c r="CF42" s="84">
        <f t="shared" si="5"/>
        <v>6169.3220000000001</v>
      </c>
    </row>
    <row r="43" spans="1:84" x14ac:dyDescent="0.2">
      <c r="A43" s="63">
        <v>36770</v>
      </c>
      <c r="B43" s="64">
        <v>3191667</v>
      </c>
      <c r="C43" s="64"/>
      <c r="D43" s="67">
        <f t="shared" si="12"/>
        <v>546434</v>
      </c>
      <c r="E43" s="64"/>
      <c r="F43" s="65">
        <v>499333</v>
      </c>
      <c r="G43" s="64">
        <v>1093733</v>
      </c>
      <c r="H43" s="64">
        <v>705933</v>
      </c>
      <c r="I43" s="64"/>
      <c r="J43" s="64">
        <v>350100</v>
      </c>
      <c r="K43" s="64">
        <v>397033</v>
      </c>
      <c r="L43" s="64"/>
      <c r="M43" s="64"/>
      <c r="N43" s="66">
        <v>265033</v>
      </c>
      <c r="O43" s="67">
        <f t="shared" si="9"/>
        <v>747133</v>
      </c>
      <c r="P43" s="64">
        <f t="shared" si="10"/>
        <v>3311165</v>
      </c>
      <c r="Q43" s="65">
        <f t="shared" si="3"/>
        <v>119498</v>
      </c>
      <c r="R43" s="68">
        <v>57385000</v>
      </c>
      <c r="S43" s="64">
        <v>2501233</v>
      </c>
      <c r="T43" s="64"/>
      <c r="U43" s="67">
        <f t="shared" si="18"/>
        <v>517647</v>
      </c>
      <c r="V43" s="64"/>
      <c r="W43" s="64">
        <v>39867</v>
      </c>
      <c r="X43" s="64">
        <f t="shared" si="11"/>
        <v>397033</v>
      </c>
      <c r="Y43" s="64">
        <v>4067</v>
      </c>
      <c r="Z43" s="64">
        <f t="shared" si="6"/>
        <v>2942200</v>
      </c>
      <c r="AA43" s="65">
        <v>572100</v>
      </c>
      <c r="AB43" s="64">
        <v>232633</v>
      </c>
      <c r="AC43" s="64">
        <v>18433</v>
      </c>
      <c r="AD43" s="64">
        <f t="shared" si="7"/>
        <v>823166</v>
      </c>
      <c r="AE43" s="64">
        <v>1812500</v>
      </c>
      <c r="AF43" s="64">
        <v>162900</v>
      </c>
      <c r="AG43" s="110">
        <f t="shared" si="8"/>
        <v>2798566</v>
      </c>
      <c r="AH43" s="64"/>
      <c r="AI43" s="68"/>
      <c r="AM43" s="150">
        <v>21744</v>
      </c>
      <c r="AQ43" s="150">
        <v>133900</v>
      </c>
      <c r="AT43" s="152">
        <v>225181</v>
      </c>
      <c r="AU43" s="148">
        <f t="shared" si="4"/>
        <v>359081</v>
      </c>
      <c r="BA43" s="150">
        <v>119965</v>
      </c>
      <c r="BB43" s="150">
        <v>696514</v>
      </c>
      <c r="BC43" s="67"/>
      <c r="BG43" s="89"/>
      <c r="BJ43" s="150">
        <v>55042</v>
      </c>
      <c r="BL43" s="145"/>
      <c r="BM43" s="89"/>
      <c r="BN43" s="150">
        <v>708141</v>
      </c>
      <c r="BO43" s="150">
        <v>80987</v>
      </c>
      <c r="BP43" s="150">
        <v>224251</v>
      </c>
      <c r="BQ43" s="76"/>
      <c r="BR43" s="153">
        <f t="shared" si="13"/>
        <v>225181</v>
      </c>
      <c r="BS43" s="153">
        <f t="shared" si="14"/>
        <v>55042</v>
      </c>
      <c r="BT43" s="150">
        <v>182661</v>
      </c>
      <c r="BV43" s="153">
        <v>588744</v>
      </c>
      <c r="BY43" s="153">
        <f t="shared" si="15"/>
        <v>88917</v>
      </c>
      <c r="BZ43" s="153">
        <f t="shared" si="16"/>
        <v>350100</v>
      </c>
      <c r="CA43" s="68">
        <f t="shared" si="17"/>
        <v>1027761</v>
      </c>
      <c r="CB43" s="146"/>
      <c r="CC43" s="145">
        <f t="shared" si="19"/>
        <v>215305</v>
      </c>
      <c r="CD43" s="89"/>
      <c r="CF43" s="84">
        <f t="shared" si="5"/>
        <v>5692.9</v>
      </c>
    </row>
    <row r="44" spans="1:84" x14ac:dyDescent="0.2">
      <c r="A44" s="69">
        <v>36800</v>
      </c>
      <c r="B44" s="70">
        <v>3104806</v>
      </c>
      <c r="C44" s="70"/>
      <c r="D44" s="73">
        <f t="shared" si="12"/>
        <v>140709</v>
      </c>
      <c r="E44" s="70"/>
      <c r="F44" s="71">
        <v>511613</v>
      </c>
      <c r="G44" s="70">
        <v>1165097</v>
      </c>
      <c r="H44" s="70">
        <v>703613</v>
      </c>
      <c r="I44" s="70"/>
      <c r="J44" s="70">
        <v>383839</v>
      </c>
      <c r="K44" s="70">
        <v>312290</v>
      </c>
      <c r="L44" s="70"/>
      <c r="M44" s="70"/>
      <c r="N44" s="72">
        <v>277484</v>
      </c>
      <c r="O44" s="73">
        <f t="shared" si="9"/>
        <v>696129</v>
      </c>
      <c r="P44" s="70">
        <f t="shared" si="10"/>
        <v>3353936</v>
      </c>
      <c r="Q44" s="71">
        <f t="shared" si="3"/>
        <v>249130</v>
      </c>
      <c r="R44" s="74">
        <v>65292000</v>
      </c>
      <c r="S44" s="70">
        <v>2397871</v>
      </c>
      <c r="T44" s="70"/>
      <c r="U44" s="73">
        <f t="shared" si="18"/>
        <v>222419</v>
      </c>
      <c r="V44" s="70"/>
      <c r="W44" s="70">
        <v>39129</v>
      </c>
      <c r="X44" s="70">
        <f t="shared" si="11"/>
        <v>312290</v>
      </c>
      <c r="Y44" s="70">
        <v>6194</v>
      </c>
      <c r="Z44" s="70">
        <f t="shared" si="6"/>
        <v>2755484</v>
      </c>
      <c r="AA44" s="71">
        <v>607226</v>
      </c>
      <c r="AB44" s="70">
        <v>275065</v>
      </c>
      <c r="AC44" s="70">
        <v>6452</v>
      </c>
      <c r="AD44" s="70">
        <f t="shared" si="7"/>
        <v>888743</v>
      </c>
      <c r="AE44" s="70">
        <v>1789581</v>
      </c>
      <c r="AF44" s="70">
        <v>164645</v>
      </c>
      <c r="AG44" s="111">
        <f t="shared" si="8"/>
        <v>2842969</v>
      </c>
      <c r="AH44" s="70"/>
      <c r="AI44" s="74"/>
      <c r="AJ44" s="77"/>
      <c r="AK44" s="77"/>
      <c r="AL44" s="77"/>
      <c r="AM44" s="151">
        <v>37690</v>
      </c>
      <c r="AN44" s="77"/>
      <c r="AO44" s="77"/>
      <c r="AP44" s="77"/>
      <c r="AQ44" s="151">
        <v>138559</v>
      </c>
      <c r="AR44" s="77"/>
      <c r="AS44" s="77"/>
      <c r="AT44" s="151">
        <v>215725</v>
      </c>
      <c r="AU44" s="149">
        <f t="shared" si="4"/>
        <v>354284</v>
      </c>
      <c r="AV44" s="77"/>
      <c r="AW44" s="77"/>
      <c r="AX44" s="77"/>
      <c r="AY44" s="77"/>
      <c r="AZ44" s="77"/>
      <c r="BA44" s="151">
        <v>106059</v>
      </c>
      <c r="BB44" s="151">
        <v>615487</v>
      </c>
      <c r="BC44" s="73"/>
      <c r="BD44" s="77"/>
      <c r="BE44" s="77"/>
      <c r="BF44" s="77"/>
      <c r="BG44" s="83"/>
      <c r="BH44" s="77"/>
      <c r="BI44" s="77"/>
      <c r="BJ44" s="151">
        <v>39424</v>
      </c>
      <c r="BK44" s="77"/>
      <c r="BL44" s="77"/>
      <c r="BM44" s="83"/>
      <c r="BN44" s="151">
        <v>718644</v>
      </c>
      <c r="BO44" s="151">
        <v>78104</v>
      </c>
      <c r="BP44" s="151">
        <v>225459</v>
      </c>
      <c r="BQ44" s="81"/>
      <c r="BR44" s="154">
        <f t="shared" si="13"/>
        <v>215725</v>
      </c>
      <c r="BS44" s="154">
        <f t="shared" si="14"/>
        <v>39424</v>
      </c>
      <c r="BT44" s="151">
        <v>184153</v>
      </c>
      <c r="BU44" s="77"/>
      <c r="BV44" s="154">
        <v>594398</v>
      </c>
      <c r="BW44" s="77"/>
      <c r="BX44" s="77"/>
      <c r="BY44" s="154">
        <f t="shared" si="15"/>
        <v>32354</v>
      </c>
      <c r="BZ44" s="154">
        <f t="shared" si="16"/>
        <v>383839</v>
      </c>
      <c r="CA44" s="74">
        <f t="shared" si="17"/>
        <v>1010591</v>
      </c>
      <c r="CB44" s="90"/>
      <c r="CC44" s="77">
        <f t="shared" si="19"/>
        <v>132362</v>
      </c>
      <c r="CD44" s="83"/>
      <c r="CF44" s="84">
        <f t="shared" si="5"/>
        <v>5502.6769999999997</v>
      </c>
    </row>
    <row r="45" spans="1:84" x14ac:dyDescent="0.2">
      <c r="A45" s="63">
        <v>36831</v>
      </c>
      <c r="B45" s="64">
        <v>3509000</v>
      </c>
      <c r="C45" s="64"/>
      <c r="D45" s="67">
        <f t="shared" si="12"/>
        <v>770400</v>
      </c>
      <c r="E45" s="64"/>
      <c r="F45" s="65">
        <v>510267</v>
      </c>
      <c r="G45" s="64">
        <v>1094700</v>
      </c>
      <c r="H45" s="64">
        <v>648267</v>
      </c>
      <c r="I45" s="64"/>
      <c r="J45" s="64">
        <v>269167</v>
      </c>
      <c r="K45" s="64">
        <v>194333</v>
      </c>
      <c r="L45" s="64"/>
      <c r="M45" s="64"/>
      <c r="N45" s="66">
        <v>306533</v>
      </c>
      <c r="O45" s="67">
        <f t="shared" si="9"/>
        <v>463500</v>
      </c>
      <c r="P45" s="64">
        <f t="shared" si="10"/>
        <v>3023267</v>
      </c>
      <c r="Q45" s="65">
        <f t="shared" si="3"/>
        <v>-485733</v>
      </c>
      <c r="R45" s="68">
        <v>50042000</v>
      </c>
      <c r="S45" s="64">
        <v>2973300</v>
      </c>
      <c r="T45" s="64"/>
      <c r="U45" s="67">
        <f t="shared" si="18"/>
        <v>749748</v>
      </c>
      <c r="V45" s="64"/>
      <c r="W45" s="64">
        <v>38067</v>
      </c>
      <c r="X45" s="64">
        <f t="shared" si="11"/>
        <v>194333</v>
      </c>
      <c r="Y45" s="64">
        <v>15367</v>
      </c>
      <c r="Z45" s="64">
        <f t="shared" si="6"/>
        <v>3221067</v>
      </c>
      <c r="AA45" s="65">
        <v>669100</v>
      </c>
      <c r="AB45" s="64">
        <v>230667</v>
      </c>
      <c r="AC45" s="64">
        <v>21067</v>
      </c>
      <c r="AD45" s="64">
        <f t="shared" si="7"/>
        <v>920834</v>
      </c>
      <c r="AE45" s="64">
        <v>1661967</v>
      </c>
      <c r="AF45" s="64">
        <v>164167</v>
      </c>
      <c r="AG45" s="110">
        <f t="shared" si="8"/>
        <v>2746968</v>
      </c>
      <c r="AH45" s="64"/>
      <c r="AI45" s="68"/>
      <c r="AM45" s="150">
        <v>68503</v>
      </c>
      <c r="AQ45" s="150">
        <v>132378</v>
      </c>
      <c r="AT45" s="152">
        <v>187092</v>
      </c>
      <c r="AU45" s="148">
        <f t="shared" si="4"/>
        <v>319470</v>
      </c>
      <c r="BA45" s="150">
        <v>100205</v>
      </c>
      <c r="BB45" s="150">
        <v>813002</v>
      </c>
      <c r="BC45" s="67">
        <f t="shared" ref="BC45:BC55" si="20">BB45-BB33</f>
        <v>358430</v>
      </c>
      <c r="BG45" s="89"/>
      <c r="BJ45" s="150">
        <v>27416</v>
      </c>
      <c r="BL45" s="145"/>
      <c r="BM45" s="89"/>
      <c r="BN45" s="150">
        <v>719179</v>
      </c>
      <c r="BO45" s="150">
        <v>85798</v>
      </c>
      <c r="BP45" s="150">
        <v>308003</v>
      </c>
      <c r="BQ45" s="76">
        <f t="shared" ref="BQ45:BQ55" si="21">BP45-BP33</f>
        <v>162072</v>
      </c>
      <c r="BR45" s="153">
        <f t="shared" si="13"/>
        <v>187092</v>
      </c>
      <c r="BS45" s="153">
        <f t="shared" si="14"/>
        <v>27416</v>
      </c>
      <c r="BT45" s="150">
        <v>144422</v>
      </c>
      <c r="BV45" s="153">
        <v>544138</v>
      </c>
      <c r="BW45" s="76">
        <f t="shared" ref="BW45:BW55" si="22">BV45-BV33</f>
        <v>35040</v>
      </c>
      <c r="BY45" s="153">
        <f t="shared" si="15"/>
        <v>42599</v>
      </c>
      <c r="BZ45" s="153">
        <f t="shared" si="16"/>
        <v>269167</v>
      </c>
      <c r="CA45" s="68">
        <f t="shared" si="17"/>
        <v>855904</v>
      </c>
      <c r="CB45" s="146">
        <f t="shared" ref="CB45:CB68" si="23">D45+E45+U45+V45+AN45+AZ45+BL45+BQ45+BU45+BW45</f>
        <v>1717260</v>
      </c>
      <c r="CC45" s="145">
        <f t="shared" si="19"/>
        <v>406436</v>
      </c>
      <c r="CD45" s="89">
        <f t="shared" ref="CD45:CD68" si="24">CB45+CC45</f>
        <v>2123696</v>
      </c>
      <c r="CF45" s="84">
        <f t="shared" si="5"/>
        <v>6482.3</v>
      </c>
    </row>
    <row r="46" spans="1:84" x14ac:dyDescent="0.2">
      <c r="A46" s="63">
        <v>36861</v>
      </c>
      <c r="B46" s="64">
        <v>3433677</v>
      </c>
      <c r="C46" s="64"/>
      <c r="D46" s="67">
        <f t="shared" si="12"/>
        <v>318774</v>
      </c>
      <c r="E46" s="64"/>
      <c r="F46" s="65">
        <v>527032</v>
      </c>
      <c r="G46" s="64">
        <v>1181935</v>
      </c>
      <c r="H46" s="64">
        <v>737516</v>
      </c>
      <c r="I46" s="64"/>
      <c r="J46" s="64">
        <v>391710</v>
      </c>
      <c r="K46" s="64">
        <v>303677</v>
      </c>
      <c r="L46" s="64"/>
      <c r="M46" s="64"/>
      <c r="N46" s="66">
        <v>297452</v>
      </c>
      <c r="O46" s="67">
        <f t="shared" si="9"/>
        <v>695387</v>
      </c>
      <c r="P46" s="64">
        <f t="shared" si="10"/>
        <v>3439322</v>
      </c>
      <c r="Q46" s="65">
        <f t="shared" si="3"/>
        <v>5645</v>
      </c>
      <c r="R46" s="68">
        <v>50168000</v>
      </c>
      <c r="S46" s="64">
        <v>2880935</v>
      </c>
      <c r="T46" s="64"/>
      <c r="U46" s="67">
        <f t="shared" si="18"/>
        <v>116677</v>
      </c>
      <c r="V46" s="64"/>
      <c r="W46" s="64">
        <v>40581</v>
      </c>
      <c r="X46" s="64">
        <f t="shared" si="11"/>
        <v>303677</v>
      </c>
      <c r="Y46" s="64">
        <v>14290</v>
      </c>
      <c r="Z46" s="64">
        <f t="shared" si="6"/>
        <v>3239483</v>
      </c>
      <c r="AA46" s="65">
        <v>734226</v>
      </c>
      <c r="AB46" s="64">
        <v>269129</v>
      </c>
      <c r="AC46" s="64">
        <v>34290</v>
      </c>
      <c r="AD46" s="64">
        <f t="shared" si="7"/>
        <v>1037645</v>
      </c>
      <c r="AE46" s="64">
        <v>1717516</v>
      </c>
      <c r="AF46" s="64">
        <v>160581</v>
      </c>
      <c r="AG46" s="110">
        <f t="shared" si="8"/>
        <v>2915742</v>
      </c>
      <c r="AH46" s="64"/>
      <c r="AI46" s="68"/>
      <c r="AM46" s="150">
        <v>69266</v>
      </c>
      <c r="AQ46" s="150">
        <v>126618</v>
      </c>
      <c r="AT46" s="152">
        <v>253320</v>
      </c>
      <c r="AU46" s="148">
        <f t="shared" si="4"/>
        <v>379938</v>
      </c>
      <c r="BA46" s="150">
        <v>82352</v>
      </c>
      <c r="BB46" s="150">
        <v>838515</v>
      </c>
      <c r="BC46" s="67">
        <f t="shared" si="20"/>
        <v>197592</v>
      </c>
      <c r="BG46" s="89"/>
      <c r="BJ46" s="150">
        <v>39039</v>
      </c>
      <c r="BL46" s="145"/>
      <c r="BM46" s="89"/>
      <c r="BN46" s="150">
        <v>709376</v>
      </c>
      <c r="BO46" s="150">
        <v>133891</v>
      </c>
      <c r="BP46" s="150">
        <v>314779</v>
      </c>
      <c r="BQ46" s="76">
        <f t="shared" si="21"/>
        <v>113848</v>
      </c>
      <c r="BR46" s="153">
        <f t="shared" si="13"/>
        <v>253320</v>
      </c>
      <c r="BS46" s="153">
        <f t="shared" si="14"/>
        <v>39039</v>
      </c>
      <c r="BT46" s="150">
        <v>158500</v>
      </c>
      <c r="BV46" s="153">
        <v>506352</v>
      </c>
      <c r="BW46" s="76">
        <f t="shared" si="22"/>
        <v>13885</v>
      </c>
      <c r="BY46" s="153">
        <f t="shared" si="15"/>
        <v>81285</v>
      </c>
      <c r="BZ46" s="153">
        <f t="shared" si="16"/>
        <v>391710</v>
      </c>
      <c r="CA46" s="68">
        <f t="shared" si="17"/>
        <v>979347</v>
      </c>
      <c r="CB46" s="146">
        <f t="shared" si="23"/>
        <v>563184</v>
      </c>
      <c r="CC46" s="145">
        <f t="shared" si="19"/>
        <v>175595</v>
      </c>
      <c r="CD46" s="89">
        <f t="shared" si="24"/>
        <v>738779</v>
      </c>
      <c r="CF46" s="84">
        <f t="shared" si="5"/>
        <v>6314.6120000000001</v>
      </c>
    </row>
    <row r="47" spans="1:84" x14ac:dyDescent="0.2">
      <c r="A47" s="63">
        <v>36892</v>
      </c>
      <c r="B47" s="64">
        <v>4231161</v>
      </c>
      <c r="C47" s="64"/>
      <c r="D47" s="67">
        <f t="shared" si="12"/>
        <v>1107677</v>
      </c>
      <c r="E47" s="64"/>
      <c r="F47" s="65">
        <v>533194</v>
      </c>
      <c r="G47" s="64">
        <v>1190032</v>
      </c>
      <c r="H47" s="64">
        <v>756613</v>
      </c>
      <c r="I47" s="64"/>
      <c r="J47" s="64">
        <v>422548</v>
      </c>
      <c r="K47" s="64">
        <v>330484</v>
      </c>
      <c r="L47" s="64"/>
      <c r="M47" s="64"/>
      <c r="N47" s="66">
        <v>288903</v>
      </c>
      <c r="O47" s="67">
        <f t="shared" si="9"/>
        <v>753032</v>
      </c>
      <c r="P47" s="64">
        <f t="shared" si="10"/>
        <v>3521774</v>
      </c>
      <c r="Q47" s="65">
        <f t="shared" si="3"/>
        <v>-709387</v>
      </c>
      <c r="R47" s="68">
        <v>28000000</v>
      </c>
      <c r="S47" s="64">
        <v>3040290</v>
      </c>
      <c r="T47" s="64"/>
      <c r="U47" s="67">
        <f t="shared" si="18"/>
        <v>409516</v>
      </c>
      <c r="V47" s="64"/>
      <c r="W47" s="64">
        <v>39387</v>
      </c>
      <c r="X47" s="64">
        <f t="shared" si="11"/>
        <v>330484</v>
      </c>
      <c r="Y47" s="64">
        <v>17613</v>
      </c>
      <c r="Z47" s="64">
        <f t="shared" si="6"/>
        <v>3427774</v>
      </c>
      <c r="AA47" s="65">
        <v>620677</v>
      </c>
      <c r="AB47" s="64">
        <v>272903</v>
      </c>
      <c r="AC47" s="64">
        <v>26194</v>
      </c>
      <c r="AD47" s="64">
        <f t="shared" si="7"/>
        <v>919774</v>
      </c>
      <c r="AE47" s="64">
        <v>1759323</v>
      </c>
      <c r="AF47" s="64">
        <v>187419</v>
      </c>
      <c r="AG47" s="110">
        <f t="shared" si="8"/>
        <v>2866516</v>
      </c>
      <c r="AH47" s="64"/>
      <c r="AI47" s="68"/>
      <c r="AM47" s="150">
        <v>82083</v>
      </c>
      <c r="AQ47" s="150">
        <v>163983</v>
      </c>
      <c r="AT47" s="152">
        <v>274572</v>
      </c>
      <c r="AU47" s="148">
        <f t="shared" si="4"/>
        <v>438555</v>
      </c>
      <c r="BA47" s="150">
        <v>107446</v>
      </c>
      <c r="BB47" s="150">
        <v>837035</v>
      </c>
      <c r="BC47" s="67">
        <f t="shared" si="20"/>
        <v>220307</v>
      </c>
      <c r="BG47" s="89"/>
      <c r="BJ47" s="150">
        <v>24613</v>
      </c>
      <c r="BL47" s="145"/>
      <c r="BM47" s="89"/>
      <c r="BN47" s="150">
        <v>744123</v>
      </c>
      <c r="BO47" s="150">
        <v>104683</v>
      </c>
      <c r="BP47" s="150">
        <v>294421</v>
      </c>
      <c r="BQ47" s="76">
        <f t="shared" si="21"/>
        <v>71304</v>
      </c>
      <c r="BR47" s="153">
        <f t="shared" si="13"/>
        <v>274572</v>
      </c>
      <c r="BS47" s="153">
        <f t="shared" si="14"/>
        <v>24613</v>
      </c>
      <c r="BT47" s="150">
        <v>157086</v>
      </c>
      <c r="BV47" s="153">
        <v>521637</v>
      </c>
      <c r="BW47" s="76">
        <f t="shared" si="22"/>
        <v>-29578</v>
      </c>
      <c r="BY47" s="153">
        <f t="shared" si="15"/>
        <v>66471</v>
      </c>
      <c r="BZ47" s="153">
        <f t="shared" si="16"/>
        <v>422548</v>
      </c>
      <c r="CA47" s="68">
        <f t="shared" si="17"/>
        <v>1010656</v>
      </c>
      <c r="CB47" s="146">
        <f t="shared" si="23"/>
        <v>1558919</v>
      </c>
      <c r="CC47" s="145">
        <f t="shared" si="19"/>
        <v>286032</v>
      </c>
      <c r="CD47" s="89">
        <f t="shared" si="24"/>
        <v>1844951</v>
      </c>
      <c r="CF47" s="84">
        <f t="shared" si="5"/>
        <v>7271.451</v>
      </c>
    </row>
    <row r="48" spans="1:84" x14ac:dyDescent="0.2">
      <c r="A48" s="63">
        <v>36923</v>
      </c>
      <c r="B48" s="64">
        <v>4093750</v>
      </c>
      <c r="C48" s="64"/>
      <c r="D48" s="67">
        <f t="shared" si="12"/>
        <v>1024302</v>
      </c>
      <c r="E48" s="64"/>
      <c r="F48" s="65">
        <v>532214</v>
      </c>
      <c r="G48" s="64">
        <v>1200964</v>
      </c>
      <c r="H48" s="64">
        <v>770893</v>
      </c>
      <c r="I48" s="64"/>
      <c r="J48" s="64">
        <v>475821</v>
      </c>
      <c r="K48" s="64">
        <v>283179</v>
      </c>
      <c r="L48" s="64"/>
      <c r="M48" s="64"/>
      <c r="N48" s="66">
        <v>314786</v>
      </c>
      <c r="O48" s="67">
        <f t="shared" si="9"/>
        <v>759000</v>
      </c>
      <c r="P48" s="64">
        <f t="shared" si="10"/>
        <v>3577857</v>
      </c>
      <c r="Q48" s="65">
        <f t="shared" si="3"/>
        <v>-515893</v>
      </c>
      <c r="R48" s="68">
        <v>13953000</v>
      </c>
      <c r="S48" s="64">
        <v>2825821</v>
      </c>
      <c r="T48" s="64"/>
      <c r="U48" s="67">
        <f t="shared" si="18"/>
        <v>371614</v>
      </c>
      <c r="V48" s="64"/>
      <c r="W48" s="64">
        <v>41357</v>
      </c>
      <c r="X48" s="64">
        <f t="shared" si="11"/>
        <v>283179</v>
      </c>
      <c r="Y48" s="64">
        <v>16286</v>
      </c>
      <c r="Z48" s="64">
        <f t="shared" si="6"/>
        <v>3166643</v>
      </c>
      <c r="AA48" s="65">
        <v>662679</v>
      </c>
      <c r="AB48" s="64">
        <v>270179</v>
      </c>
      <c r="AC48" s="64">
        <v>47500</v>
      </c>
      <c r="AD48" s="64">
        <f t="shared" si="7"/>
        <v>980358</v>
      </c>
      <c r="AE48" s="64">
        <v>1792643</v>
      </c>
      <c r="AF48" s="64">
        <v>188286</v>
      </c>
      <c r="AG48" s="110">
        <f t="shared" si="8"/>
        <v>2961287</v>
      </c>
      <c r="AH48" s="64"/>
      <c r="AI48" s="68"/>
      <c r="AM48" s="150">
        <v>77781</v>
      </c>
      <c r="AQ48" s="150">
        <v>163937</v>
      </c>
      <c r="AT48" s="152">
        <v>277415</v>
      </c>
      <c r="AU48" s="148">
        <f t="shared" si="4"/>
        <v>441352</v>
      </c>
      <c r="BA48" s="150">
        <v>93365</v>
      </c>
      <c r="BB48" s="150">
        <v>876331</v>
      </c>
      <c r="BC48" s="67">
        <f t="shared" si="20"/>
        <v>340622</v>
      </c>
      <c r="BG48" s="89"/>
      <c r="BJ48" s="150">
        <v>37537</v>
      </c>
      <c r="BL48" s="145"/>
      <c r="BM48" s="89"/>
      <c r="BN48" s="150">
        <v>693850</v>
      </c>
      <c r="BO48" s="150">
        <v>151862</v>
      </c>
      <c r="BP48" s="150">
        <v>293981</v>
      </c>
      <c r="BQ48" s="76">
        <f t="shared" si="21"/>
        <v>138348</v>
      </c>
      <c r="BR48" s="153">
        <f t="shared" si="13"/>
        <v>277415</v>
      </c>
      <c r="BS48" s="153">
        <f t="shared" si="14"/>
        <v>37537</v>
      </c>
      <c r="BT48" s="150">
        <v>146220</v>
      </c>
      <c r="BV48" s="153">
        <v>464427</v>
      </c>
      <c r="BW48" s="76">
        <f t="shared" si="22"/>
        <v>-80669</v>
      </c>
      <c r="BY48" s="153">
        <f t="shared" si="15"/>
        <v>72655</v>
      </c>
      <c r="BZ48" s="153">
        <f t="shared" si="16"/>
        <v>475821</v>
      </c>
      <c r="CA48" s="68">
        <f t="shared" si="17"/>
        <v>1012903</v>
      </c>
      <c r="CB48" s="146">
        <f t="shared" si="23"/>
        <v>1453595</v>
      </c>
      <c r="CC48" s="145">
        <f t="shared" si="19"/>
        <v>413201</v>
      </c>
      <c r="CD48" s="89">
        <f t="shared" si="24"/>
        <v>1866796</v>
      </c>
      <c r="CF48" s="84">
        <f t="shared" si="5"/>
        <v>6919.5709999999999</v>
      </c>
    </row>
    <row r="49" spans="1:90" x14ac:dyDescent="0.2">
      <c r="A49" s="69">
        <v>36951</v>
      </c>
      <c r="B49" s="70">
        <v>3280839</v>
      </c>
      <c r="C49" s="70"/>
      <c r="D49" s="73">
        <f t="shared" si="12"/>
        <v>455484</v>
      </c>
      <c r="E49" s="70"/>
      <c r="F49" s="71">
        <v>536645</v>
      </c>
      <c r="G49" s="70">
        <v>1194129</v>
      </c>
      <c r="H49" s="70">
        <v>784742</v>
      </c>
      <c r="I49" s="70"/>
      <c r="J49" s="70">
        <v>362935</v>
      </c>
      <c r="K49" s="70">
        <v>370452</v>
      </c>
      <c r="L49" s="70"/>
      <c r="M49" s="70"/>
      <c r="N49" s="72">
        <v>308452</v>
      </c>
      <c r="O49" s="73">
        <f t="shared" si="9"/>
        <v>733387</v>
      </c>
      <c r="P49" s="70">
        <f t="shared" si="10"/>
        <v>3557355</v>
      </c>
      <c r="Q49" s="71">
        <f t="shared" si="3"/>
        <v>276516</v>
      </c>
      <c r="R49" s="74">
        <v>22111000</v>
      </c>
      <c r="S49" s="70">
        <v>2350516</v>
      </c>
      <c r="T49" s="70"/>
      <c r="U49" s="73">
        <f t="shared" si="18"/>
        <v>232419</v>
      </c>
      <c r="V49" s="70"/>
      <c r="W49" s="70">
        <v>41452</v>
      </c>
      <c r="X49" s="70">
        <f t="shared" si="11"/>
        <v>370452</v>
      </c>
      <c r="Y49" s="70">
        <v>9258</v>
      </c>
      <c r="Z49" s="70">
        <f t="shared" si="6"/>
        <v>2771678</v>
      </c>
      <c r="AA49" s="71">
        <v>566323</v>
      </c>
      <c r="AB49" s="70">
        <v>262677</v>
      </c>
      <c r="AC49" s="70">
        <v>157226</v>
      </c>
      <c r="AD49" s="70">
        <f t="shared" si="7"/>
        <v>986226</v>
      </c>
      <c r="AE49" s="70">
        <v>1815129</v>
      </c>
      <c r="AF49" s="70">
        <v>194839</v>
      </c>
      <c r="AG49" s="111">
        <f t="shared" si="8"/>
        <v>2996194</v>
      </c>
      <c r="AH49" s="70"/>
      <c r="AI49" s="74">
        <v>50461500</v>
      </c>
      <c r="AJ49" s="77"/>
      <c r="AK49" s="77"/>
      <c r="AL49" s="77"/>
      <c r="AM49" s="151">
        <v>72940</v>
      </c>
      <c r="AN49" s="77"/>
      <c r="AO49" s="77"/>
      <c r="AP49" s="77"/>
      <c r="AQ49" s="151">
        <v>109309</v>
      </c>
      <c r="AR49" s="77"/>
      <c r="AS49" s="77"/>
      <c r="AT49" s="151">
        <v>196860</v>
      </c>
      <c r="AU49" s="149">
        <f t="shared" si="4"/>
        <v>306169</v>
      </c>
      <c r="AV49" s="77"/>
      <c r="AW49" s="77"/>
      <c r="AX49" s="77"/>
      <c r="AY49" s="77"/>
      <c r="AZ49" s="77"/>
      <c r="BA49" s="151">
        <v>66618</v>
      </c>
      <c r="BB49" s="151">
        <v>795260</v>
      </c>
      <c r="BC49" s="73">
        <f t="shared" si="20"/>
        <v>342179</v>
      </c>
      <c r="BD49" s="77"/>
      <c r="BE49" s="77"/>
      <c r="BF49" s="77"/>
      <c r="BG49" s="83"/>
      <c r="BH49" s="77"/>
      <c r="BI49" s="77"/>
      <c r="BJ49" s="151">
        <v>32253</v>
      </c>
      <c r="BK49" s="77"/>
      <c r="BL49" s="77"/>
      <c r="BM49" s="83"/>
      <c r="BN49" s="151">
        <v>687356</v>
      </c>
      <c r="BO49" s="151">
        <v>144519</v>
      </c>
      <c r="BP49" s="151">
        <v>239064</v>
      </c>
      <c r="BQ49" s="81">
        <f t="shared" si="21"/>
        <v>81491</v>
      </c>
      <c r="BR49" s="154">
        <f t="shared" si="13"/>
        <v>196860</v>
      </c>
      <c r="BS49" s="154">
        <f t="shared" si="14"/>
        <v>32253</v>
      </c>
      <c r="BT49" s="151">
        <v>134301</v>
      </c>
      <c r="BU49" s="77"/>
      <c r="BV49" s="154">
        <v>409429</v>
      </c>
      <c r="BW49" s="81">
        <f t="shared" si="22"/>
        <v>-90194</v>
      </c>
      <c r="BX49" s="77"/>
      <c r="BY49" s="154">
        <f t="shared" si="15"/>
        <v>183861</v>
      </c>
      <c r="BZ49" s="154">
        <f t="shared" si="16"/>
        <v>362935</v>
      </c>
      <c r="CA49" s="74">
        <f t="shared" si="17"/>
        <v>956225</v>
      </c>
      <c r="CB49" s="90">
        <f t="shared" si="23"/>
        <v>679200</v>
      </c>
      <c r="CC49" s="77">
        <f t="shared" si="19"/>
        <v>344812</v>
      </c>
      <c r="CD49" s="83">
        <f t="shared" si="24"/>
        <v>1024012</v>
      </c>
      <c r="CF49" s="84">
        <f t="shared" si="5"/>
        <v>5631.3549999999996</v>
      </c>
    </row>
    <row r="50" spans="1:90" x14ac:dyDescent="0.2">
      <c r="A50" s="63">
        <v>36982</v>
      </c>
      <c r="B50" s="64">
        <v>3118733</v>
      </c>
      <c r="C50" s="75"/>
      <c r="D50" s="67">
        <f t="shared" si="12"/>
        <v>695766</v>
      </c>
      <c r="E50" s="64"/>
      <c r="F50" s="65">
        <v>501467</v>
      </c>
      <c r="G50" s="64">
        <v>1115367</v>
      </c>
      <c r="H50" s="64">
        <v>777233</v>
      </c>
      <c r="I50" s="67">
        <v>46690</v>
      </c>
      <c r="J50" s="64">
        <v>460533</v>
      </c>
      <c r="K50" s="64">
        <v>291400</v>
      </c>
      <c r="L50" s="64"/>
      <c r="M50" s="76"/>
      <c r="N50" s="66">
        <v>262133</v>
      </c>
      <c r="O50" s="67">
        <f t="shared" si="9"/>
        <v>798623</v>
      </c>
      <c r="P50" s="64">
        <f t="shared" si="10"/>
        <v>3454823</v>
      </c>
      <c r="Q50" s="65">
        <f t="shared" si="3"/>
        <v>336090</v>
      </c>
      <c r="R50" s="68">
        <v>32146000</v>
      </c>
      <c r="S50" s="64">
        <v>2324200</v>
      </c>
      <c r="T50" s="75"/>
      <c r="U50" s="67">
        <f t="shared" si="18"/>
        <v>561033</v>
      </c>
      <c r="V50" s="64"/>
      <c r="W50" s="64">
        <v>43433</v>
      </c>
      <c r="X50" s="64">
        <f t="shared" si="11"/>
        <v>291400</v>
      </c>
      <c r="Y50" s="64">
        <v>8633</v>
      </c>
      <c r="Z50" s="64">
        <f t="shared" si="6"/>
        <v>2667666</v>
      </c>
      <c r="AA50" s="65">
        <v>722733</v>
      </c>
      <c r="AB50" s="64">
        <v>81333</v>
      </c>
      <c r="AC50" s="67">
        <v>119133</v>
      </c>
      <c r="AD50" s="64">
        <f t="shared" si="7"/>
        <v>923199</v>
      </c>
      <c r="AE50" s="64">
        <v>1821467</v>
      </c>
      <c r="AF50" s="64">
        <v>202633</v>
      </c>
      <c r="AG50" s="110">
        <f t="shared" si="8"/>
        <v>2947299</v>
      </c>
      <c r="AH50" s="64">
        <f t="shared" ref="AH50:AH68" si="25">AG50-Z50</f>
        <v>279633</v>
      </c>
      <c r="AI50" s="68">
        <f>AI49+(AH50*(A51-A50))</f>
        <v>58850490</v>
      </c>
      <c r="AJ50" s="76">
        <v>2564948</v>
      </c>
      <c r="AK50" s="76">
        <v>2203761</v>
      </c>
      <c r="AL50" s="64">
        <f>AK50-SUM(AM50:AO50)</f>
        <v>115820</v>
      </c>
      <c r="AM50" s="150">
        <v>74547</v>
      </c>
      <c r="AN50" s="64">
        <f>[1]PLANTS!G111</f>
        <v>0</v>
      </c>
      <c r="AO50" s="76">
        <v>2013394</v>
      </c>
      <c r="AP50" s="64">
        <f>AO50-SUM(AQ50:AT50)</f>
        <v>459840</v>
      </c>
      <c r="AQ50" s="150">
        <v>81412</v>
      </c>
      <c r="AR50" s="76">
        <v>501241</v>
      </c>
      <c r="AS50" s="76">
        <v>718793</v>
      </c>
      <c r="AT50" s="152">
        <v>252108</v>
      </c>
      <c r="AU50" s="148">
        <f t="shared" si="4"/>
        <v>1553554</v>
      </c>
      <c r="AV50" s="76">
        <v>853465</v>
      </c>
      <c r="AW50" s="67">
        <f>AX50-AV50</f>
        <v>877943</v>
      </c>
      <c r="AX50" s="64">
        <f>BG50+SUM(AZ50:BE50)-BF50-AY50</f>
        <v>1731408</v>
      </c>
      <c r="AY50" s="76">
        <v>0</v>
      </c>
      <c r="AZ50" s="64">
        <f>[1]PLANTS!D111</f>
        <v>0</v>
      </c>
      <c r="BA50" s="150">
        <v>69301</v>
      </c>
      <c r="BB50" s="150">
        <v>752500</v>
      </c>
      <c r="BC50" s="67">
        <f t="shared" si="20"/>
        <v>299900</v>
      </c>
      <c r="BD50" s="76">
        <v>0</v>
      </c>
      <c r="BE50" s="76">
        <v>70000</v>
      </c>
      <c r="BF50" s="64">
        <f>AL50+AP50</f>
        <v>575660</v>
      </c>
      <c r="BG50" s="155">
        <v>1115367</v>
      </c>
      <c r="BH50" s="76">
        <v>776621</v>
      </c>
      <c r="BI50" s="76">
        <v>81517</v>
      </c>
      <c r="BJ50" s="150">
        <v>17962</v>
      </c>
      <c r="BK50" s="76">
        <v>13440</v>
      </c>
      <c r="BL50" s="156">
        <f>[1]PLANTS!J111</f>
        <v>0</v>
      </c>
      <c r="BM50" s="68">
        <f t="shared" ref="BM50:BM68" si="26">SUM(BH50:BL50)</f>
        <v>889540</v>
      </c>
      <c r="BN50" s="150">
        <v>629900</v>
      </c>
      <c r="BO50" s="150">
        <v>159908</v>
      </c>
      <c r="BP50" s="150">
        <v>171158</v>
      </c>
      <c r="BQ50" s="76">
        <f t="shared" si="21"/>
        <v>-7560</v>
      </c>
      <c r="BR50" s="153">
        <f t="shared" si="13"/>
        <v>252108</v>
      </c>
      <c r="BS50" s="153">
        <f t="shared" si="14"/>
        <v>17962</v>
      </c>
      <c r="BT50" s="150">
        <v>141484</v>
      </c>
      <c r="BU50" s="64">
        <f>[1]PLANTS!M111</f>
        <v>0</v>
      </c>
      <c r="BV50" s="150">
        <v>415351</v>
      </c>
      <c r="BW50" s="76">
        <f t="shared" si="22"/>
        <v>-82015</v>
      </c>
      <c r="BX50" s="76">
        <v>34888</v>
      </c>
      <c r="BY50" s="153">
        <f t="shared" si="15"/>
        <v>119432</v>
      </c>
      <c r="BZ50" s="153">
        <f t="shared" si="16"/>
        <v>460533</v>
      </c>
      <c r="CA50" s="68">
        <f t="shared" si="17"/>
        <v>1030204</v>
      </c>
      <c r="CB50" s="146">
        <f t="shared" si="23"/>
        <v>1167224</v>
      </c>
      <c r="CC50" s="145">
        <f t="shared" si="19"/>
        <v>293111</v>
      </c>
      <c r="CD50" s="89">
        <f t="shared" si="24"/>
        <v>1460335</v>
      </c>
      <c r="CF50" s="84">
        <f t="shared" si="5"/>
        <v>5442.933</v>
      </c>
    </row>
    <row r="51" spans="1:90" x14ac:dyDescent="0.2">
      <c r="A51" s="63">
        <v>37012</v>
      </c>
      <c r="B51" s="64">
        <v>2866452</v>
      </c>
      <c r="C51" s="75"/>
      <c r="D51" s="67">
        <f t="shared" si="12"/>
        <v>200775</v>
      </c>
      <c r="E51" s="64"/>
      <c r="F51" s="65">
        <v>454516</v>
      </c>
      <c r="G51" s="64">
        <v>1074516</v>
      </c>
      <c r="H51" s="64">
        <v>773097</v>
      </c>
      <c r="I51" s="67">
        <v>132194</v>
      </c>
      <c r="J51" s="64">
        <v>298290</v>
      </c>
      <c r="K51" s="64">
        <v>365355</v>
      </c>
      <c r="L51" s="64"/>
      <c r="M51" s="76"/>
      <c r="N51" s="66">
        <v>279742</v>
      </c>
      <c r="O51" s="67">
        <f t="shared" si="9"/>
        <v>795839</v>
      </c>
      <c r="P51" s="64">
        <f t="shared" si="10"/>
        <v>3377710</v>
      </c>
      <c r="Q51" s="65">
        <f t="shared" si="3"/>
        <v>511258</v>
      </c>
      <c r="R51" s="68">
        <v>48018000</v>
      </c>
      <c r="S51" s="64">
        <v>1981839</v>
      </c>
      <c r="T51" s="75"/>
      <c r="U51" s="67">
        <f t="shared" si="18"/>
        <v>79452</v>
      </c>
      <c r="V51" s="64"/>
      <c r="W51" s="64">
        <v>40452</v>
      </c>
      <c r="X51" s="64">
        <f t="shared" si="11"/>
        <v>365355</v>
      </c>
      <c r="Y51" s="64">
        <v>4032</v>
      </c>
      <c r="Z51" s="64">
        <f t="shared" si="6"/>
        <v>2391678</v>
      </c>
      <c r="AA51" s="65">
        <v>708710</v>
      </c>
      <c r="AB51" s="64">
        <v>85387</v>
      </c>
      <c r="AC51" s="67">
        <v>104323</v>
      </c>
      <c r="AD51" s="64">
        <f t="shared" si="7"/>
        <v>898420</v>
      </c>
      <c r="AE51" s="64">
        <v>1732484</v>
      </c>
      <c r="AF51" s="64">
        <v>203935</v>
      </c>
      <c r="AG51" s="110">
        <f t="shared" si="8"/>
        <v>2834839</v>
      </c>
      <c r="AH51" s="64">
        <f t="shared" si="25"/>
        <v>443161</v>
      </c>
      <c r="AI51" s="68">
        <f>AI50+(AH51*(A52-A51))</f>
        <v>72588481</v>
      </c>
      <c r="AJ51" s="86">
        <f>[1]MAINTENANCE!B34</f>
        <v>2577394.5161290322</v>
      </c>
      <c r="AK51" s="86">
        <f>[1]MAINTENANCE!C34</f>
        <v>2179075.4516129033</v>
      </c>
      <c r="AL51" s="84">
        <f>[1]MAINTENANCE!D34</f>
        <v>130491.93548387097</v>
      </c>
      <c r="AM51" s="150">
        <v>61550</v>
      </c>
      <c r="AN51" s="84">
        <f>[1]PLANTS!G112</f>
        <v>0</v>
      </c>
      <c r="AO51" s="86">
        <f>[1]MAINTENANCE!G34</f>
        <v>1992694.7419354839</v>
      </c>
      <c r="AP51" s="84">
        <f>[1]MAINTENANCE!H34</f>
        <v>521977.61290322582</v>
      </c>
      <c r="AQ51" s="150">
        <v>102544</v>
      </c>
      <c r="AR51" s="86">
        <f>[1]MAINTENANCE!J34</f>
        <v>454420.58064516127</v>
      </c>
      <c r="AS51" s="86">
        <f>[1]MAINTENANCE!K34</f>
        <v>713192.93548387091</v>
      </c>
      <c r="AT51" s="152">
        <v>197810</v>
      </c>
      <c r="AU51" s="148">
        <f t="shared" si="4"/>
        <v>1467967.5161290322</v>
      </c>
      <c r="AV51" s="86">
        <f>[1]MAINTENANCE!M34</f>
        <v>683743.87096774194</v>
      </c>
      <c r="AW51" s="114">
        <f>[1]MAINTENANCE!N34</f>
        <v>696149.6451612903</v>
      </c>
      <c r="AX51" s="84">
        <f>[1]MAINTENANCE!O34</f>
        <v>1379893.5161290322</v>
      </c>
      <c r="AY51" s="76">
        <v>0</v>
      </c>
      <c r="AZ51" s="84">
        <f>[1]PLANTS!D112</f>
        <v>0</v>
      </c>
      <c r="BA51" s="150">
        <v>91512</v>
      </c>
      <c r="BB51" s="150">
        <v>785535</v>
      </c>
      <c r="BC51" s="67">
        <f t="shared" si="20"/>
        <v>241801</v>
      </c>
      <c r="BD51" s="76">
        <v>0</v>
      </c>
      <c r="BE51" s="76">
        <f>[1]MAINTENANCE!S34</f>
        <v>91035.161290322576</v>
      </c>
      <c r="BF51" s="84">
        <f>[1]MAINTENANCE!T34</f>
        <v>652469.54838709673</v>
      </c>
      <c r="BG51" s="155">
        <v>1074516</v>
      </c>
      <c r="BH51" s="86">
        <v>772957</v>
      </c>
      <c r="BI51" s="86">
        <v>87765</v>
      </c>
      <c r="BJ51" s="150">
        <v>19862</v>
      </c>
      <c r="BK51" s="86">
        <v>16000</v>
      </c>
      <c r="BL51" s="145">
        <f>[1]PLANTS!J112</f>
        <v>0</v>
      </c>
      <c r="BM51" s="89">
        <f t="shared" si="26"/>
        <v>896584</v>
      </c>
      <c r="BN51" s="150">
        <v>622412</v>
      </c>
      <c r="BO51" s="150">
        <v>145291</v>
      </c>
      <c r="BP51" s="150">
        <v>176489</v>
      </c>
      <c r="BQ51" s="76">
        <f t="shared" si="21"/>
        <v>-4470</v>
      </c>
      <c r="BR51" s="153">
        <f t="shared" si="13"/>
        <v>197810</v>
      </c>
      <c r="BS51" s="153">
        <f t="shared" si="14"/>
        <v>19862</v>
      </c>
      <c r="BT51" s="150">
        <v>72406</v>
      </c>
      <c r="BU51" s="84">
        <f>[1]PLANTS!M112</f>
        <v>0</v>
      </c>
      <c r="BV51" s="150">
        <v>453580</v>
      </c>
      <c r="BW51" s="76">
        <f t="shared" si="22"/>
        <v>-45864</v>
      </c>
      <c r="BX51" s="157">
        <v>23300</v>
      </c>
      <c r="BY51" s="153">
        <f t="shared" si="15"/>
        <v>106122</v>
      </c>
      <c r="BZ51" s="153">
        <f t="shared" si="16"/>
        <v>298290</v>
      </c>
      <c r="CA51" s="68">
        <f t="shared" si="17"/>
        <v>881292</v>
      </c>
      <c r="CB51" s="146">
        <f t="shared" si="23"/>
        <v>229893</v>
      </c>
      <c r="CC51" s="145">
        <f t="shared" si="19"/>
        <v>233798</v>
      </c>
      <c r="CD51" s="89">
        <f t="shared" si="24"/>
        <v>463691</v>
      </c>
      <c r="CF51" s="84">
        <f t="shared" si="5"/>
        <v>4848.2910000000002</v>
      </c>
    </row>
    <row r="52" spans="1:90" x14ac:dyDescent="0.2">
      <c r="A52" s="63">
        <v>37043</v>
      </c>
      <c r="B52" s="64">
        <v>2714100</v>
      </c>
      <c r="C52" s="75"/>
      <c r="D52" s="67">
        <f t="shared" si="12"/>
        <v>-383800</v>
      </c>
      <c r="E52" s="64"/>
      <c r="F52" s="65">
        <v>481633</v>
      </c>
      <c r="G52" s="64">
        <v>1066533</v>
      </c>
      <c r="H52" s="64">
        <v>750200</v>
      </c>
      <c r="I52" s="67">
        <v>137533</v>
      </c>
      <c r="J52" s="64">
        <v>319467</v>
      </c>
      <c r="K52" s="64">
        <v>304600</v>
      </c>
      <c r="L52" s="64"/>
      <c r="M52" s="76">
        <v>0</v>
      </c>
      <c r="N52" s="66">
        <v>277867</v>
      </c>
      <c r="O52" s="67">
        <f t="shared" si="9"/>
        <v>761600</v>
      </c>
      <c r="P52" s="64">
        <f t="shared" si="10"/>
        <v>3337833</v>
      </c>
      <c r="Q52" s="65">
        <f t="shared" si="3"/>
        <v>623733</v>
      </c>
      <c r="R52" s="68">
        <v>66737000</v>
      </c>
      <c r="S52" s="64">
        <v>2033897</v>
      </c>
      <c r="T52" s="75"/>
      <c r="U52" s="67">
        <f t="shared" si="18"/>
        <v>-62770</v>
      </c>
      <c r="V52" s="64"/>
      <c r="W52" s="64">
        <v>38897</v>
      </c>
      <c r="X52" s="64">
        <f t="shared" si="11"/>
        <v>304600</v>
      </c>
      <c r="Y52" s="64">
        <v>2138</v>
      </c>
      <c r="Z52" s="64">
        <f t="shared" si="6"/>
        <v>2379532</v>
      </c>
      <c r="AA52" s="65">
        <v>663586</v>
      </c>
      <c r="AB52" s="64">
        <v>107034</v>
      </c>
      <c r="AC52" s="67">
        <v>35207</v>
      </c>
      <c r="AD52" s="64">
        <f t="shared" si="7"/>
        <v>805827</v>
      </c>
      <c r="AE52" s="64">
        <v>1709586</v>
      </c>
      <c r="AF52" s="64">
        <v>212345</v>
      </c>
      <c r="AG52" s="110">
        <f t="shared" si="8"/>
        <v>2727758</v>
      </c>
      <c r="AH52" s="64">
        <f t="shared" si="25"/>
        <v>348226</v>
      </c>
      <c r="AI52" s="68">
        <f>AI51+(AH52*(A53-A52))</f>
        <v>83035261</v>
      </c>
      <c r="AJ52" s="86">
        <v>2500000</v>
      </c>
      <c r="AK52" s="86">
        <v>2130000</v>
      </c>
      <c r="AL52" s="84">
        <f t="shared" ref="AL52:AL68" si="27">AK52-SUM(AM52:AO52)</f>
        <v>90936</v>
      </c>
      <c r="AM52" s="150">
        <v>39064</v>
      </c>
      <c r="AN52" s="84">
        <f>[1]PLANTS!G113</f>
        <v>0</v>
      </c>
      <c r="AO52" s="86">
        <v>2000000</v>
      </c>
      <c r="AP52" s="84">
        <f t="shared" ref="AP52:AP68" si="28">AO52-SUM(AQ52:AT52)</f>
        <v>576711</v>
      </c>
      <c r="AQ52" s="150">
        <v>102899</v>
      </c>
      <c r="AR52" s="86">
        <v>483000</v>
      </c>
      <c r="AS52" s="86">
        <v>640000</v>
      </c>
      <c r="AT52" s="152">
        <v>197390</v>
      </c>
      <c r="AU52" s="148">
        <f t="shared" si="4"/>
        <v>1423289</v>
      </c>
      <c r="AV52" s="86">
        <v>825000</v>
      </c>
      <c r="AW52" s="114">
        <f t="shared" ref="AW52:AW68" si="29">AX52-AV52</f>
        <v>554687</v>
      </c>
      <c r="AX52" s="84">
        <f t="shared" ref="AX52:AX68" si="30">BG52+SUM(AZ52:BE52)-BF52-AY52</f>
        <v>1379687</v>
      </c>
      <c r="AY52" s="76">
        <v>0</v>
      </c>
      <c r="AZ52" s="84">
        <f>[1]PLANTS!D113</f>
        <v>0</v>
      </c>
      <c r="BA52" s="150">
        <v>130362</v>
      </c>
      <c r="BB52" s="150">
        <v>692318</v>
      </c>
      <c r="BC52" s="67">
        <f t="shared" si="20"/>
        <v>83121</v>
      </c>
      <c r="BD52" s="76">
        <v>0</v>
      </c>
      <c r="BE52" s="76">
        <v>75000</v>
      </c>
      <c r="BF52" s="84">
        <f t="shared" ref="BF52:BF68" si="31">AL52+AP52</f>
        <v>667647</v>
      </c>
      <c r="BG52" s="155">
        <v>1066533</v>
      </c>
      <c r="BH52" s="86">
        <v>750000</v>
      </c>
      <c r="BI52" s="86">
        <v>200000</v>
      </c>
      <c r="BJ52" s="150">
        <v>33914</v>
      </c>
      <c r="BK52" s="86">
        <v>9999</v>
      </c>
      <c r="BL52" s="145">
        <f>[1]PLANTS!J113</f>
        <v>0</v>
      </c>
      <c r="BM52" s="89">
        <f t="shared" si="26"/>
        <v>993913</v>
      </c>
      <c r="BN52" s="150">
        <v>629105</v>
      </c>
      <c r="BO52" s="150">
        <v>153467</v>
      </c>
      <c r="BP52" s="150">
        <v>192374</v>
      </c>
      <c r="BQ52" s="76">
        <f t="shared" si="21"/>
        <v>-31535</v>
      </c>
      <c r="BR52" s="153">
        <f t="shared" si="13"/>
        <v>197390</v>
      </c>
      <c r="BS52" s="153">
        <f t="shared" si="14"/>
        <v>33914</v>
      </c>
      <c r="BT52" s="150">
        <v>61446</v>
      </c>
      <c r="BU52" s="84">
        <f>[1]PLANTS!M113</f>
        <v>0</v>
      </c>
      <c r="BV52" s="150">
        <v>476621</v>
      </c>
      <c r="BW52" s="76">
        <f t="shared" si="22"/>
        <v>-33566</v>
      </c>
      <c r="BX52" s="157">
        <v>27444</v>
      </c>
      <c r="BY52" s="153">
        <f t="shared" si="15"/>
        <v>59416</v>
      </c>
      <c r="BZ52" s="153">
        <f t="shared" si="16"/>
        <v>319467</v>
      </c>
      <c r="CA52" s="68">
        <f t="shared" si="17"/>
        <v>882948</v>
      </c>
      <c r="CB52" s="146">
        <f t="shared" si="23"/>
        <v>-511671</v>
      </c>
      <c r="CC52" s="145">
        <f t="shared" si="19"/>
        <v>88421</v>
      </c>
      <c r="CD52" s="89">
        <f t="shared" si="24"/>
        <v>-423250</v>
      </c>
      <c r="CF52" s="84">
        <f t="shared" si="5"/>
        <v>4747.9970000000003</v>
      </c>
    </row>
    <row r="53" spans="1:90" x14ac:dyDescent="0.2">
      <c r="A53" s="63">
        <v>37073</v>
      </c>
      <c r="B53" s="64">
        <v>2966097</v>
      </c>
      <c r="C53" s="75"/>
      <c r="D53" s="67">
        <f t="shared" si="12"/>
        <v>-354709</v>
      </c>
      <c r="E53" s="64"/>
      <c r="F53" s="65">
        <v>473129</v>
      </c>
      <c r="G53" s="64">
        <v>1099000</v>
      </c>
      <c r="H53" s="64">
        <v>735774</v>
      </c>
      <c r="I53" s="67">
        <v>118065</v>
      </c>
      <c r="J53" s="64">
        <v>356226</v>
      </c>
      <c r="K53" s="64">
        <v>299290</v>
      </c>
      <c r="L53" s="64"/>
      <c r="M53" s="76">
        <v>0</v>
      </c>
      <c r="N53" s="66">
        <v>350484</v>
      </c>
      <c r="O53" s="67">
        <f t="shared" si="9"/>
        <v>773581</v>
      </c>
      <c r="P53" s="64">
        <f t="shared" si="10"/>
        <v>3431968</v>
      </c>
      <c r="Q53" s="65">
        <f t="shared" si="3"/>
        <v>465871</v>
      </c>
      <c r="R53" s="68">
        <v>81722000</v>
      </c>
      <c r="S53" s="64">
        <v>2213935</v>
      </c>
      <c r="T53" s="75"/>
      <c r="U53" s="67">
        <f t="shared" si="18"/>
        <v>24451</v>
      </c>
      <c r="V53" s="64"/>
      <c r="W53" s="64">
        <v>39452</v>
      </c>
      <c r="X53" s="64">
        <f t="shared" si="11"/>
        <v>299290</v>
      </c>
      <c r="Y53" s="64">
        <v>2000</v>
      </c>
      <c r="Z53" s="64">
        <f t="shared" si="6"/>
        <v>2554677</v>
      </c>
      <c r="AA53" s="65">
        <v>658742</v>
      </c>
      <c r="AB53" s="64">
        <v>155613</v>
      </c>
      <c r="AC53" s="67">
        <v>76516</v>
      </c>
      <c r="AD53" s="64">
        <f t="shared" si="7"/>
        <v>890871</v>
      </c>
      <c r="AE53" s="64">
        <v>1766806</v>
      </c>
      <c r="AF53" s="64">
        <v>188194</v>
      </c>
      <c r="AG53" s="110">
        <f t="shared" si="8"/>
        <v>2845871</v>
      </c>
      <c r="AH53" s="64">
        <f t="shared" si="25"/>
        <v>291194</v>
      </c>
      <c r="AI53" s="68">
        <f>AI52+(AH53*(A54-A53))</f>
        <v>92062275</v>
      </c>
      <c r="AJ53" s="86">
        <v>2650000</v>
      </c>
      <c r="AK53" s="86">
        <v>2200000</v>
      </c>
      <c r="AL53" s="84">
        <f t="shared" si="27"/>
        <v>166645</v>
      </c>
      <c r="AM53" s="150">
        <v>33355</v>
      </c>
      <c r="AN53" s="84">
        <f>[1]PLANTS!G114</f>
        <v>0</v>
      </c>
      <c r="AO53" s="86">
        <v>2000000</v>
      </c>
      <c r="AP53" s="84">
        <f t="shared" si="28"/>
        <v>488369</v>
      </c>
      <c r="AQ53" s="150">
        <v>103506</v>
      </c>
      <c r="AR53" s="86">
        <v>490000</v>
      </c>
      <c r="AS53" s="86">
        <v>680000</v>
      </c>
      <c r="AT53" s="152">
        <v>238125</v>
      </c>
      <c r="AU53" s="148">
        <f t="shared" si="4"/>
        <v>1511631</v>
      </c>
      <c r="AV53" s="86">
        <v>900000</v>
      </c>
      <c r="AW53" s="114">
        <f t="shared" si="29"/>
        <v>452860</v>
      </c>
      <c r="AX53" s="84">
        <f t="shared" si="30"/>
        <v>1352860</v>
      </c>
      <c r="AY53" s="76">
        <v>0</v>
      </c>
      <c r="AZ53" s="84">
        <f>[1]PLANTS!D114</f>
        <v>0</v>
      </c>
      <c r="BA53" s="150">
        <v>123506</v>
      </c>
      <c r="BB53" s="150">
        <v>703902</v>
      </c>
      <c r="BC53" s="67">
        <f t="shared" si="20"/>
        <v>6466</v>
      </c>
      <c r="BD53" s="76">
        <v>0</v>
      </c>
      <c r="BE53" s="76">
        <v>75000</v>
      </c>
      <c r="BF53" s="84">
        <f t="shared" si="31"/>
        <v>655014</v>
      </c>
      <c r="BG53" s="155">
        <v>1099000</v>
      </c>
      <c r="BH53" s="86">
        <v>750000</v>
      </c>
      <c r="BI53" s="86">
        <v>200000</v>
      </c>
      <c r="BJ53" s="150">
        <v>37355</v>
      </c>
      <c r="BK53" s="86">
        <v>10000</v>
      </c>
      <c r="BL53" s="145">
        <f>[1]PLANTS!J114</f>
        <v>0</v>
      </c>
      <c r="BM53" s="89">
        <f t="shared" si="26"/>
        <v>997355</v>
      </c>
      <c r="BN53" s="150">
        <v>689063</v>
      </c>
      <c r="BO53" s="150">
        <v>209863</v>
      </c>
      <c r="BP53" s="150">
        <v>209702</v>
      </c>
      <c r="BQ53" s="76">
        <f t="shared" si="21"/>
        <v>358</v>
      </c>
      <c r="BR53" s="153">
        <f t="shared" si="13"/>
        <v>238125</v>
      </c>
      <c r="BS53" s="153">
        <f t="shared" si="14"/>
        <v>37355</v>
      </c>
      <c r="BT53" s="150">
        <v>68041</v>
      </c>
      <c r="BU53" s="84">
        <f>[1]PLANTS!M114</f>
        <v>0</v>
      </c>
      <c r="BV53" s="150">
        <v>538928</v>
      </c>
      <c r="BW53" s="76">
        <f t="shared" si="22"/>
        <v>6062</v>
      </c>
      <c r="BX53" s="157">
        <v>25000</v>
      </c>
      <c r="BY53" s="153">
        <f t="shared" si="15"/>
        <v>112591</v>
      </c>
      <c r="BZ53" s="153">
        <f t="shared" si="16"/>
        <v>356226</v>
      </c>
      <c r="CA53" s="68">
        <f t="shared" si="17"/>
        <v>1032745</v>
      </c>
      <c r="CB53" s="146">
        <f t="shared" si="23"/>
        <v>-323838</v>
      </c>
      <c r="CC53" s="145">
        <f t="shared" si="19"/>
        <v>-2244</v>
      </c>
      <c r="CD53" s="89">
        <f t="shared" si="24"/>
        <v>-326082</v>
      </c>
      <c r="CF53" s="84">
        <f t="shared" si="5"/>
        <v>5180.0320000000002</v>
      </c>
    </row>
    <row r="54" spans="1:90" x14ac:dyDescent="0.2">
      <c r="A54" s="63">
        <v>37104</v>
      </c>
      <c r="B54" s="64">
        <v>3205129</v>
      </c>
      <c r="C54" s="75"/>
      <c r="D54" s="67">
        <f t="shared" si="12"/>
        <v>-411032</v>
      </c>
      <c r="E54" s="64"/>
      <c r="F54" s="65">
        <v>454161</v>
      </c>
      <c r="G54" s="64">
        <v>1081129</v>
      </c>
      <c r="H54" s="64">
        <v>732968</v>
      </c>
      <c r="I54" s="67">
        <v>159806</v>
      </c>
      <c r="J54" s="64">
        <v>275194</v>
      </c>
      <c r="K54" s="64">
        <v>291613</v>
      </c>
      <c r="L54" s="64"/>
      <c r="M54" s="76">
        <v>0</v>
      </c>
      <c r="N54" s="66">
        <v>333839</v>
      </c>
      <c r="O54" s="67">
        <f t="shared" si="9"/>
        <v>726613</v>
      </c>
      <c r="P54" s="64">
        <f t="shared" si="10"/>
        <v>3328710</v>
      </c>
      <c r="Q54" s="65">
        <f t="shared" si="3"/>
        <v>123581</v>
      </c>
      <c r="R54" s="68">
        <v>85360000</v>
      </c>
      <c r="S54" s="64">
        <v>2348290</v>
      </c>
      <c r="T54" s="75"/>
      <c r="U54" s="67">
        <f t="shared" si="18"/>
        <v>-204871</v>
      </c>
      <c r="V54" s="64"/>
      <c r="W54" s="64">
        <v>41032</v>
      </c>
      <c r="X54" s="64">
        <f t="shared" si="11"/>
        <v>291613</v>
      </c>
      <c r="Y54" s="64">
        <v>2161</v>
      </c>
      <c r="Z54" s="64">
        <f t="shared" si="6"/>
        <v>2683096</v>
      </c>
      <c r="AA54" s="65">
        <v>761968</v>
      </c>
      <c r="AB54" s="64">
        <v>176903</v>
      </c>
      <c r="AC54" s="67">
        <v>75355</v>
      </c>
      <c r="AD54" s="64">
        <f t="shared" si="7"/>
        <v>1014226</v>
      </c>
      <c r="AE54" s="64">
        <v>1776774</v>
      </c>
      <c r="AF54" s="64">
        <v>169097</v>
      </c>
      <c r="AG54" s="110">
        <f t="shared" si="8"/>
        <v>2960097</v>
      </c>
      <c r="AH54" s="64">
        <f t="shared" si="25"/>
        <v>277001</v>
      </c>
      <c r="AI54" s="68">
        <f>AI53+(AH54*(A55-A54))</f>
        <v>100649306</v>
      </c>
      <c r="AJ54" s="86">
        <v>2650000</v>
      </c>
      <c r="AK54" s="86">
        <v>2200000</v>
      </c>
      <c r="AL54" s="84">
        <f t="shared" si="27"/>
        <v>165813</v>
      </c>
      <c r="AM54" s="150">
        <v>34187</v>
      </c>
      <c r="AN54" s="84">
        <f>[1]PLANTS!G115</f>
        <v>0</v>
      </c>
      <c r="AO54" s="86">
        <v>2000000</v>
      </c>
      <c r="AP54" s="84">
        <f t="shared" si="28"/>
        <v>505462</v>
      </c>
      <c r="AQ54" s="150">
        <v>75147</v>
      </c>
      <c r="AR54" s="86">
        <v>490000</v>
      </c>
      <c r="AS54" s="86">
        <v>680000</v>
      </c>
      <c r="AT54" s="152">
        <v>249391</v>
      </c>
      <c r="AU54" s="148">
        <f t="shared" si="4"/>
        <v>1494538</v>
      </c>
      <c r="AV54" s="76">
        <v>900000</v>
      </c>
      <c r="AW54" s="67">
        <f t="shared" si="29"/>
        <v>337062</v>
      </c>
      <c r="AX54" s="64">
        <f t="shared" si="30"/>
        <v>1237062</v>
      </c>
      <c r="AY54" s="76">
        <v>0</v>
      </c>
      <c r="AZ54" s="84">
        <f>[1]PLANTS!D115</f>
        <v>0</v>
      </c>
      <c r="BA54" s="150">
        <v>113898</v>
      </c>
      <c r="BB54" s="150">
        <v>690675</v>
      </c>
      <c r="BC54" s="67">
        <f t="shared" si="20"/>
        <v>-92365</v>
      </c>
      <c r="BD54" s="76">
        <v>40000</v>
      </c>
      <c r="BE54" s="76">
        <v>75000</v>
      </c>
      <c r="BF54" s="84">
        <f t="shared" si="31"/>
        <v>671275</v>
      </c>
      <c r="BG54" s="155">
        <v>1081129</v>
      </c>
      <c r="BH54" s="86">
        <v>750000</v>
      </c>
      <c r="BI54" s="86">
        <v>200000</v>
      </c>
      <c r="BJ54" s="150">
        <v>20214</v>
      </c>
      <c r="BK54" s="86">
        <v>10000</v>
      </c>
      <c r="BL54" s="145">
        <f>[1]PLANTS!J115</f>
        <v>0</v>
      </c>
      <c r="BM54" s="89">
        <f t="shared" si="26"/>
        <v>980214</v>
      </c>
      <c r="BN54" s="150">
        <v>744182</v>
      </c>
      <c r="BO54" s="150">
        <v>168098</v>
      </c>
      <c r="BP54" s="150">
        <v>234358</v>
      </c>
      <c r="BQ54" s="76">
        <f t="shared" si="21"/>
        <v>-25759</v>
      </c>
      <c r="BR54" s="153">
        <f t="shared" si="13"/>
        <v>249391</v>
      </c>
      <c r="BS54" s="153">
        <f t="shared" si="14"/>
        <v>20214</v>
      </c>
      <c r="BT54" s="150">
        <v>50329</v>
      </c>
      <c r="BU54" s="84">
        <f>[1]PLANTS!M115</f>
        <v>0</v>
      </c>
      <c r="BV54" s="150">
        <v>591735</v>
      </c>
      <c r="BW54" s="76">
        <f t="shared" si="22"/>
        <v>37810</v>
      </c>
      <c r="BX54" s="157">
        <v>25000</v>
      </c>
      <c r="BY54" s="153">
        <f t="shared" si="15"/>
        <v>105927</v>
      </c>
      <c r="BZ54" s="153">
        <f t="shared" si="16"/>
        <v>275194</v>
      </c>
      <c r="CA54" s="68">
        <f t="shared" si="17"/>
        <v>997856</v>
      </c>
      <c r="CB54" s="146">
        <f t="shared" si="23"/>
        <v>-603852</v>
      </c>
      <c r="CC54" s="145">
        <f t="shared" si="19"/>
        <v>-169178</v>
      </c>
      <c r="CD54" s="89">
        <f t="shared" si="24"/>
        <v>-773030</v>
      </c>
      <c r="CF54" s="84">
        <f t="shared" si="5"/>
        <v>5553.4189999999999</v>
      </c>
    </row>
    <row r="55" spans="1:90" x14ac:dyDescent="0.2">
      <c r="A55" s="63">
        <v>37135</v>
      </c>
      <c r="B55" s="64">
        <v>2898543</v>
      </c>
      <c r="C55" s="75"/>
      <c r="D55" s="67">
        <f t="shared" si="12"/>
        <v>-293124</v>
      </c>
      <c r="E55" s="64"/>
      <c r="F55" s="65">
        <v>445233</v>
      </c>
      <c r="G55" s="64">
        <v>983533</v>
      </c>
      <c r="H55" s="64">
        <v>671900</v>
      </c>
      <c r="I55" s="67">
        <v>158100</v>
      </c>
      <c r="J55" s="64">
        <v>282733</v>
      </c>
      <c r="K55" s="64">
        <v>271133</v>
      </c>
      <c r="L55" s="64"/>
      <c r="M55" s="76">
        <v>0</v>
      </c>
      <c r="N55" s="66">
        <v>306900</v>
      </c>
      <c r="O55" s="67">
        <f t="shared" si="9"/>
        <v>711966</v>
      </c>
      <c r="P55" s="64">
        <f t="shared" si="10"/>
        <v>3119532</v>
      </c>
      <c r="Q55" s="65">
        <f t="shared" si="3"/>
        <v>220989</v>
      </c>
      <c r="R55" s="68">
        <v>89082000</v>
      </c>
      <c r="S55" s="64">
        <v>2267464</v>
      </c>
      <c r="T55" s="75"/>
      <c r="U55" s="67">
        <f t="shared" si="18"/>
        <v>-233769</v>
      </c>
      <c r="V55" s="64"/>
      <c r="W55" s="64">
        <v>39000</v>
      </c>
      <c r="X55" s="64">
        <f t="shared" si="11"/>
        <v>271133</v>
      </c>
      <c r="Y55" s="64">
        <v>2000</v>
      </c>
      <c r="Z55" s="64">
        <f t="shared" si="6"/>
        <v>2579597</v>
      </c>
      <c r="AA55" s="65">
        <v>677929</v>
      </c>
      <c r="AB55" s="64">
        <v>141107</v>
      </c>
      <c r="AC55" s="67">
        <v>99357</v>
      </c>
      <c r="AD55" s="64">
        <f t="shared" si="7"/>
        <v>918393</v>
      </c>
      <c r="AE55" s="64">
        <v>1708857</v>
      </c>
      <c r="AF55" s="64">
        <v>173429</v>
      </c>
      <c r="AG55" s="110">
        <f t="shared" si="8"/>
        <v>2800679</v>
      </c>
      <c r="AH55" s="64">
        <f t="shared" si="25"/>
        <v>221082</v>
      </c>
      <c r="AI55" s="68">
        <v>108000000</v>
      </c>
      <c r="AJ55" s="86">
        <v>2650000</v>
      </c>
      <c r="AK55" s="86">
        <v>2200000</v>
      </c>
      <c r="AL55" s="84">
        <f t="shared" si="27"/>
        <v>168038</v>
      </c>
      <c r="AM55" s="150">
        <v>31962</v>
      </c>
      <c r="AN55" s="84">
        <f>[1]PLANTS!G116</f>
        <v>0</v>
      </c>
      <c r="AO55" s="86">
        <v>2000000</v>
      </c>
      <c r="AP55" s="84">
        <f t="shared" si="28"/>
        <v>574079</v>
      </c>
      <c r="AQ55" s="150">
        <v>87821</v>
      </c>
      <c r="AR55" s="86">
        <v>450000</v>
      </c>
      <c r="AS55" s="86">
        <v>680000</v>
      </c>
      <c r="AT55" s="152">
        <v>208100</v>
      </c>
      <c r="AU55" s="148">
        <f t="shared" si="4"/>
        <v>1425921</v>
      </c>
      <c r="AV55" s="76">
        <v>900000</v>
      </c>
      <c r="AW55" s="67">
        <f t="shared" si="29"/>
        <v>67983</v>
      </c>
      <c r="AX55" s="64">
        <f t="shared" si="30"/>
        <v>967983</v>
      </c>
      <c r="AY55" s="76">
        <v>0</v>
      </c>
      <c r="AZ55" s="84">
        <f>[1]PLANTS!D116</f>
        <v>0</v>
      </c>
      <c r="BA55" s="150">
        <v>107713</v>
      </c>
      <c r="BB55" s="150">
        <v>600184</v>
      </c>
      <c r="BC55" s="67">
        <f t="shared" si="20"/>
        <v>-96330</v>
      </c>
      <c r="BD55" s="76">
        <v>40000</v>
      </c>
      <c r="BE55" s="76">
        <v>75000</v>
      </c>
      <c r="BF55" s="84">
        <f t="shared" si="31"/>
        <v>742117</v>
      </c>
      <c r="BG55" s="155">
        <v>983533</v>
      </c>
      <c r="BH55" s="86">
        <v>750000</v>
      </c>
      <c r="BI55" s="86">
        <v>200000</v>
      </c>
      <c r="BJ55" s="150">
        <v>19802</v>
      </c>
      <c r="BK55" s="86">
        <v>105348</v>
      </c>
      <c r="BL55" s="145">
        <f>[1]PLANTS!J116</f>
        <v>0</v>
      </c>
      <c r="BM55" s="89">
        <f t="shared" si="26"/>
        <v>1075150</v>
      </c>
      <c r="BN55" s="150">
        <v>736964</v>
      </c>
      <c r="BO55" s="150">
        <v>179848</v>
      </c>
      <c r="BP55" s="150">
        <v>182934</v>
      </c>
      <c r="BQ55" s="76">
        <f t="shared" si="21"/>
        <v>-41317</v>
      </c>
      <c r="BR55" s="153">
        <f t="shared" si="13"/>
        <v>208100</v>
      </c>
      <c r="BS55" s="153">
        <f t="shared" si="14"/>
        <v>19802</v>
      </c>
      <c r="BT55" s="150">
        <v>35839</v>
      </c>
      <c r="BU55" s="84">
        <f>[1]PLANTS!M116</f>
        <v>0</v>
      </c>
      <c r="BV55" s="150">
        <v>579455</v>
      </c>
      <c r="BW55" s="76">
        <f t="shared" si="22"/>
        <v>-9289</v>
      </c>
      <c r="BX55" s="157">
        <v>25000</v>
      </c>
      <c r="BY55" s="153">
        <f t="shared" si="15"/>
        <v>110431</v>
      </c>
      <c r="BZ55" s="153">
        <f t="shared" si="16"/>
        <v>282733</v>
      </c>
      <c r="CA55" s="68">
        <f t="shared" si="17"/>
        <v>997619</v>
      </c>
      <c r="CB55" s="146">
        <f t="shared" si="23"/>
        <v>-577499</v>
      </c>
      <c r="CC55" s="145">
        <f t="shared" si="19"/>
        <v>-132191</v>
      </c>
      <c r="CD55" s="89">
        <f t="shared" si="24"/>
        <v>-709690</v>
      </c>
      <c r="CF55" s="84">
        <f t="shared" si="5"/>
        <v>5166.0069999999996</v>
      </c>
    </row>
    <row r="56" spans="1:90" x14ac:dyDescent="0.2">
      <c r="A56" s="69">
        <v>37165</v>
      </c>
      <c r="B56" s="77">
        <f t="shared" ref="B56:B68" si="32">B44*(1+C56)+SUM(D56:E56)</f>
        <v>2754806</v>
      </c>
      <c r="C56" s="78">
        <v>0</v>
      </c>
      <c r="D56" s="79">
        <v>-350000</v>
      </c>
      <c r="E56" s="77">
        <f>[1]PLANTS!P117</f>
        <v>0</v>
      </c>
      <c r="F56" s="80">
        <f t="shared" ref="F56:F68" si="33">AR56</f>
        <v>417000</v>
      </c>
      <c r="G56" s="77">
        <f t="shared" ref="G56:G68" si="34">BG56</f>
        <v>895000</v>
      </c>
      <c r="H56" s="77">
        <f t="shared" ref="H56:H68" si="35">BH56</f>
        <v>694000</v>
      </c>
      <c r="I56" s="79">
        <v>155000</v>
      </c>
      <c r="J56" s="81">
        <v>300000</v>
      </c>
      <c r="K56" s="79">
        <v>268000</v>
      </c>
      <c r="L56" s="77"/>
      <c r="M56" s="79">
        <v>0</v>
      </c>
      <c r="N56" s="82">
        <v>291000</v>
      </c>
      <c r="O56" s="73">
        <f t="shared" si="9"/>
        <v>723000</v>
      </c>
      <c r="P56" s="77">
        <f t="shared" si="10"/>
        <v>3020000</v>
      </c>
      <c r="Q56" s="80">
        <f t="shared" si="3"/>
        <v>265194</v>
      </c>
      <c r="R56" s="83">
        <f t="shared" ref="R56:R68" si="36">R55+(Q56*(A57-A56))</f>
        <v>97303014</v>
      </c>
      <c r="S56" s="70">
        <f t="shared" ref="S56:S68" si="37">S44*(1+T56)+SUM(U56:V56)</f>
        <v>2222871</v>
      </c>
      <c r="T56" s="78">
        <v>0</v>
      </c>
      <c r="U56" s="79">
        <v>-175000</v>
      </c>
      <c r="V56" s="77">
        <f>[1]PLANTS!S117</f>
        <v>0</v>
      </c>
      <c r="W56" s="81">
        <v>38000</v>
      </c>
      <c r="X56" s="77">
        <f t="shared" si="11"/>
        <v>268000</v>
      </c>
      <c r="Y56" s="79">
        <v>2000</v>
      </c>
      <c r="Z56" s="70">
        <f t="shared" si="6"/>
        <v>2530871</v>
      </c>
      <c r="AA56" s="80">
        <f t="shared" ref="AA56:AA68" si="38">AS56</f>
        <v>660000</v>
      </c>
      <c r="AB56" s="77">
        <f t="shared" ref="AB56:AB68" si="39">BI56</f>
        <v>138000</v>
      </c>
      <c r="AC56" s="112">
        <f t="shared" ref="AC56:AC68" si="40">BY56</f>
        <v>102143</v>
      </c>
      <c r="AD56" s="77">
        <f t="shared" si="7"/>
        <v>900143</v>
      </c>
      <c r="AE56" s="79">
        <v>1682000</v>
      </c>
      <c r="AF56" s="79">
        <v>177000</v>
      </c>
      <c r="AG56" s="113">
        <f t="shared" si="8"/>
        <v>2759143</v>
      </c>
      <c r="AH56" s="77">
        <f t="shared" si="25"/>
        <v>228272</v>
      </c>
      <c r="AI56" s="83">
        <f t="shared" ref="AI56:AI68" si="41">AI55+(AH56*(A57-A56))</f>
        <v>115076432</v>
      </c>
      <c r="AJ56" s="79">
        <v>2703000</v>
      </c>
      <c r="AK56" s="79">
        <v>2121000</v>
      </c>
      <c r="AL56" s="77">
        <f t="shared" si="27"/>
        <v>138000</v>
      </c>
      <c r="AM56" s="79">
        <v>32000</v>
      </c>
      <c r="AN56" s="77">
        <f>[1]PLANTS!G117</f>
        <v>0</v>
      </c>
      <c r="AO56" s="79">
        <v>1951000</v>
      </c>
      <c r="AP56" s="77">
        <f t="shared" si="28"/>
        <v>578000</v>
      </c>
      <c r="AQ56" s="79">
        <v>105000</v>
      </c>
      <c r="AR56" s="79">
        <v>417000</v>
      </c>
      <c r="AS56" s="79">
        <v>660000</v>
      </c>
      <c r="AT56" s="79">
        <v>191000</v>
      </c>
      <c r="AU56" s="149">
        <f t="shared" si="4"/>
        <v>1373000</v>
      </c>
      <c r="AV56" s="81">
        <v>864000</v>
      </c>
      <c r="AW56" s="73">
        <f t="shared" si="29"/>
        <v>-21513</v>
      </c>
      <c r="AX56" s="70">
        <f t="shared" si="30"/>
        <v>842487</v>
      </c>
      <c r="AY56" s="81">
        <v>0</v>
      </c>
      <c r="AZ56" s="77">
        <f>[1]PLANTS!D117</f>
        <v>0</v>
      </c>
      <c r="BA56" s="81">
        <v>87000</v>
      </c>
      <c r="BB56" s="73">
        <f t="shared" ref="BB56:BB68" si="42">BB44+BC56</f>
        <v>538487</v>
      </c>
      <c r="BC56" s="81">
        <v>-77000</v>
      </c>
      <c r="BD56" s="81">
        <v>40000</v>
      </c>
      <c r="BE56" s="81">
        <v>75000</v>
      </c>
      <c r="BF56" s="77">
        <f t="shared" si="31"/>
        <v>716000</v>
      </c>
      <c r="BG56" s="158">
        <v>895000</v>
      </c>
      <c r="BH56" s="79">
        <v>694000</v>
      </c>
      <c r="BI56" s="79">
        <v>138000</v>
      </c>
      <c r="BJ56" s="79">
        <v>19000</v>
      </c>
      <c r="BK56" s="79">
        <v>122000</v>
      </c>
      <c r="BL56" s="77">
        <f>[1]PLANTS!J117</f>
        <v>0</v>
      </c>
      <c r="BM56" s="83">
        <f t="shared" si="26"/>
        <v>973000</v>
      </c>
      <c r="BN56" s="81">
        <v>738000</v>
      </c>
      <c r="BO56" s="81">
        <v>183000</v>
      </c>
      <c r="BP56" s="81">
        <f t="shared" ref="BP56:BP68" si="43">BP44+BQ56</f>
        <v>191459</v>
      </c>
      <c r="BQ56" s="81">
        <v>-34000</v>
      </c>
      <c r="BR56" s="77">
        <f t="shared" si="13"/>
        <v>191000</v>
      </c>
      <c r="BS56" s="77">
        <f t="shared" si="14"/>
        <v>19000</v>
      </c>
      <c r="BT56" s="79">
        <v>39000</v>
      </c>
      <c r="BU56" s="77">
        <f>[1]PLANTS!M117</f>
        <v>0</v>
      </c>
      <c r="BV56" s="73">
        <f t="shared" ref="BV56:BV68" si="44">BV44+BW56</f>
        <v>551398</v>
      </c>
      <c r="BW56" s="81">
        <v>-43000</v>
      </c>
      <c r="BX56" s="159">
        <v>25000</v>
      </c>
      <c r="BY56" s="77">
        <f t="shared" si="15"/>
        <v>102143</v>
      </c>
      <c r="BZ56" s="77">
        <f t="shared" si="16"/>
        <v>300000</v>
      </c>
      <c r="CA56" s="74">
        <f t="shared" si="17"/>
        <v>978541</v>
      </c>
      <c r="CB56" s="90">
        <f t="shared" si="23"/>
        <v>-602000</v>
      </c>
      <c r="CC56" s="77">
        <f t="shared" si="19"/>
        <v>-116249</v>
      </c>
      <c r="CD56" s="83">
        <f t="shared" si="24"/>
        <v>-718249</v>
      </c>
      <c r="CF56" s="84">
        <f t="shared" si="5"/>
        <v>4977.6769999999997</v>
      </c>
      <c r="CG56" s="84">
        <v>5259</v>
      </c>
      <c r="CH56" s="84">
        <f t="shared" ref="CH56:CH61" si="45">CF56-CG56</f>
        <v>-281.32300000000032</v>
      </c>
      <c r="CI56" s="84">
        <f t="shared" ref="CI56:CI61" si="46">CG56-CF44</f>
        <v>-243.67699999999968</v>
      </c>
      <c r="CJ56" s="84">
        <f t="shared" ref="CJ56:CJ61" si="47">CG56-CF32</f>
        <v>119.45100000000002</v>
      </c>
      <c r="CK56" s="84">
        <f t="shared" ref="CK56:CK61" si="48">CF56-CF44</f>
        <v>-525</v>
      </c>
      <c r="CL56" s="84">
        <f t="shared" ref="CL56:CL61" si="49">CF56-CF32</f>
        <v>-161.8720000000003</v>
      </c>
    </row>
    <row r="57" spans="1:90" x14ac:dyDescent="0.2">
      <c r="A57" s="63">
        <v>37196</v>
      </c>
      <c r="B57" s="84">
        <f t="shared" si="32"/>
        <v>3009000</v>
      </c>
      <c r="C57" s="85">
        <v>0</v>
      </c>
      <c r="D57" s="86">
        <v>-500000</v>
      </c>
      <c r="E57" s="84">
        <f>[1]PLANTS!P118</f>
        <v>0</v>
      </c>
      <c r="F57" s="87">
        <f t="shared" si="33"/>
        <v>450000</v>
      </c>
      <c r="G57" s="84">
        <f t="shared" si="34"/>
        <v>950000</v>
      </c>
      <c r="H57" s="84">
        <f t="shared" si="35"/>
        <v>700000</v>
      </c>
      <c r="I57" s="86">
        <v>150000</v>
      </c>
      <c r="J57" s="76">
        <v>350000</v>
      </c>
      <c r="K57" s="86">
        <v>250000</v>
      </c>
      <c r="M57" s="86">
        <v>0</v>
      </c>
      <c r="N57" s="88">
        <v>300000</v>
      </c>
      <c r="O57" s="67">
        <f t="shared" si="9"/>
        <v>750000</v>
      </c>
      <c r="P57" s="84">
        <f t="shared" si="10"/>
        <v>3150000</v>
      </c>
      <c r="Q57" s="87">
        <f t="shared" si="3"/>
        <v>141000</v>
      </c>
      <c r="R57" s="89">
        <f t="shared" si="36"/>
        <v>101533014</v>
      </c>
      <c r="S57" s="64">
        <f t="shared" si="37"/>
        <v>2573300</v>
      </c>
      <c r="T57" s="85">
        <v>0</v>
      </c>
      <c r="U57" s="86">
        <v>-400000</v>
      </c>
      <c r="V57" s="84">
        <f>[1]PLANTS!S118</f>
        <v>0</v>
      </c>
      <c r="W57" s="76">
        <v>40000</v>
      </c>
      <c r="X57" s="84">
        <f t="shared" si="11"/>
        <v>250000</v>
      </c>
      <c r="Y57" s="86">
        <v>13000</v>
      </c>
      <c r="Z57" s="64">
        <f t="shared" si="6"/>
        <v>2876300</v>
      </c>
      <c r="AA57" s="87">
        <f t="shared" si="38"/>
        <v>575000</v>
      </c>
      <c r="AB57" s="84">
        <f t="shared" si="39"/>
        <v>200000</v>
      </c>
      <c r="AC57" s="114">
        <f t="shared" si="40"/>
        <v>67859</v>
      </c>
      <c r="AD57" s="84">
        <f t="shared" si="7"/>
        <v>842859</v>
      </c>
      <c r="AE57" s="86">
        <v>1700000</v>
      </c>
      <c r="AF57" s="86">
        <v>180000</v>
      </c>
      <c r="AG57" s="115">
        <f t="shared" si="8"/>
        <v>2722859</v>
      </c>
      <c r="AH57" s="84">
        <f t="shared" si="25"/>
        <v>-153441</v>
      </c>
      <c r="AI57" s="89">
        <f t="shared" si="41"/>
        <v>110473202</v>
      </c>
      <c r="AJ57" s="86">
        <v>2700000</v>
      </c>
      <c r="AK57" s="86">
        <v>2100000</v>
      </c>
      <c r="AL57" s="84">
        <f t="shared" si="27"/>
        <v>131497</v>
      </c>
      <c r="AM57" s="86">
        <f t="shared" ref="AM57:AM68" si="50">AM45</f>
        <v>68503</v>
      </c>
      <c r="AN57" s="84">
        <f>[1]PLANTS!G118</f>
        <v>0</v>
      </c>
      <c r="AO57" s="86">
        <v>1900000</v>
      </c>
      <c r="AP57" s="84">
        <f t="shared" si="28"/>
        <v>492622</v>
      </c>
      <c r="AQ57" s="86">
        <f t="shared" ref="AQ57:AQ68" si="51">AQ45</f>
        <v>132378</v>
      </c>
      <c r="AR57" s="86">
        <v>450000</v>
      </c>
      <c r="AS57" s="86">
        <v>575000</v>
      </c>
      <c r="AT57" s="160">
        <v>250000</v>
      </c>
      <c r="AU57" s="148">
        <f t="shared" si="4"/>
        <v>1407378</v>
      </c>
      <c r="AV57" s="76">
        <v>900000</v>
      </c>
      <c r="AW57" s="67">
        <f t="shared" si="29"/>
        <v>254088</v>
      </c>
      <c r="AX57" s="64">
        <f t="shared" si="30"/>
        <v>1154088</v>
      </c>
      <c r="AY57" s="76">
        <v>0</v>
      </c>
      <c r="AZ57" s="84">
        <f>[1]PLANTS!D118</f>
        <v>0</v>
      </c>
      <c r="BA57" s="76">
        <f t="shared" ref="BA57:BA68" si="52">BA45</f>
        <v>100205</v>
      </c>
      <c r="BB57" s="67">
        <f t="shared" si="42"/>
        <v>713002</v>
      </c>
      <c r="BC57" s="76">
        <v>-100000</v>
      </c>
      <c r="BD57" s="76">
        <v>40000</v>
      </c>
      <c r="BE57" s="76">
        <v>75000</v>
      </c>
      <c r="BF57" s="84">
        <f t="shared" si="31"/>
        <v>624119</v>
      </c>
      <c r="BG57" s="155">
        <v>950000</v>
      </c>
      <c r="BH57" s="86">
        <v>700000</v>
      </c>
      <c r="BI57" s="86">
        <v>200000</v>
      </c>
      <c r="BJ57" s="86">
        <v>25000</v>
      </c>
      <c r="BK57" s="86">
        <v>100000</v>
      </c>
      <c r="BL57" s="145">
        <f>[1]PLANTS!J118</f>
        <v>0</v>
      </c>
      <c r="BM57" s="89">
        <f t="shared" si="26"/>
        <v>1025000</v>
      </c>
      <c r="BN57" s="76">
        <v>750000</v>
      </c>
      <c r="BO57" s="76">
        <v>180000</v>
      </c>
      <c r="BP57" s="76">
        <f t="shared" si="43"/>
        <v>283003</v>
      </c>
      <c r="BQ57" s="76">
        <v>-25000</v>
      </c>
      <c r="BR57" s="84">
        <f t="shared" si="13"/>
        <v>250000</v>
      </c>
      <c r="BS57" s="84">
        <f t="shared" si="14"/>
        <v>25000</v>
      </c>
      <c r="BT57" s="86">
        <v>50000</v>
      </c>
      <c r="BU57" s="84">
        <f>[1]PLANTS!M118</f>
        <v>0</v>
      </c>
      <c r="BV57" s="67">
        <f t="shared" si="44"/>
        <v>529138</v>
      </c>
      <c r="BW57" s="76">
        <v>-15000</v>
      </c>
      <c r="BX57" s="157">
        <v>25000</v>
      </c>
      <c r="BY57" s="84">
        <f t="shared" si="15"/>
        <v>67859</v>
      </c>
      <c r="BZ57" s="84">
        <f t="shared" si="16"/>
        <v>350000</v>
      </c>
      <c r="CA57" s="68">
        <f t="shared" si="17"/>
        <v>971997</v>
      </c>
      <c r="CB57" s="146">
        <f t="shared" si="23"/>
        <v>-940000</v>
      </c>
      <c r="CC57" s="145">
        <f t="shared" si="19"/>
        <v>-100000</v>
      </c>
      <c r="CD57" s="89">
        <f t="shared" si="24"/>
        <v>-1040000</v>
      </c>
      <c r="CF57" s="84">
        <f t="shared" si="5"/>
        <v>5582.3</v>
      </c>
      <c r="CG57" s="84">
        <v>5371</v>
      </c>
      <c r="CH57" s="84">
        <f t="shared" si="45"/>
        <v>211.30000000000018</v>
      </c>
      <c r="CI57" s="84">
        <f t="shared" si="46"/>
        <v>-1111.3000000000002</v>
      </c>
      <c r="CJ57" s="84">
        <f t="shared" si="47"/>
        <v>408.84799999999996</v>
      </c>
      <c r="CK57" s="84">
        <f t="shared" si="48"/>
        <v>-900</v>
      </c>
      <c r="CL57" s="84">
        <f t="shared" si="49"/>
        <v>620.14800000000014</v>
      </c>
    </row>
    <row r="58" spans="1:90" x14ac:dyDescent="0.2">
      <c r="A58" s="63">
        <v>37226</v>
      </c>
      <c r="B58" s="84">
        <f t="shared" si="32"/>
        <v>3633677</v>
      </c>
      <c r="C58" s="85">
        <v>0</v>
      </c>
      <c r="D58" s="86">
        <v>200000</v>
      </c>
      <c r="E58" s="84">
        <f>[1]PLANTS!P119</f>
        <v>0</v>
      </c>
      <c r="F58" s="87">
        <f t="shared" si="33"/>
        <v>450000</v>
      </c>
      <c r="G58" s="84">
        <f t="shared" si="34"/>
        <v>800000</v>
      </c>
      <c r="H58" s="84">
        <f t="shared" si="35"/>
        <v>700000</v>
      </c>
      <c r="I58" s="86">
        <v>150000</v>
      </c>
      <c r="J58" s="76">
        <v>350000</v>
      </c>
      <c r="K58" s="86">
        <v>250000</v>
      </c>
      <c r="M58" s="86">
        <v>0</v>
      </c>
      <c r="N58" s="88">
        <v>300000</v>
      </c>
      <c r="O58" s="67">
        <f t="shared" si="9"/>
        <v>750000</v>
      </c>
      <c r="P58" s="84">
        <f t="shared" si="10"/>
        <v>3000000</v>
      </c>
      <c r="Q58" s="87">
        <f t="shared" si="3"/>
        <v>-633677</v>
      </c>
      <c r="R58" s="89">
        <f t="shared" si="36"/>
        <v>81889027</v>
      </c>
      <c r="S58" s="64">
        <f t="shared" si="37"/>
        <v>3030935</v>
      </c>
      <c r="T58" s="85">
        <v>0</v>
      </c>
      <c r="U58" s="86">
        <v>150000</v>
      </c>
      <c r="V58" s="84">
        <f>[1]PLANTS!S119</f>
        <v>0</v>
      </c>
      <c r="W58" s="76">
        <v>40000</v>
      </c>
      <c r="X58" s="84">
        <f t="shared" si="11"/>
        <v>250000</v>
      </c>
      <c r="Y58" s="86">
        <v>13000</v>
      </c>
      <c r="Z58" s="64">
        <f t="shared" si="6"/>
        <v>3333935</v>
      </c>
      <c r="AA58" s="87">
        <f t="shared" si="38"/>
        <v>575000</v>
      </c>
      <c r="AB58" s="84">
        <f t="shared" si="39"/>
        <v>200000</v>
      </c>
      <c r="AC58" s="114">
        <f t="shared" si="40"/>
        <v>98869</v>
      </c>
      <c r="AD58" s="84">
        <f t="shared" si="7"/>
        <v>873869</v>
      </c>
      <c r="AE58" s="86">
        <v>1750000</v>
      </c>
      <c r="AF58" s="86">
        <v>180000</v>
      </c>
      <c r="AG58" s="115">
        <f t="shared" si="8"/>
        <v>2803869</v>
      </c>
      <c r="AH58" s="84">
        <f t="shared" si="25"/>
        <v>-530066</v>
      </c>
      <c r="AI58" s="89">
        <f t="shared" si="41"/>
        <v>94041156</v>
      </c>
      <c r="AJ58" s="86">
        <v>2700000</v>
      </c>
      <c r="AK58" s="86">
        <v>2100000</v>
      </c>
      <c r="AL58" s="84">
        <f t="shared" si="27"/>
        <v>130734</v>
      </c>
      <c r="AM58" s="86">
        <f t="shared" si="50"/>
        <v>69266</v>
      </c>
      <c r="AN58" s="84">
        <f>[1]PLANTS!G119</f>
        <v>0</v>
      </c>
      <c r="AO58" s="86">
        <v>1900000</v>
      </c>
      <c r="AP58" s="84">
        <f t="shared" si="28"/>
        <v>498382</v>
      </c>
      <c r="AQ58" s="86">
        <f t="shared" si="51"/>
        <v>126618</v>
      </c>
      <c r="AR58" s="86">
        <v>450000</v>
      </c>
      <c r="AS58" s="86">
        <v>575000</v>
      </c>
      <c r="AT58" s="160">
        <v>250000</v>
      </c>
      <c r="AU58" s="148">
        <f t="shared" si="4"/>
        <v>1401618</v>
      </c>
      <c r="AV58" s="76">
        <v>900000</v>
      </c>
      <c r="AW58" s="67">
        <f t="shared" si="29"/>
        <v>306751</v>
      </c>
      <c r="AX58" s="64">
        <f t="shared" si="30"/>
        <v>1206751</v>
      </c>
      <c r="AY58" s="76">
        <v>0</v>
      </c>
      <c r="AZ58" s="84">
        <f>[1]PLANTS!D119</f>
        <v>0</v>
      </c>
      <c r="BA58" s="76">
        <f t="shared" si="52"/>
        <v>82352</v>
      </c>
      <c r="BB58" s="67">
        <f t="shared" si="42"/>
        <v>838515</v>
      </c>
      <c r="BC58" s="76">
        <v>0</v>
      </c>
      <c r="BD58" s="76">
        <v>40000</v>
      </c>
      <c r="BE58" s="76">
        <v>75000</v>
      </c>
      <c r="BF58" s="84">
        <f t="shared" si="31"/>
        <v>629116</v>
      </c>
      <c r="BG58" s="155">
        <v>800000</v>
      </c>
      <c r="BH58" s="86">
        <v>700000</v>
      </c>
      <c r="BI58" s="86">
        <v>200000</v>
      </c>
      <c r="BJ58" s="86">
        <v>25000</v>
      </c>
      <c r="BK58" s="86">
        <v>100000</v>
      </c>
      <c r="BL58" s="145">
        <f>[1]PLANTS!J119</f>
        <v>0</v>
      </c>
      <c r="BM58" s="89">
        <f t="shared" si="26"/>
        <v>1025000</v>
      </c>
      <c r="BN58" s="76">
        <v>750000</v>
      </c>
      <c r="BO58" s="76">
        <v>180000</v>
      </c>
      <c r="BP58" s="76">
        <f t="shared" si="43"/>
        <v>289779</v>
      </c>
      <c r="BQ58" s="76">
        <v>-25000</v>
      </c>
      <c r="BR58" s="84">
        <f t="shared" si="13"/>
        <v>250000</v>
      </c>
      <c r="BS58" s="84">
        <f t="shared" si="14"/>
        <v>25000</v>
      </c>
      <c r="BT58" s="86">
        <v>50000</v>
      </c>
      <c r="BU58" s="84">
        <f>[1]PLANTS!M119</f>
        <v>0</v>
      </c>
      <c r="BV58" s="67">
        <f t="shared" si="44"/>
        <v>491352</v>
      </c>
      <c r="BW58" s="76">
        <v>-15000</v>
      </c>
      <c r="BX58" s="157">
        <v>25000</v>
      </c>
      <c r="BY58" s="84">
        <f t="shared" si="15"/>
        <v>98869</v>
      </c>
      <c r="BZ58" s="84">
        <f t="shared" si="16"/>
        <v>350000</v>
      </c>
      <c r="CA58" s="68">
        <f t="shared" si="17"/>
        <v>965221</v>
      </c>
      <c r="CB58" s="146">
        <f t="shared" si="23"/>
        <v>310000</v>
      </c>
      <c r="CC58" s="145">
        <f t="shared" si="19"/>
        <v>0</v>
      </c>
      <c r="CD58" s="89">
        <f t="shared" si="24"/>
        <v>310000</v>
      </c>
      <c r="CF58" s="84">
        <f t="shared" si="5"/>
        <v>6664.6120000000001</v>
      </c>
      <c r="CG58" s="84">
        <v>6517</v>
      </c>
      <c r="CH58" s="84">
        <f t="shared" si="45"/>
        <v>147.61200000000008</v>
      </c>
      <c r="CI58" s="84">
        <f t="shared" si="46"/>
        <v>202.38799999999992</v>
      </c>
      <c r="CJ58" s="84">
        <f t="shared" si="47"/>
        <v>637.83899999999994</v>
      </c>
      <c r="CK58" s="84">
        <f t="shared" si="48"/>
        <v>350</v>
      </c>
      <c r="CL58" s="84">
        <f t="shared" si="49"/>
        <v>785.45100000000002</v>
      </c>
    </row>
    <row r="59" spans="1:90" x14ac:dyDescent="0.2">
      <c r="A59" s="63">
        <v>37257</v>
      </c>
      <c r="B59" s="84">
        <f t="shared" si="32"/>
        <v>3831161</v>
      </c>
      <c r="C59" s="85">
        <v>0</v>
      </c>
      <c r="D59" s="86">
        <v>-400000</v>
      </c>
      <c r="E59" s="84">
        <f>[1]PLANTS!P120</f>
        <v>0</v>
      </c>
      <c r="F59" s="87">
        <f t="shared" si="33"/>
        <v>450000</v>
      </c>
      <c r="G59" s="84">
        <f t="shared" si="34"/>
        <v>1000000</v>
      </c>
      <c r="H59" s="84">
        <f t="shared" si="35"/>
        <v>700000</v>
      </c>
      <c r="I59" s="86">
        <v>150000</v>
      </c>
      <c r="J59" s="76">
        <v>350000</v>
      </c>
      <c r="K59" s="86">
        <v>250000</v>
      </c>
      <c r="M59" s="86">
        <v>0</v>
      </c>
      <c r="N59" s="88">
        <v>300000</v>
      </c>
      <c r="O59" s="67">
        <f t="shared" si="9"/>
        <v>750000</v>
      </c>
      <c r="P59" s="84">
        <f t="shared" si="10"/>
        <v>3200000</v>
      </c>
      <c r="Q59" s="87">
        <f t="shared" si="3"/>
        <v>-631161</v>
      </c>
      <c r="R59" s="89">
        <f t="shared" si="36"/>
        <v>62323036</v>
      </c>
      <c r="S59" s="64">
        <f t="shared" si="37"/>
        <v>2940290</v>
      </c>
      <c r="T59" s="85">
        <v>0</v>
      </c>
      <c r="U59" s="86">
        <v>-100000</v>
      </c>
      <c r="V59" s="84">
        <f>[1]PLANTS!S120</f>
        <v>0</v>
      </c>
      <c r="W59" s="76">
        <v>40000</v>
      </c>
      <c r="X59" s="84">
        <f t="shared" si="11"/>
        <v>250000</v>
      </c>
      <c r="Y59" s="86">
        <v>13000</v>
      </c>
      <c r="Z59" s="64">
        <f t="shared" si="6"/>
        <v>3243290</v>
      </c>
      <c r="AA59" s="87">
        <f t="shared" si="38"/>
        <v>400000</v>
      </c>
      <c r="AB59" s="84">
        <f t="shared" si="39"/>
        <v>200000</v>
      </c>
      <c r="AC59" s="114">
        <f t="shared" si="40"/>
        <v>103942</v>
      </c>
      <c r="AD59" s="84">
        <f t="shared" si="7"/>
        <v>703942</v>
      </c>
      <c r="AE59" s="86">
        <v>1790000</v>
      </c>
      <c r="AF59" s="86">
        <v>180000</v>
      </c>
      <c r="AG59" s="115">
        <f t="shared" si="8"/>
        <v>2673942</v>
      </c>
      <c r="AH59" s="84">
        <f t="shared" si="25"/>
        <v>-569348</v>
      </c>
      <c r="AI59" s="89">
        <f t="shared" si="41"/>
        <v>76391368</v>
      </c>
      <c r="AJ59" s="86">
        <v>2700000</v>
      </c>
      <c r="AK59" s="86">
        <v>2100000</v>
      </c>
      <c r="AL59" s="84">
        <f t="shared" si="27"/>
        <v>117917</v>
      </c>
      <c r="AM59" s="86">
        <f t="shared" si="50"/>
        <v>82083</v>
      </c>
      <c r="AN59" s="84">
        <f>[1]PLANTS!G120</f>
        <v>0</v>
      </c>
      <c r="AO59" s="86">
        <v>1900000</v>
      </c>
      <c r="AP59" s="84">
        <f t="shared" si="28"/>
        <v>636017</v>
      </c>
      <c r="AQ59" s="86">
        <f t="shared" si="51"/>
        <v>163983</v>
      </c>
      <c r="AR59" s="86">
        <v>450000</v>
      </c>
      <c r="AS59" s="86">
        <v>400000</v>
      </c>
      <c r="AT59" s="160">
        <v>250000</v>
      </c>
      <c r="AU59" s="148">
        <f t="shared" si="4"/>
        <v>1263983</v>
      </c>
      <c r="AV59" s="76">
        <v>900000</v>
      </c>
      <c r="AW59" s="67">
        <f t="shared" si="29"/>
        <v>405547</v>
      </c>
      <c r="AX59" s="64">
        <f t="shared" si="30"/>
        <v>1305547</v>
      </c>
      <c r="AY59" s="76">
        <v>0</v>
      </c>
      <c r="AZ59" s="84">
        <f>[1]PLANTS!D120</f>
        <v>0</v>
      </c>
      <c r="BA59" s="76">
        <f t="shared" si="52"/>
        <v>107446</v>
      </c>
      <c r="BB59" s="67">
        <f t="shared" si="42"/>
        <v>837035</v>
      </c>
      <c r="BC59" s="76">
        <v>0</v>
      </c>
      <c r="BD59" s="76">
        <v>40000</v>
      </c>
      <c r="BE59" s="76">
        <v>75000</v>
      </c>
      <c r="BF59" s="84">
        <f t="shared" si="31"/>
        <v>753934</v>
      </c>
      <c r="BG59" s="155">
        <v>1000000</v>
      </c>
      <c r="BH59" s="86">
        <v>700000</v>
      </c>
      <c r="BI59" s="86">
        <v>200000</v>
      </c>
      <c r="BJ59" s="86">
        <v>25000</v>
      </c>
      <c r="BK59" s="86">
        <v>100000</v>
      </c>
      <c r="BL59" s="145">
        <f>[1]PLANTS!J120</f>
        <v>0</v>
      </c>
      <c r="BM59" s="89">
        <f t="shared" si="26"/>
        <v>1025000</v>
      </c>
      <c r="BN59" s="76">
        <v>750000</v>
      </c>
      <c r="BO59" s="76">
        <v>180000</v>
      </c>
      <c r="BP59" s="76">
        <f t="shared" si="43"/>
        <v>269421</v>
      </c>
      <c r="BQ59" s="76">
        <v>-25000</v>
      </c>
      <c r="BR59" s="84">
        <f t="shared" si="13"/>
        <v>250000</v>
      </c>
      <c r="BS59" s="84">
        <f t="shared" si="14"/>
        <v>25000</v>
      </c>
      <c r="BT59" s="86">
        <v>50000</v>
      </c>
      <c r="BU59" s="84">
        <f>[1]PLANTS!M120</f>
        <v>0</v>
      </c>
      <c r="BV59" s="67">
        <f t="shared" si="44"/>
        <v>506637</v>
      </c>
      <c r="BW59" s="76">
        <v>-15000</v>
      </c>
      <c r="BX59" s="157">
        <v>25000</v>
      </c>
      <c r="BY59" s="84">
        <f t="shared" si="15"/>
        <v>103942</v>
      </c>
      <c r="BZ59" s="84">
        <f t="shared" si="16"/>
        <v>350000</v>
      </c>
      <c r="CA59" s="68">
        <f t="shared" si="17"/>
        <v>985579</v>
      </c>
      <c r="CB59" s="146">
        <f t="shared" si="23"/>
        <v>-540000</v>
      </c>
      <c r="CC59" s="145">
        <f t="shared" si="19"/>
        <v>0</v>
      </c>
      <c r="CD59" s="89">
        <f t="shared" si="24"/>
        <v>-540000</v>
      </c>
      <c r="CF59" s="84">
        <f t="shared" si="5"/>
        <v>6771.451</v>
      </c>
      <c r="CG59" s="84">
        <v>6582</v>
      </c>
      <c r="CH59" s="84">
        <f t="shared" si="45"/>
        <v>189.45100000000002</v>
      </c>
      <c r="CI59" s="84">
        <f t="shared" si="46"/>
        <v>-689.45100000000002</v>
      </c>
      <c r="CJ59" s="84">
        <f t="shared" si="47"/>
        <v>827.74200000000019</v>
      </c>
      <c r="CK59" s="84">
        <f t="shared" si="48"/>
        <v>-500</v>
      </c>
      <c r="CL59" s="84">
        <f t="shared" si="49"/>
        <v>1017.1930000000002</v>
      </c>
    </row>
    <row r="60" spans="1:90" x14ac:dyDescent="0.2">
      <c r="A60" s="63">
        <v>37288</v>
      </c>
      <c r="B60" s="84">
        <f t="shared" si="32"/>
        <v>3593750</v>
      </c>
      <c r="C60" s="85">
        <v>0</v>
      </c>
      <c r="D60" s="86">
        <v>-500000</v>
      </c>
      <c r="E60" s="84">
        <f>[1]PLANTS!P121</f>
        <v>0</v>
      </c>
      <c r="F60" s="87">
        <f t="shared" si="33"/>
        <v>450000</v>
      </c>
      <c r="G60" s="84">
        <f t="shared" si="34"/>
        <v>850000</v>
      </c>
      <c r="H60" s="84">
        <f t="shared" si="35"/>
        <v>700000</v>
      </c>
      <c r="I60" s="86">
        <v>150000</v>
      </c>
      <c r="J60" s="76">
        <v>350000</v>
      </c>
      <c r="K60" s="86">
        <v>250000</v>
      </c>
      <c r="M60" s="86">
        <v>0</v>
      </c>
      <c r="N60" s="88">
        <v>300000</v>
      </c>
      <c r="O60" s="67">
        <f t="shared" si="9"/>
        <v>750000</v>
      </c>
      <c r="P60" s="84">
        <f t="shared" si="10"/>
        <v>3050000</v>
      </c>
      <c r="Q60" s="87">
        <f t="shared" si="3"/>
        <v>-543750</v>
      </c>
      <c r="R60" s="89">
        <f t="shared" si="36"/>
        <v>47098036</v>
      </c>
      <c r="S60" s="64">
        <f t="shared" si="37"/>
        <v>2525821</v>
      </c>
      <c r="T60" s="85">
        <v>0</v>
      </c>
      <c r="U60" s="86">
        <v>-300000</v>
      </c>
      <c r="V60" s="84">
        <f>[1]PLANTS!S121</f>
        <v>0</v>
      </c>
      <c r="W60" s="76">
        <v>40000</v>
      </c>
      <c r="X60" s="84">
        <f t="shared" si="11"/>
        <v>250000</v>
      </c>
      <c r="Y60" s="86">
        <v>13000</v>
      </c>
      <c r="Z60" s="64">
        <f t="shared" si="6"/>
        <v>2828821</v>
      </c>
      <c r="AA60" s="87">
        <f t="shared" si="38"/>
        <v>150000</v>
      </c>
      <c r="AB60" s="84">
        <f t="shared" si="39"/>
        <v>175000</v>
      </c>
      <c r="AC60" s="114">
        <f t="shared" si="40"/>
        <v>161592</v>
      </c>
      <c r="AD60" s="84">
        <f t="shared" si="7"/>
        <v>486592</v>
      </c>
      <c r="AE60" s="86">
        <v>1790000</v>
      </c>
      <c r="AF60" s="86">
        <v>180000</v>
      </c>
      <c r="AG60" s="115">
        <f t="shared" si="8"/>
        <v>2456592</v>
      </c>
      <c r="AH60" s="84">
        <f t="shared" si="25"/>
        <v>-372229</v>
      </c>
      <c r="AI60" s="89">
        <f t="shared" si="41"/>
        <v>65968956</v>
      </c>
      <c r="AJ60" s="86">
        <v>2700000</v>
      </c>
      <c r="AK60" s="86">
        <v>2000000</v>
      </c>
      <c r="AL60" s="84">
        <f t="shared" si="27"/>
        <v>122219</v>
      </c>
      <c r="AM60" s="86">
        <f t="shared" si="50"/>
        <v>77781</v>
      </c>
      <c r="AN60" s="84">
        <f>[1]PLANTS!G121</f>
        <v>0</v>
      </c>
      <c r="AO60" s="86">
        <v>1800000</v>
      </c>
      <c r="AP60" s="84">
        <f t="shared" si="28"/>
        <v>786063</v>
      </c>
      <c r="AQ60" s="86">
        <f t="shared" si="51"/>
        <v>163937</v>
      </c>
      <c r="AR60" s="86">
        <v>450000</v>
      </c>
      <c r="AS60" s="86">
        <v>150000</v>
      </c>
      <c r="AT60" s="160">
        <v>250000</v>
      </c>
      <c r="AU60" s="148">
        <f t="shared" si="4"/>
        <v>1013937</v>
      </c>
      <c r="AV60" s="76">
        <v>900000</v>
      </c>
      <c r="AW60" s="67">
        <f t="shared" si="29"/>
        <v>126414</v>
      </c>
      <c r="AX60" s="64">
        <f t="shared" si="30"/>
        <v>1026414</v>
      </c>
      <c r="AY60" s="76">
        <v>0</v>
      </c>
      <c r="AZ60" s="84">
        <f>[1]PLANTS!D121</f>
        <v>0</v>
      </c>
      <c r="BA60" s="76">
        <f t="shared" si="52"/>
        <v>93365</v>
      </c>
      <c r="BB60" s="67">
        <f t="shared" si="42"/>
        <v>876331</v>
      </c>
      <c r="BC60" s="76">
        <v>0</v>
      </c>
      <c r="BD60" s="76">
        <v>40000</v>
      </c>
      <c r="BE60" s="76">
        <v>75000</v>
      </c>
      <c r="BF60" s="84">
        <f t="shared" si="31"/>
        <v>908282</v>
      </c>
      <c r="BG60" s="155">
        <v>850000</v>
      </c>
      <c r="BH60" s="86">
        <v>700000</v>
      </c>
      <c r="BI60" s="86">
        <v>175000</v>
      </c>
      <c r="BJ60" s="86">
        <v>25000</v>
      </c>
      <c r="BK60" s="86">
        <v>100000</v>
      </c>
      <c r="BL60" s="145">
        <f>[1]PLANTS!J121</f>
        <v>0</v>
      </c>
      <c r="BM60" s="89">
        <f t="shared" si="26"/>
        <v>1000000</v>
      </c>
      <c r="BN60" s="76">
        <v>750000</v>
      </c>
      <c r="BO60" s="76">
        <v>180000</v>
      </c>
      <c r="BP60" s="76">
        <f t="shared" si="43"/>
        <v>268981</v>
      </c>
      <c r="BQ60" s="76">
        <v>-25000</v>
      </c>
      <c r="BR60" s="84">
        <f t="shared" si="13"/>
        <v>250000</v>
      </c>
      <c r="BS60" s="84">
        <f t="shared" si="14"/>
        <v>25000</v>
      </c>
      <c r="BT60" s="86">
        <v>50000</v>
      </c>
      <c r="BU60" s="84">
        <f>[1]PLANTS!M121</f>
        <v>0</v>
      </c>
      <c r="BV60" s="67">
        <f t="shared" si="44"/>
        <v>449427</v>
      </c>
      <c r="BW60" s="76">
        <v>-15000</v>
      </c>
      <c r="BX60" s="157">
        <v>25000</v>
      </c>
      <c r="BY60" s="84">
        <f t="shared" si="15"/>
        <v>161592</v>
      </c>
      <c r="BZ60" s="84">
        <f t="shared" si="16"/>
        <v>350000</v>
      </c>
      <c r="CA60" s="68">
        <f t="shared" si="17"/>
        <v>986019</v>
      </c>
      <c r="CB60" s="146">
        <f t="shared" si="23"/>
        <v>-840000</v>
      </c>
      <c r="CC60" s="145">
        <f t="shared" si="19"/>
        <v>0</v>
      </c>
      <c r="CD60" s="89">
        <f t="shared" si="24"/>
        <v>-840000</v>
      </c>
      <c r="CF60" s="84">
        <f t="shared" si="5"/>
        <v>6119.5709999999999</v>
      </c>
      <c r="CG60" s="84">
        <v>5893</v>
      </c>
      <c r="CH60" s="84">
        <f t="shared" si="45"/>
        <v>226.57099999999991</v>
      </c>
      <c r="CI60" s="84">
        <f t="shared" si="46"/>
        <v>-1026.5709999999999</v>
      </c>
      <c r="CJ60" s="84">
        <f t="shared" si="47"/>
        <v>369.34500000000025</v>
      </c>
      <c r="CK60" s="84">
        <f t="shared" si="48"/>
        <v>-800</v>
      </c>
      <c r="CL60" s="84">
        <f t="shared" si="49"/>
        <v>595.91600000000017</v>
      </c>
    </row>
    <row r="61" spans="1:90" x14ac:dyDescent="0.2">
      <c r="A61" s="69">
        <v>37316</v>
      </c>
      <c r="B61" s="90">
        <f t="shared" si="32"/>
        <v>3205839</v>
      </c>
      <c r="C61" s="78">
        <v>0</v>
      </c>
      <c r="D61" s="79">
        <v>-75000</v>
      </c>
      <c r="E61" s="77">
        <f>[1]PLANTS!P122</f>
        <v>0</v>
      </c>
      <c r="F61" s="80">
        <f t="shared" si="33"/>
        <v>450000</v>
      </c>
      <c r="G61" s="77">
        <f t="shared" si="34"/>
        <v>700000</v>
      </c>
      <c r="H61" s="77">
        <f t="shared" si="35"/>
        <v>700000</v>
      </c>
      <c r="I61" s="79">
        <v>150000</v>
      </c>
      <c r="J61" s="81">
        <v>350000</v>
      </c>
      <c r="K61" s="79">
        <v>250000</v>
      </c>
      <c r="L61" s="77"/>
      <c r="M61" s="79">
        <v>0</v>
      </c>
      <c r="N61" s="82">
        <v>300000</v>
      </c>
      <c r="O61" s="73">
        <f t="shared" si="9"/>
        <v>750000</v>
      </c>
      <c r="P61" s="77">
        <f t="shared" si="10"/>
        <v>2900000</v>
      </c>
      <c r="Q61" s="80">
        <f t="shared" si="3"/>
        <v>-305839</v>
      </c>
      <c r="R61" s="83">
        <f t="shared" si="36"/>
        <v>37617027</v>
      </c>
      <c r="S61" s="70">
        <f t="shared" si="37"/>
        <v>2325516</v>
      </c>
      <c r="T61" s="78">
        <v>0</v>
      </c>
      <c r="U61" s="79">
        <v>-25000</v>
      </c>
      <c r="V61" s="77">
        <f>[1]PLANTS!S122</f>
        <v>0</v>
      </c>
      <c r="W61" s="81">
        <v>40000</v>
      </c>
      <c r="X61" s="77">
        <f t="shared" si="11"/>
        <v>250000</v>
      </c>
      <c r="Y61" s="79">
        <v>13000</v>
      </c>
      <c r="Z61" s="70">
        <f t="shared" si="6"/>
        <v>2628516</v>
      </c>
      <c r="AA61" s="80">
        <f t="shared" si="38"/>
        <v>150000</v>
      </c>
      <c r="AB61" s="77">
        <f t="shared" si="39"/>
        <v>160000</v>
      </c>
      <c r="AC61" s="112">
        <f t="shared" si="40"/>
        <v>196507</v>
      </c>
      <c r="AD61" s="77">
        <f t="shared" si="7"/>
        <v>506507</v>
      </c>
      <c r="AE61" s="79">
        <v>1890000</v>
      </c>
      <c r="AF61" s="79">
        <v>180000</v>
      </c>
      <c r="AG61" s="113">
        <f t="shared" si="8"/>
        <v>2576507</v>
      </c>
      <c r="AH61" s="77">
        <f t="shared" si="25"/>
        <v>-52009</v>
      </c>
      <c r="AI61" s="83">
        <f t="shared" si="41"/>
        <v>64356677</v>
      </c>
      <c r="AJ61" s="79">
        <v>2700000</v>
      </c>
      <c r="AK61" s="79">
        <v>2000000</v>
      </c>
      <c r="AL61" s="77">
        <f t="shared" si="27"/>
        <v>127060</v>
      </c>
      <c r="AM61" s="79">
        <f t="shared" si="50"/>
        <v>72940</v>
      </c>
      <c r="AN61" s="77">
        <f>[1]PLANTS!G122</f>
        <v>0</v>
      </c>
      <c r="AO61" s="79">
        <v>1800000</v>
      </c>
      <c r="AP61" s="77">
        <f t="shared" si="28"/>
        <v>915691</v>
      </c>
      <c r="AQ61" s="79">
        <f t="shared" si="51"/>
        <v>109309</v>
      </c>
      <c r="AR61" s="79">
        <v>450000</v>
      </c>
      <c r="AS61" s="79">
        <v>150000</v>
      </c>
      <c r="AT61" s="79">
        <v>175000</v>
      </c>
      <c r="AU61" s="149">
        <f t="shared" si="4"/>
        <v>884309</v>
      </c>
      <c r="AV61" s="81">
        <v>900000</v>
      </c>
      <c r="AW61" s="73">
        <f t="shared" si="29"/>
        <v>-265873</v>
      </c>
      <c r="AX61" s="70">
        <f t="shared" si="30"/>
        <v>634127</v>
      </c>
      <c r="AY61" s="81">
        <v>0</v>
      </c>
      <c r="AZ61" s="77">
        <f>[1]PLANTS!D122</f>
        <v>0</v>
      </c>
      <c r="BA61" s="81">
        <f t="shared" si="52"/>
        <v>66618</v>
      </c>
      <c r="BB61" s="73">
        <f t="shared" si="42"/>
        <v>795260</v>
      </c>
      <c r="BC61" s="81">
        <v>0</v>
      </c>
      <c r="BD61" s="81">
        <v>40000</v>
      </c>
      <c r="BE61" s="81">
        <v>75000</v>
      </c>
      <c r="BF61" s="77">
        <f t="shared" si="31"/>
        <v>1042751</v>
      </c>
      <c r="BG61" s="158">
        <v>700000</v>
      </c>
      <c r="BH61" s="79">
        <v>700000</v>
      </c>
      <c r="BI61" s="79">
        <v>160000</v>
      </c>
      <c r="BJ61" s="79">
        <v>25000</v>
      </c>
      <c r="BK61" s="79">
        <v>100000</v>
      </c>
      <c r="BL61" s="77">
        <f>[1]PLANTS!J122</f>
        <v>0</v>
      </c>
      <c r="BM61" s="83">
        <f t="shared" si="26"/>
        <v>985000</v>
      </c>
      <c r="BN61" s="81">
        <v>750000</v>
      </c>
      <c r="BO61" s="81">
        <v>180000</v>
      </c>
      <c r="BP61" s="81">
        <f t="shared" si="43"/>
        <v>214064</v>
      </c>
      <c r="BQ61" s="81">
        <v>-25000</v>
      </c>
      <c r="BR61" s="77">
        <f t="shared" si="13"/>
        <v>175000</v>
      </c>
      <c r="BS61" s="77">
        <f t="shared" si="14"/>
        <v>25000</v>
      </c>
      <c r="BT61" s="79">
        <v>50000</v>
      </c>
      <c r="BU61" s="77">
        <f>[1]PLANTS!M122</f>
        <v>0</v>
      </c>
      <c r="BV61" s="73">
        <f t="shared" si="44"/>
        <v>394429</v>
      </c>
      <c r="BW61" s="81">
        <v>-15000</v>
      </c>
      <c r="BX61" s="159">
        <v>25000</v>
      </c>
      <c r="BY61" s="77">
        <f t="shared" si="15"/>
        <v>196507</v>
      </c>
      <c r="BZ61" s="77">
        <f t="shared" si="16"/>
        <v>350000</v>
      </c>
      <c r="CA61" s="74">
        <f t="shared" si="17"/>
        <v>965936</v>
      </c>
      <c r="CB61" s="90">
        <f t="shared" si="23"/>
        <v>-140000</v>
      </c>
      <c r="CC61" s="77">
        <f t="shared" si="19"/>
        <v>0</v>
      </c>
      <c r="CD61" s="83">
        <f t="shared" si="24"/>
        <v>-140000</v>
      </c>
      <c r="CF61" s="84">
        <f t="shared" si="5"/>
        <v>5531.3549999999996</v>
      </c>
      <c r="CG61" s="84">
        <v>5519</v>
      </c>
      <c r="CH61" s="84">
        <f t="shared" si="45"/>
        <v>12.354999999999563</v>
      </c>
      <c r="CI61" s="84">
        <f t="shared" si="46"/>
        <v>-112.35499999999956</v>
      </c>
      <c r="CJ61" s="84">
        <f t="shared" si="47"/>
        <v>575.54799999999977</v>
      </c>
      <c r="CK61" s="84">
        <f t="shared" si="48"/>
        <v>-100</v>
      </c>
      <c r="CL61" s="84">
        <f t="shared" si="49"/>
        <v>587.90299999999934</v>
      </c>
    </row>
    <row r="62" spans="1:90" x14ac:dyDescent="0.2">
      <c r="A62" s="63">
        <v>37347</v>
      </c>
      <c r="B62" s="84">
        <f t="shared" si="32"/>
        <v>2718733</v>
      </c>
      <c r="C62" s="85">
        <v>0</v>
      </c>
      <c r="D62" s="86">
        <v>-400000</v>
      </c>
      <c r="E62" s="84">
        <f>[1]PLANTS!P123</f>
        <v>0</v>
      </c>
      <c r="F62" s="87">
        <f t="shared" si="33"/>
        <v>450000</v>
      </c>
      <c r="G62" s="84">
        <f t="shared" si="34"/>
        <v>925000</v>
      </c>
      <c r="H62" s="84">
        <f t="shared" si="35"/>
        <v>700000</v>
      </c>
      <c r="I62" s="86">
        <v>150000</v>
      </c>
      <c r="J62" s="76">
        <v>350000</v>
      </c>
      <c r="K62" s="86">
        <v>250000</v>
      </c>
      <c r="M62" s="86">
        <v>0</v>
      </c>
      <c r="N62" s="88">
        <v>300000</v>
      </c>
      <c r="O62" s="67">
        <f t="shared" si="9"/>
        <v>750000</v>
      </c>
      <c r="P62" s="84">
        <f t="shared" si="10"/>
        <v>3125000</v>
      </c>
      <c r="Q62" s="87">
        <f t="shared" si="3"/>
        <v>406267</v>
      </c>
      <c r="R62" s="89">
        <f t="shared" si="36"/>
        <v>49805037</v>
      </c>
      <c r="S62" s="64">
        <f t="shared" si="37"/>
        <v>2124200</v>
      </c>
      <c r="T62" s="85">
        <v>0</v>
      </c>
      <c r="U62" s="86">
        <v>-200000</v>
      </c>
      <c r="V62" s="84">
        <f>[1]PLANTS!S123</f>
        <v>0</v>
      </c>
      <c r="W62" s="76">
        <v>40000</v>
      </c>
      <c r="X62" s="84">
        <f t="shared" si="11"/>
        <v>250000</v>
      </c>
      <c r="Y62" s="86">
        <v>13000</v>
      </c>
      <c r="Z62" s="64">
        <f t="shared" si="6"/>
        <v>2427200</v>
      </c>
      <c r="AA62" s="87">
        <f t="shared" si="38"/>
        <v>450000</v>
      </c>
      <c r="AB62" s="84">
        <f t="shared" si="39"/>
        <v>100000</v>
      </c>
      <c r="AC62" s="114">
        <f t="shared" si="40"/>
        <v>193491</v>
      </c>
      <c r="AD62" s="84">
        <f t="shared" si="7"/>
        <v>743491</v>
      </c>
      <c r="AE62" s="86">
        <v>1700000</v>
      </c>
      <c r="AF62" s="86">
        <v>180000</v>
      </c>
      <c r="AG62" s="115">
        <f t="shared" si="8"/>
        <v>2623491</v>
      </c>
      <c r="AH62" s="84">
        <f t="shared" si="25"/>
        <v>196291</v>
      </c>
      <c r="AI62" s="89">
        <f t="shared" si="41"/>
        <v>70245407</v>
      </c>
      <c r="AJ62" s="86">
        <v>2700000</v>
      </c>
      <c r="AK62" s="86">
        <v>2100000</v>
      </c>
      <c r="AL62" s="84">
        <f t="shared" si="27"/>
        <v>125453</v>
      </c>
      <c r="AM62" s="86">
        <f t="shared" si="50"/>
        <v>74547</v>
      </c>
      <c r="AN62" s="84">
        <f>[1]PLANTS!G123</f>
        <v>0</v>
      </c>
      <c r="AO62" s="86">
        <v>1900000</v>
      </c>
      <c r="AP62" s="84">
        <f t="shared" si="28"/>
        <v>768588</v>
      </c>
      <c r="AQ62" s="86">
        <f t="shared" si="51"/>
        <v>81412</v>
      </c>
      <c r="AR62" s="86">
        <v>450000</v>
      </c>
      <c r="AS62" s="86">
        <v>450000</v>
      </c>
      <c r="AT62" s="160">
        <v>150000</v>
      </c>
      <c r="AU62" s="148">
        <f t="shared" si="4"/>
        <v>1131412</v>
      </c>
      <c r="AV62" s="76">
        <v>900000</v>
      </c>
      <c r="AW62" s="67">
        <f t="shared" si="29"/>
        <v>67760</v>
      </c>
      <c r="AX62" s="64">
        <f t="shared" si="30"/>
        <v>967760</v>
      </c>
      <c r="AY62" s="76">
        <v>0</v>
      </c>
      <c r="AZ62" s="84">
        <f>[1]PLANTS!D123</f>
        <v>0</v>
      </c>
      <c r="BA62" s="76">
        <f t="shared" si="52"/>
        <v>69301</v>
      </c>
      <c r="BB62" s="67">
        <f t="shared" si="42"/>
        <v>752500</v>
      </c>
      <c r="BC62" s="76">
        <v>0</v>
      </c>
      <c r="BD62" s="76">
        <v>40000</v>
      </c>
      <c r="BE62" s="76">
        <v>75000</v>
      </c>
      <c r="BF62" s="84">
        <f t="shared" si="31"/>
        <v>894041</v>
      </c>
      <c r="BG62" s="155">
        <v>925000</v>
      </c>
      <c r="BH62" s="86">
        <v>700000</v>
      </c>
      <c r="BI62" s="86">
        <v>100000</v>
      </c>
      <c r="BJ62" s="86">
        <v>25000</v>
      </c>
      <c r="BK62" s="86">
        <v>100000</v>
      </c>
      <c r="BL62" s="145">
        <f>[1]PLANTS!J123</f>
        <v>0</v>
      </c>
      <c r="BM62" s="89">
        <f t="shared" si="26"/>
        <v>925000</v>
      </c>
      <c r="BN62" s="76">
        <v>750000</v>
      </c>
      <c r="BO62" s="76">
        <v>180000</v>
      </c>
      <c r="BP62" s="76">
        <f t="shared" si="43"/>
        <v>171158</v>
      </c>
      <c r="BQ62" s="76">
        <v>0</v>
      </c>
      <c r="BR62" s="84">
        <f t="shared" si="13"/>
        <v>150000</v>
      </c>
      <c r="BS62" s="84">
        <f t="shared" si="14"/>
        <v>25000</v>
      </c>
      <c r="BT62" s="86">
        <v>50000</v>
      </c>
      <c r="BU62" s="84">
        <f>[1]PLANTS!M123</f>
        <v>0</v>
      </c>
      <c r="BV62" s="67">
        <f t="shared" si="44"/>
        <v>415351</v>
      </c>
      <c r="BW62" s="76">
        <v>0</v>
      </c>
      <c r="BX62" s="76">
        <v>25000</v>
      </c>
      <c r="BY62" s="84">
        <f t="shared" si="15"/>
        <v>193491</v>
      </c>
      <c r="BZ62" s="84">
        <f t="shared" si="16"/>
        <v>350000</v>
      </c>
      <c r="CA62" s="68">
        <f t="shared" si="17"/>
        <v>983842</v>
      </c>
      <c r="CB62" s="146">
        <f t="shared" si="23"/>
        <v>-600000</v>
      </c>
      <c r="CC62" s="145">
        <f t="shared" si="19"/>
        <v>0</v>
      </c>
      <c r="CD62" s="89">
        <f t="shared" si="24"/>
        <v>-600000</v>
      </c>
    </row>
    <row r="63" spans="1:90" x14ac:dyDescent="0.2">
      <c r="A63" s="63">
        <v>37377</v>
      </c>
      <c r="B63" s="84">
        <f t="shared" si="32"/>
        <v>2766452</v>
      </c>
      <c r="C63" s="85">
        <v>0</v>
      </c>
      <c r="D63" s="86">
        <v>-100000</v>
      </c>
      <c r="E63" s="84">
        <f>[1]PLANTS!P124</f>
        <v>0</v>
      </c>
      <c r="F63" s="87">
        <f t="shared" si="33"/>
        <v>450000</v>
      </c>
      <c r="G63" s="84">
        <f t="shared" si="34"/>
        <v>925000</v>
      </c>
      <c r="H63" s="84">
        <f t="shared" si="35"/>
        <v>700000</v>
      </c>
      <c r="I63" s="86">
        <v>150000</v>
      </c>
      <c r="J63" s="76">
        <v>350000</v>
      </c>
      <c r="K63" s="86">
        <v>250000</v>
      </c>
      <c r="M63" s="86">
        <v>0</v>
      </c>
      <c r="N63" s="88">
        <v>300000</v>
      </c>
      <c r="O63" s="67">
        <f t="shared" si="9"/>
        <v>750000</v>
      </c>
      <c r="P63" s="84">
        <f t="shared" si="10"/>
        <v>3125000</v>
      </c>
      <c r="Q63" s="87">
        <f t="shared" si="3"/>
        <v>358548</v>
      </c>
      <c r="R63" s="89">
        <f t="shared" si="36"/>
        <v>60920025</v>
      </c>
      <c r="S63" s="64">
        <f t="shared" si="37"/>
        <v>1981839</v>
      </c>
      <c r="T63" s="85">
        <v>0</v>
      </c>
      <c r="U63" s="86">
        <v>0</v>
      </c>
      <c r="V63" s="84">
        <f>[1]PLANTS!S124</f>
        <v>0</v>
      </c>
      <c r="W63" s="76">
        <v>40000</v>
      </c>
      <c r="X63" s="84">
        <f t="shared" si="11"/>
        <v>250000</v>
      </c>
      <c r="Y63" s="86">
        <v>13000</v>
      </c>
      <c r="Z63" s="64">
        <f t="shared" si="6"/>
        <v>2284839</v>
      </c>
      <c r="AA63" s="87">
        <f t="shared" si="38"/>
        <v>450000</v>
      </c>
      <c r="AB63" s="84">
        <f t="shared" si="39"/>
        <v>100000</v>
      </c>
      <c r="AC63" s="114">
        <f t="shared" si="40"/>
        <v>174931</v>
      </c>
      <c r="AD63" s="84">
        <f t="shared" si="7"/>
        <v>724931</v>
      </c>
      <c r="AE63" s="86">
        <v>1700000</v>
      </c>
      <c r="AF63" s="86">
        <v>180000</v>
      </c>
      <c r="AG63" s="115">
        <f t="shared" si="8"/>
        <v>2604931</v>
      </c>
      <c r="AH63" s="84">
        <f t="shared" si="25"/>
        <v>320092</v>
      </c>
      <c r="AI63" s="89">
        <f t="shared" si="41"/>
        <v>80168259</v>
      </c>
      <c r="AJ63" s="86">
        <v>2700000</v>
      </c>
      <c r="AK63" s="86">
        <v>2100000</v>
      </c>
      <c r="AL63" s="84">
        <f t="shared" si="27"/>
        <v>138450</v>
      </c>
      <c r="AM63" s="86">
        <f t="shared" si="50"/>
        <v>61550</v>
      </c>
      <c r="AN63" s="84">
        <f>[1]PLANTS!G124</f>
        <v>0</v>
      </c>
      <c r="AO63" s="86">
        <v>1900000</v>
      </c>
      <c r="AP63" s="84">
        <f t="shared" si="28"/>
        <v>722456</v>
      </c>
      <c r="AQ63" s="86">
        <f t="shared" si="51"/>
        <v>102544</v>
      </c>
      <c r="AR63" s="86">
        <v>450000</v>
      </c>
      <c r="AS63" s="86">
        <v>450000</v>
      </c>
      <c r="AT63" s="160">
        <v>175000</v>
      </c>
      <c r="AU63" s="148">
        <f t="shared" si="4"/>
        <v>1177544</v>
      </c>
      <c r="AV63" s="76">
        <v>900000</v>
      </c>
      <c r="AW63" s="67">
        <f t="shared" si="29"/>
        <v>156141</v>
      </c>
      <c r="AX63" s="64">
        <f t="shared" si="30"/>
        <v>1056141</v>
      </c>
      <c r="AY63" s="76">
        <v>0</v>
      </c>
      <c r="AZ63" s="84">
        <f>[1]PLANTS!D124</f>
        <v>0</v>
      </c>
      <c r="BA63" s="76">
        <f t="shared" si="52"/>
        <v>91512</v>
      </c>
      <c r="BB63" s="67">
        <f t="shared" si="42"/>
        <v>785535</v>
      </c>
      <c r="BC63" s="76">
        <v>0</v>
      </c>
      <c r="BD63" s="76">
        <v>40000</v>
      </c>
      <c r="BE63" s="76">
        <v>75000</v>
      </c>
      <c r="BF63" s="84">
        <f t="shared" si="31"/>
        <v>860906</v>
      </c>
      <c r="BG63" s="155">
        <v>925000</v>
      </c>
      <c r="BH63" s="86">
        <v>700000</v>
      </c>
      <c r="BI63" s="86">
        <v>100000</v>
      </c>
      <c r="BJ63" s="86">
        <v>25000</v>
      </c>
      <c r="BK63" s="86">
        <v>100000</v>
      </c>
      <c r="BL63" s="145">
        <f>[1]PLANTS!J124</f>
        <v>0</v>
      </c>
      <c r="BM63" s="89">
        <f t="shared" si="26"/>
        <v>925000</v>
      </c>
      <c r="BN63" s="76">
        <v>750000</v>
      </c>
      <c r="BO63" s="76">
        <v>180000</v>
      </c>
      <c r="BP63" s="76">
        <f t="shared" si="43"/>
        <v>176489</v>
      </c>
      <c r="BQ63" s="76">
        <v>0</v>
      </c>
      <c r="BR63" s="84">
        <f t="shared" si="13"/>
        <v>175000</v>
      </c>
      <c r="BS63" s="84">
        <f t="shared" si="14"/>
        <v>25000</v>
      </c>
      <c r="BT63" s="86">
        <v>50000</v>
      </c>
      <c r="BU63" s="84">
        <f>[1]PLANTS!M124</f>
        <v>0</v>
      </c>
      <c r="BV63" s="67">
        <f t="shared" si="44"/>
        <v>453580</v>
      </c>
      <c r="BW63" s="76">
        <v>0</v>
      </c>
      <c r="BX63" s="76">
        <v>25000</v>
      </c>
      <c r="BY63" s="84">
        <f t="shared" si="15"/>
        <v>174931</v>
      </c>
      <c r="BZ63" s="84">
        <f t="shared" si="16"/>
        <v>350000</v>
      </c>
      <c r="CA63" s="68">
        <f t="shared" si="17"/>
        <v>1003511</v>
      </c>
      <c r="CB63" s="146">
        <f t="shared" si="23"/>
        <v>-100000</v>
      </c>
      <c r="CC63" s="145">
        <f t="shared" si="19"/>
        <v>0</v>
      </c>
      <c r="CD63" s="89">
        <f t="shared" si="24"/>
        <v>-100000</v>
      </c>
    </row>
    <row r="64" spans="1:90" x14ac:dyDescent="0.2">
      <c r="A64" s="63">
        <v>37408</v>
      </c>
      <c r="B64" s="84">
        <f t="shared" si="32"/>
        <v>2714100</v>
      </c>
      <c r="C64" s="85">
        <v>0</v>
      </c>
      <c r="D64" s="86">
        <v>0</v>
      </c>
      <c r="E64" s="84">
        <f>[1]PLANTS!P125</f>
        <v>0</v>
      </c>
      <c r="F64" s="87">
        <f t="shared" si="33"/>
        <v>450000</v>
      </c>
      <c r="G64" s="84">
        <f t="shared" si="34"/>
        <v>925000</v>
      </c>
      <c r="H64" s="84">
        <f t="shared" si="35"/>
        <v>700000</v>
      </c>
      <c r="I64" s="86">
        <v>150000</v>
      </c>
      <c r="J64" s="76">
        <v>350000</v>
      </c>
      <c r="K64" s="86">
        <v>250000</v>
      </c>
      <c r="M64" s="86">
        <v>0</v>
      </c>
      <c r="N64" s="88">
        <v>300000</v>
      </c>
      <c r="O64" s="67">
        <f t="shared" si="9"/>
        <v>750000</v>
      </c>
      <c r="P64" s="84">
        <f t="shared" si="10"/>
        <v>3125000</v>
      </c>
      <c r="Q64" s="87">
        <f t="shared" si="3"/>
        <v>410900</v>
      </c>
      <c r="R64" s="89">
        <f t="shared" si="36"/>
        <v>73247025</v>
      </c>
      <c r="S64" s="64">
        <f t="shared" si="37"/>
        <v>2033897</v>
      </c>
      <c r="T64" s="85">
        <v>0</v>
      </c>
      <c r="U64" s="86">
        <v>0</v>
      </c>
      <c r="V64" s="84">
        <f>[1]PLANTS!S125</f>
        <v>0</v>
      </c>
      <c r="W64" s="76">
        <v>40000</v>
      </c>
      <c r="X64" s="84">
        <f t="shared" si="11"/>
        <v>250000</v>
      </c>
      <c r="Y64" s="86">
        <v>13000</v>
      </c>
      <c r="Z64" s="64">
        <f t="shared" si="6"/>
        <v>2336897</v>
      </c>
      <c r="AA64" s="87">
        <f t="shared" si="38"/>
        <v>450000</v>
      </c>
      <c r="AB64" s="84">
        <f t="shared" si="39"/>
        <v>100000</v>
      </c>
      <c r="AC64" s="114">
        <f t="shared" si="40"/>
        <v>161005</v>
      </c>
      <c r="AD64" s="84">
        <f t="shared" si="7"/>
        <v>711005</v>
      </c>
      <c r="AE64" s="86">
        <v>1700000</v>
      </c>
      <c r="AF64" s="86">
        <v>180000</v>
      </c>
      <c r="AG64" s="115">
        <f t="shared" si="8"/>
        <v>2591005</v>
      </c>
      <c r="AH64" s="84">
        <f t="shared" si="25"/>
        <v>254108</v>
      </c>
      <c r="AI64" s="89">
        <f t="shared" si="41"/>
        <v>87791499</v>
      </c>
      <c r="AJ64" s="86">
        <v>2700000</v>
      </c>
      <c r="AK64" s="86">
        <v>2100000</v>
      </c>
      <c r="AL64" s="84">
        <f t="shared" si="27"/>
        <v>110936</v>
      </c>
      <c r="AM64" s="86">
        <f t="shared" si="50"/>
        <v>39064</v>
      </c>
      <c r="AN64" s="84">
        <f>[1]PLANTS!G125</f>
        <v>0</v>
      </c>
      <c r="AO64" s="86">
        <v>1950000</v>
      </c>
      <c r="AP64" s="84">
        <f t="shared" si="28"/>
        <v>747101</v>
      </c>
      <c r="AQ64" s="86">
        <f t="shared" si="51"/>
        <v>102899</v>
      </c>
      <c r="AR64" s="86">
        <v>450000</v>
      </c>
      <c r="AS64" s="86">
        <v>450000</v>
      </c>
      <c r="AT64" s="160">
        <v>200000</v>
      </c>
      <c r="AU64" s="148">
        <f t="shared" si="4"/>
        <v>1202899</v>
      </c>
      <c r="AV64" s="76">
        <v>900000</v>
      </c>
      <c r="AW64" s="67">
        <f t="shared" si="29"/>
        <v>104643</v>
      </c>
      <c r="AX64" s="64">
        <f t="shared" si="30"/>
        <v>1004643</v>
      </c>
      <c r="AY64" s="76">
        <v>0</v>
      </c>
      <c r="AZ64" s="84">
        <f>[1]PLANTS!D125</f>
        <v>0</v>
      </c>
      <c r="BA64" s="76">
        <f t="shared" si="52"/>
        <v>130362</v>
      </c>
      <c r="BB64" s="67">
        <f t="shared" si="42"/>
        <v>692318</v>
      </c>
      <c r="BC64" s="76">
        <v>0</v>
      </c>
      <c r="BD64" s="76">
        <v>40000</v>
      </c>
      <c r="BE64" s="76">
        <v>75000</v>
      </c>
      <c r="BF64" s="84">
        <f t="shared" si="31"/>
        <v>858037</v>
      </c>
      <c r="BG64" s="155">
        <v>925000</v>
      </c>
      <c r="BH64" s="86">
        <v>700000</v>
      </c>
      <c r="BI64" s="86">
        <v>100000</v>
      </c>
      <c r="BJ64" s="86">
        <v>25000</v>
      </c>
      <c r="BK64" s="86">
        <v>100000</v>
      </c>
      <c r="BL64" s="145">
        <f>[1]PLANTS!J125</f>
        <v>0</v>
      </c>
      <c r="BM64" s="89">
        <f t="shared" si="26"/>
        <v>925000</v>
      </c>
      <c r="BN64" s="76">
        <v>750000</v>
      </c>
      <c r="BO64" s="76">
        <v>180000</v>
      </c>
      <c r="BP64" s="76">
        <f t="shared" si="43"/>
        <v>192374</v>
      </c>
      <c r="BQ64" s="76">
        <v>0</v>
      </c>
      <c r="BR64" s="84">
        <f t="shared" si="13"/>
        <v>200000</v>
      </c>
      <c r="BS64" s="84">
        <f t="shared" si="14"/>
        <v>25000</v>
      </c>
      <c r="BT64" s="86">
        <v>50000</v>
      </c>
      <c r="BU64" s="84">
        <f>[1]PLANTS!M125</f>
        <v>0</v>
      </c>
      <c r="BV64" s="67">
        <f t="shared" si="44"/>
        <v>476621</v>
      </c>
      <c r="BW64" s="76">
        <v>0</v>
      </c>
      <c r="BX64" s="76">
        <v>25000</v>
      </c>
      <c r="BY64" s="84">
        <f t="shared" si="15"/>
        <v>161005</v>
      </c>
      <c r="BZ64" s="84">
        <f t="shared" si="16"/>
        <v>350000</v>
      </c>
      <c r="CA64" s="68">
        <f t="shared" si="17"/>
        <v>1012626</v>
      </c>
      <c r="CB64" s="146">
        <f t="shared" si="23"/>
        <v>0</v>
      </c>
      <c r="CC64" s="145">
        <f t="shared" si="19"/>
        <v>0</v>
      </c>
      <c r="CD64" s="89">
        <f t="shared" si="24"/>
        <v>0</v>
      </c>
    </row>
    <row r="65" spans="1:208" x14ac:dyDescent="0.2">
      <c r="A65" s="63">
        <v>37438</v>
      </c>
      <c r="B65" s="84">
        <f t="shared" si="32"/>
        <v>2966097</v>
      </c>
      <c r="C65" s="85">
        <v>0</v>
      </c>
      <c r="D65" s="86">
        <v>0</v>
      </c>
      <c r="E65" s="84">
        <f>[1]PLANTS!P126</f>
        <v>0</v>
      </c>
      <c r="F65" s="87">
        <f t="shared" si="33"/>
        <v>450000</v>
      </c>
      <c r="G65" s="84">
        <f t="shared" si="34"/>
        <v>825000</v>
      </c>
      <c r="H65" s="84">
        <f t="shared" si="35"/>
        <v>700000</v>
      </c>
      <c r="I65" s="86">
        <v>150000</v>
      </c>
      <c r="J65" s="76">
        <v>350000</v>
      </c>
      <c r="K65" s="86">
        <v>250000</v>
      </c>
      <c r="M65" s="86">
        <v>0</v>
      </c>
      <c r="N65" s="88">
        <v>300000</v>
      </c>
      <c r="O65" s="67">
        <f t="shared" si="9"/>
        <v>750000</v>
      </c>
      <c r="P65" s="84">
        <f t="shared" si="10"/>
        <v>3025000</v>
      </c>
      <c r="Q65" s="87">
        <f t="shared" si="3"/>
        <v>58903</v>
      </c>
      <c r="R65" s="89">
        <f t="shared" si="36"/>
        <v>75073018</v>
      </c>
      <c r="S65" s="64">
        <f t="shared" si="37"/>
        <v>2213935</v>
      </c>
      <c r="T65" s="85">
        <v>0</v>
      </c>
      <c r="U65" s="86">
        <v>0</v>
      </c>
      <c r="V65" s="84">
        <f>[1]PLANTS!S126</f>
        <v>0</v>
      </c>
      <c r="W65" s="76">
        <v>40000</v>
      </c>
      <c r="X65" s="84">
        <f t="shared" si="11"/>
        <v>250000</v>
      </c>
      <c r="Y65" s="86">
        <v>13000</v>
      </c>
      <c r="Z65" s="64">
        <f t="shared" si="6"/>
        <v>2516935</v>
      </c>
      <c r="AA65" s="87">
        <f t="shared" si="38"/>
        <v>550000</v>
      </c>
      <c r="AB65" s="84">
        <f t="shared" si="39"/>
        <v>150000</v>
      </c>
      <c r="AC65" s="114">
        <f t="shared" si="40"/>
        <v>81370</v>
      </c>
      <c r="AD65" s="84">
        <f t="shared" si="7"/>
        <v>781370</v>
      </c>
      <c r="AE65" s="86">
        <v>1700000</v>
      </c>
      <c r="AF65" s="86">
        <v>180000</v>
      </c>
      <c r="AG65" s="115">
        <f t="shared" si="8"/>
        <v>2661370</v>
      </c>
      <c r="AH65" s="84">
        <f t="shared" si="25"/>
        <v>144435</v>
      </c>
      <c r="AI65" s="89">
        <f t="shared" si="41"/>
        <v>92268984</v>
      </c>
      <c r="AJ65" s="86">
        <v>2700000</v>
      </c>
      <c r="AK65" s="86">
        <v>2100000</v>
      </c>
      <c r="AL65" s="84">
        <f t="shared" si="27"/>
        <v>116645</v>
      </c>
      <c r="AM65" s="86">
        <f t="shared" si="50"/>
        <v>33355</v>
      </c>
      <c r="AN65" s="84">
        <f>[1]PLANTS!G126</f>
        <v>0</v>
      </c>
      <c r="AO65" s="86">
        <v>1950000</v>
      </c>
      <c r="AP65" s="84">
        <f t="shared" si="28"/>
        <v>646494</v>
      </c>
      <c r="AQ65" s="86">
        <f t="shared" si="51"/>
        <v>103506</v>
      </c>
      <c r="AR65" s="86">
        <v>450000</v>
      </c>
      <c r="AS65" s="86">
        <v>550000</v>
      </c>
      <c r="AT65" s="160">
        <v>200000</v>
      </c>
      <c r="AU65" s="148">
        <f t="shared" si="4"/>
        <v>1303506</v>
      </c>
      <c r="AV65" s="76">
        <v>900000</v>
      </c>
      <c r="AW65" s="67">
        <f t="shared" si="29"/>
        <v>104269</v>
      </c>
      <c r="AX65" s="64">
        <f t="shared" si="30"/>
        <v>1004269</v>
      </c>
      <c r="AY65" s="76">
        <v>0</v>
      </c>
      <c r="AZ65" s="84">
        <f>[1]PLANTS!D126</f>
        <v>0</v>
      </c>
      <c r="BA65" s="76">
        <f t="shared" si="52"/>
        <v>123506</v>
      </c>
      <c r="BB65" s="67">
        <f t="shared" si="42"/>
        <v>703902</v>
      </c>
      <c r="BC65" s="76">
        <v>0</v>
      </c>
      <c r="BD65" s="76">
        <v>40000</v>
      </c>
      <c r="BE65" s="76">
        <v>75000</v>
      </c>
      <c r="BF65" s="84">
        <f t="shared" si="31"/>
        <v>763139</v>
      </c>
      <c r="BG65" s="155">
        <v>825000</v>
      </c>
      <c r="BH65" s="86">
        <v>700000</v>
      </c>
      <c r="BI65" s="86">
        <v>150000</v>
      </c>
      <c r="BJ65" s="86">
        <v>25000</v>
      </c>
      <c r="BK65" s="86">
        <v>100000</v>
      </c>
      <c r="BL65" s="145">
        <f>[1]PLANTS!J126</f>
        <v>0</v>
      </c>
      <c r="BM65" s="89">
        <f t="shared" si="26"/>
        <v>975000</v>
      </c>
      <c r="BN65" s="76">
        <v>750000</v>
      </c>
      <c r="BO65" s="76">
        <v>180000</v>
      </c>
      <c r="BP65" s="76">
        <f t="shared" si="43"/>
        <v>209702</v>
      </c>
      <c r="BQ65" s="76">
        <v>0</v>
      </c>
      <c r="BR65" s="84">
        <f t="shared" si="13"/>
        <v>200000</v>
      </c>
      <c r="BS65" s="84">
        <f t="shared" si="14"/>
        <v>25000</v>
      </c>
      <c r="BT65" s="86">
        <v>50000</v>
      </c>
      <c r="BU65" s="84">
        <f>[1]PLANTS!M126</f>
        <v>0</v>
      </c>
      <c r="BV65" s="67">
        <f t="shared" si="44"/>
        <v>538928</v>
      </c>
      <c r="BW65" s="76">
        <v>0</v>
      </c>
      <c r="BX65" s="76">
        <v>25000</v>
      </c>
      <c r="BY65" s="84">
        <f t="shared" si="15"/>
        <v>81370</v>
      </c>
      <c r="BZ65" s="84">
        <f t="shared" si="16"/>
        <v>350000</v>
      </c>
      <c r="CA65" s="68">
        <f t="shared" si="17"/>
        <v>995298</v>
      </c>
      <c r="CB65" s="146">
        <f t="shared" si="23"/>
        <v>0</v>
      </c>
      <c r="CC65" s="145">
        <f t="shared" si="19"/>
        <v>0</v>
      </c>
      <c r="CD65" s="89">
        <f t="shared" si="24"/>
        <v>0</v>
      </c>
    </row>
    <row r="66" spans="1:208" x14ac:dyDescent="0.2">
      <c r="A66" s="63">
        <v>37469</v>
      </c>
      <c r="B66" s="84">
        <f t="shared" si="32"/>
        <v>3205129</v>
      </c>
      <c r="C66" s="85">
        <v>0</v>
      </c>
      <c r="D66" s="86">
        <v>0</v>
      </c>
      <c r="E66" s="84">
        <f>[1]PLANTS!P127</f>
        <v>0</v>
      </c>
      <c r="F66" s="87">
        <f t="shared" si="33"/>
        <v>450000</v>
      </c>
      <c r="G66" s="84">
        <f t="shared" si="34"/>
        <v>950000</v>
      </c>
      <c r="H66" s="84">
        <f t="shared" si="35"/>
        <v>700000</v>
      </c>
      <c r="I66" s="86">
        <v>150000</v>
      </c>
      <c r="J66" s="76">
        <v>350000</v>
      </c>
      <c r="K66" s="86">
        <v>250000</v>
      </c>
      <c r="M66" s="86">
        <v>0</v>
      </c>
      <c r="N66" s="88">
        <v>300000</v>
      </c>
      <c r="O66" s="67">
        <f t="shared" si="9"/>
        <v>750000</v>
      </c>
      <c r="P66" s="84">
        <f t="shared" si="10"/>
        <v>3150000</v>
      </c>
      <c r="Q66" s="87">
        <f t="shared" si="3"/>
        <v>-55129</v>
      </c>
      <c r="R66" s="89">
        <f t="shared" si="36"/>
        <v>73364019</v>
      </c>
      <c r="S66" s="64">
        <f t="shared" si="37"/>
        <v>2348290</v>
      </c>
      <c r="T66" s="85">
        <v>0</v>
      </c>
      <c r="U66" s="86">
        <v>0</v>
      </c>
      <c r="V66" s="84">
        <f>[1]PLANTS!S127</f>
        <v>0</v>
      </c>
      <c r="W66" s="76">
        <v>40000</v>
      </c>
      <c r="X66" s="84">
        <f t="shared" si="11"/>
        <v>250000</v>
      </c>
      <c r="Y66" s="86">
        <v>13000</v>
      </c>
      <c r="Z66" s="64">
        <f t="shared" si="6"/>
        <v>2651290</v>
      </c>
      <c r="AA66" s="87">
        <f t="shared" si="38"/>
        <v>600000</v>
      </c>
      <c r="AB66" s="84">
        <f t="shared" si="39"/>
        <v>150000</v>
      </c>
      <c r="AC66" s="114">
        <f t="shared" si="40"/>
        <v>53907</v>
      </c>
      <c r="AD66" s="84">
        <f t="shared" si="7"/>
        <v>803907</v>
      </c>
      <c r="AE66" s="86">
        <v>1700000</v>
      </c>
      <c r="AF66" s="86">
        <v>180000</v>
      </c>
      <c r="AG66" s="115">
        <f t="shared" si="8"/>
        <v>2683907</v>
      </c>
      <c r="AH66" s="84">
        <f t="shared" si="25"/>
        <v>32617</v>
      </c>
      <c r="AI66" s="89">
        <f t="shared" si="41"/>
        <v>93280111</v>
      </c>
      <c r="AJ66" s="86">
        <v>2700000</v>
      </c>
      <c r="AK66" s="86">
        <v>2100000</v>
      </c>
      <c r="AL66" s="84">
        <f t="shared" si="27"/>
        <v>115813</v>
      </c>
      <c r="AM66" s="86">
        <f t="shared" si="50"/>
        <v>34187</v>
      </c>
      <c r="AN66" s="84">
        <f>[1]PLANTS!G127</f>
        <v>0</v>
      </c>
      <c r="AO66" s="86">
        <v>1950000</v>
      </c>
      <c r="AP66" s="84">
        <f t="shared" si="28"/>
        <v>574853</v>
      </c>
      <c r="AQ66" s="86">
        <f t="shared" si="51"/>
        <v>75147</v>
      </c>
      <c r="AR66" s="86">
        <v>450000</v>
      </c>
      <c r="AS66" s="86">
        <v>600000</v>
      </c>
      <c r="AT66" s="160">
        <v>250000</v>
      </c>
      <c r="AU66" s="148">
        <f t="shared" si="4"/>
        <v>1375147</v>
      </c>
      <c r="AV66" s="76">
        <v>900000</v>
      </c>
      <c r="AW66" s="67">
        <f t="shared" si="29"/>
        <v>278907</v>
      </c>
      <c r="AX66" s="64">
        <f t="shared" si="30"/>
        <v>1178907</v>
      </c>
      <c r="AY66" s="76">
        <v>0</v>
      </c>
      <c r="AZ66" s="84">
        <f>[1]PLANTS!D127</f>
        <v>0</v>
      </c>
      <c r="BA66" s="76">
        <f t="shared" si="52"/>
        <v>113898</v>
      </c>
      <c r="BB66" s="67">
        <f t="shared" si="42"/>
        <v>690675</v>
      </c>
      <c r="BC66" s="76">
        <v>0</v>
      </c>
      <c r="BD66" s="76">
        <v>40000</v>
      </c>
      <c r="BE66" s="76">
        <v>75000</v>
      </c>
      <c r="BF66" s="84">
        <f t="shared" si="31"/>
        <v>690666</v>
      </c>
      <c r="BG66" s="155">
        <v>950000</v>
      </c>
      <c r="BH66" s="86">
        <v>700000</v>
      </c>
      <c r="BI66" s="86">
        <v>150000</v>
      </c>
      <c r="BJ66" s="86">
        <v>25000</v>
      </c>
      <c r="BK66" s="86">
        <v>100000</v>
      </c>
      <c r="BL66" s="145">
        <f>[1]PLANTS!J127</f>
        <v>0</v>
      </c>
      <c r="BM66" s="89">
        <f t="shared" si="26"/>
        <v>975000</v>
      </c>
      <c r="BN66" s="76">
        <v>750000</v>
      </c>
      <c r="BO66" s="76">
        <v>180000</v>
      </c>
      <c r="BP66" s="76">
        <f t="shared" si="43"/>
        <v>234358</v>
      </c>
      <c r="BQ66" s="76">
        <v>0</v>
      </c>
      <c r="BR66" s="84">
        <f t="shared" si="13"/>
        <v>250000</v>
      </c>
      <c r="BS66" s="84">
        <f t="shared" si="14"/>
        <v>25000</v>
      </c>
      <c r="BT66" s="86">
        <v>50000</v>
      </c>
      <c r="BU66" s="84">
        <f>[1]PLANTS!M127</f>
        <v>0</v>
      </c>
      <c r="BV66" s="67">
        <f t="shared" si="44"/>
        <v>591735</v>
      </c>
      <c r="BW66" s="76">
        <v>0</v>
      </c>
      <c r="BX66" s="76">
        <v>25000</v>
      </c>
      <c r="BY66" s="84">
        <f t="shared" si="15"/>
        <v>53907</v>
      </c>
      <c r="BZ66" s="84">
        <f t="shared" si="16"/>
        <v>350000</v>
      </c>
      <c r="CA66" s="68">
        <f t="shared" si="17"/>
        <v>1020642</v>
      </c>
      <c r="CB66" s="146">
        <f t="shared" si="23"/>
        <v>0</v>
      </c>
      <c r="CC66" s="145">
        <f t="shared" si="19"/>
        <v>0</v>
      </c>
      <c r="CD66" s="89">
        <f t="shared" si="24"/>
        <v>0</v>
      </c>
    </row>
    <row r="67" spans="1:208" x14ac:dyDescent="0.2">
      <c r="A67" s="63">
        <v>37500</v>
      </c>
      <c r="B67" s="84">
        <f t="shared" si="32"/>
        <v>2898543</v>
      </c>
      <c r="C67" s="85">
        <v>0</v>
      </c>
      <c r="D67" s="86">
        <v>0</v>
      </c>
      <c r="E67" s="84">
        <f>[1]PLANTS!P128</f>
        <v>0</v>
      </c>
      <c r="F67" s="87">
        <f t="shared" si="33"/>
        <v>450000</v>
      </c>
      <c r="G67" s="84">
        <f t="shared" si="34"/>
        <v>800000</v>
      </c>
      <c r="H67" s="84">
        <f t="shared" si="35"/>
        <v>700000</v>
      </c>
      <c r="I67" s="86">
        <v>150000</v>
      </c>
      <c r="J67" s="76">
        <v>350000</v>
      </c>
      <c r="K67" s="86">
        <v>250000</v>
      </c>
      <c r="M67" s="86">
        <v>0</v>
      </c>
      <c r="N67" s="88">
        <v>300000</v>
      </c>
      <c r="O67" s="67">
        <f t="shared" si="9"/>
        <v>750000</v>
      </c>
      <c r="P67" s="84">
        <f t="shared" si="10"/>
        <v>3000000</v>
      </c>
      <c r="Q67" s="87">
        <f t="shared" si="3"/>
        <v>101457</v>
      </c>
      <c r="R67" s="89">
        <f t="shared" si="36"/>
        <v>76407729</v>
      </c>
      <c r="S67" s="64">
        <f t="shared" si="37"/>
        <v>2267464</v>
      </c>
      <c r="T67" s="85">
        <v>0</v>
      </c>
      <c r="U67" s="86">
        <v>0</v>
      </c>
      <c r="V67" s="84">
        <f>[1]PLANTS!S128</f>
        <v>0</v>
      </c>
      <c r="W67" s="76">
        <v>40000</v>
      </c>
      <c r="X67" s="84">
        <f t="shared" si="11"/>
        <v>250000</v>
      </c>
      <c r="Y67" s="86">
        <v>13000</v>
      </c>
      <c r="Z67" s="64">
        <f t="shared" si="6"/>
        <v>2570464</v>
      </c>
      <c r="AA67" s="87">
        <f t="shared" si="38"/>
        <v>600000</v>
      </c>
      <c r="AB67" s="84">
        <f t="shared" si="39"/>
        <v>150000</v>
      </c>
      <c r="AC67" s="114">
        <f t="shared" si="40"/>
        <v>117611</v>
      </c>
      <c r="AD67" s="84">
        <f t="shared" si="7"/>
        <v>867611</v>
      </c>
      <c r="AE67" s="86">
        <v>1700000</v>
      </c>
      <c r="AF67" s="86">
        <v>180000</v>
      </c>
      <c r="AG67" s="115">
        <f t="shared" si="8"/>
        <v>2747611</v>
      </c>
      <c r="AH67" s="84">
        <f t="shared" si="25"/>
        <v>177147</v>
      </c>
      <c r="AI67" s="89">
        <f t="shared" si="41"/>
        <v>98594521</v>
      </c>
      <c r="AJ67" s="86">
        <v>2700000</v>
      </c>
      <c r="AK67" s="86">
        <v>2100000</v>
      </c>
      <c r="AL67" s="84">
        <f t="shared" si="27"/>
        <v>118038</v>
      </c>
      <c r="AM67" s="86">
        <f t="shared" si="50"/>
        <v>31962</v>
      </c>
      <c r="AN67" s="84">
        <f>[1]PLANTS!G128</f>
        <v>0</v>
      </c>
      <c r="AO67" s="86">
        <v>1950000</v>
      </c>
      <c r="AP67" s="84">
        <f t="shared" si="28"/>
        <v>562179</v>
      </c>
      <c r="AQ67" s="86">
        <f t="shared" si="51"/>
        <v>87821</v>
      </c>
      <c r="AR67" s="86">
        <v>450000</v>
      </c>
      <c r="AS67" s="86">
        <v>600000</v>
      </c>
      <c r="AT67" s="160">
        <v>250000</v>
      </c>
      <c r="AU67" s="148">
        <f t="shared" si="4"/>
        <v>1387821</v>
      </c>
      <c r="AV67" s="76">
        <v>900000</v>
      </c>
      <c r="AW67" s="67">
        <f t="shared" si="29"/>
        <v>42680</v>
      </c>
      <c r="AX67" s="64">
        <f t="shared" si="30"/>
        <v>942680</v>
      </c>
      <c r="AY67" s="76">
        <v>0</v>
      </c>
      <c r="AZ67" s="84">
        <f>[1]PLANTS!D128</f>
        <v>0</v>
      </c>
      <c r="BA67" s="76">
        <f t="shared" si="52"/>
        <v>107713</v>
      </c>
      <c r="BB67" s="67">
        <f t="shared" si="42"/>
        <v>600184</v>
      </c>
      <c r="BC67" s="76">
        <v>0</v>
      </c>
      <c r="BD67" s="76">
        <v>40000</v>
      </c>
      <c r="BE67" s="76">
        <v>75000</v>
      </c>
      <c r="BF67" s="84">
        <f t="shared" si="31"/>
        <v>680217</v>
      </c>
      <c r="BG67" s="155">
        <v>800000</v>
      </c>
      <c r="BH67" s="86">
        <v>700000</v>
      </c>
      <c r="BI67" s="86">
        <v>150000</v>
      </c>
      <c r="BJ67" s="86">
        <v>25000</v>
      </c>
      <c r="BK67" s="86">
        <v>100000</v>
      </c>
      <c r="BL67" s="145">
        <f>[1]PLANTS!J128</f>
        <v>0</v>
      </c>
      <c r="BM67" s="89">
        <f t="shared" si="26"/>
        <v>975000</v>
      </c>
      <c r="BN67" s="76">
        <v>750000</v>
      </c>
      <c r="BO67" s="76">
        <v>180000</v>
      </c>
      <c r="BP67" s="76">
        <f t="shared" si="43"/>
        <v>182934</v>
      </c>
      <c r="BQ67" s="76">
        <v>0</v>
      </c>
      <c r="BR67" s="84">
        <f t="shared" si="13"/>
        <v>250000</v>
      </c>
      <c r="BS67" s="84">
        <f t="shared" si="14"/>
        <v>25000</v>
      </c>
      <c r="BT67" s="86">
        <v>50000</v>
      </c>
      <c r="BU67" s="84">
        <f>[1]PLANTS!M128</f>
        <v>0</v>
      </c>
      <c r="BV67" s="67">
        <f t="shared" si="44"/>
        <v>579455</v>
      </c>
      <c r="BW67" s="76">
        <v>0</v>
      </c>
      <c r="BX67" s="76">
        <v>25000</v>
      </c>
      <c r="BY67" s="84">
        <f t="shared" si="15"/>
        <v>117611</v>
      </c>
      <c r="BZ67" s="84">
        <f t="shared" si="16"/>
        <v>350000</v>
      </c>
      <c r="CA67" s="68">
        <f t="shared" si="17"/>
        <v>1072066</v>
      </c>
      <c r="CB67" s="146">
        <f t="shared" si="23"/>
        <v>0</v>
      </c>
      <c r="CC67" s="145">
        <f t="shared" si="19"/>
        <v>0</v>
      </c>
      <c r="CD67" s="89">
        <f t="shared" si="24"/>
        <v>0</v>
      </c>
    </row>
    <row r="68" spans="1:208" s="165" customFormat="1" ht="13.5" thickBot="1" x14ac:dyDescent="0.25">
      <c r="A68" s="91">
        <v>37530</v>
      </c>
      <c r="B68" s="92">
        <f t="shared" si="32"/>
        <v>2754806</v>
      </c>
      <c r="C68" s="93">
        <v>0</v>
      </c>
      <c r="D68" s="94">
        <v>0</v>
      </c>
      <c r="E68" s="92">
        <f>[1]PLANTS!P129</f>
        <v>0</v>
      </c>
      <c r="F68" s="95">
        <f t="shared" si="33"/>
        <v>450000</v>
      </c>
      <c r="G68" s="92">
        <f t="shared" si="34"/>
        <v>1000000</v>
      </c>
      <c r="H68" s="92">
        <f t="shared" si="35"/>
        <v>700000</v>
      </c>
      <c r="I68" s="94">
        <v>150000</v>
      </c>
      <c r="J68" s="96">
        <v>350000</v>
      </c>
      <c r="K68" s="94">
        <v>250000</v>
      </c>
      <c r="L68" s="92"/>
      <c r="M68" s="94">
        <v>0</v>
      </c>
      <c r="N68" s="97">
        <v>300000</v>
      </c>
      <c r="O68" s="98">
        <f t="shared" si="9"/>
        <v>750000</v>
      </c>
      <c r="P68" s="92">
        <f t="shared" si="10"/>
        <v>3200000</v>
      </c>
      <c r="Q68" s="95">
        <f t="shared" si="3"/>
        <v>445194</v>
      </c>
      <c r="R68" s="99">
        <f t="shared" si="36"/>
        <v>90208743</v>
      </c>
      <c r="S68" s="116">
        <f t="shared" si="37"/>
        <v>2222871</v>
      </c>
      <c r="T68" s="93">
        <v>0</v>
      </c>
      <c r="U68" s="94">
        <v>0</v>
      </c>
      <c r="V68" s="92">
        <f>[1]PLANTS!S129</f>
        <v>0</v>
      </c>
      <c r="W68" s="96">
        <v>40000</v>
      </c>
      <c r="X68" s="92">
        <f t="shared" si="11"/>
        <v>250000</v>
      </c>
      <c r="Y68" s="94">
        <v>13000</v>
      </c>
      <c r="Z68" s="116">
        <f t="shared" si="6"/>
        <v>2525871</v>
      </c>
      <c r="AA68" s="95">
        <f t="shared" si="38"/>
        <v>600000</v>
      </c>
      <c r="AB68" s="92">
        <f t="shared" si="39"/>
        <v>150000</v>
      </c>
      <c r="AC68" s="117">
        <f t="shared" si="40"/>
        <v>137143</v>
      </c>
      <c r="AD68" s="92">
        <f t="shared" si="7"/>
        <v>887143</v>
      </c>
      <c r="AE68" s="94">
        <v>1700000</v>
      </c>
      <c r="AF68" s="94">
        <v>180000</v>
      </c>
      <c r="AG68" s="118">
        <f t="shared" si="8"/>
        <v>2767143</v>
      </c>
      <c r="AH68" s="92">
        <f t="shared" si="25"/>
        <v>241272</v>
      </c>
      <c r="AI68" s="99">
        <f t="shared" si="41"/>
        <v>106073953</v>
      </c>
      <c r="AJ68" s="94">
        <v>2700000</v>
      </c>
      <c r="AK68" s="94">
        <v>2100000</v>
      </c>
      <c r="AL68" s="92">
        <f t="shared" si="27"/>
        <v>118000</v>
      </c>
      <c r="AM68" s="94">
        <f t="shared" si="50"/>
        <v>32000</v>
      </c>
      <c r="AN68" s="92">
        <f>[1]PLANTS!G129</f>
        <v>0</v>
      </c>
      <c r="AO68" s="94">
        <v>1950000</v>
      </c>
      <c r="AP68" s="92">
        <f t="shared" si="28"/>
        <v>545000</v>
      </c>
      <c r="AQ68" s="94">
        <f t="shared" si="51"/>
        <v>105000</v>
      </c>
      <c r="AR68" s="94">
        <v>450000</v>
      </c>
      <c r="AS68" s="94">
        <v>600000</v>
      </c>
      <c r="AT68" s="94">
        <v>250000</v>
      </c>
      <c r="AU68" s="161">
        <f t="shared" si="4"/>
        <v>1405000</v>
      </c>
      <c r="AV68" s="96">
        <v>900000</v>
      </c>
      <c r="AW68" s="98">
        <f t="shared" si="29"/>
        <v>177487</v>
      </c>
      <c r="AX68" s="116">
        <f t="shared" si="30"/>
        <v>1077487</v>
      </c>
      <c r="AY68" s="96">
        <v>0</v>
      </c>
      <c r="AZ68" s="92">
        <f>[1]PLANTS!D129</f>
        <v>0</v>
      </c>
      <c r="BA68" s="96">
        <f t="shared" si="52"/>
        <v>87000</v>
      </c>
      <c r="BB68" s="98">
        <f t="shared" si="42"/>
        <v>538487</v>
      </c>
      <c r="BC68" s="96">
        <v>0</v>
      </c>
      <c r="BD68" s="96">
        <v>40000</v>
      </c>
      <c r="BE68" s="96">
        <v>75000</v>
      </c>
      <c r="BF68" s="92">
        <f t="shared" si="31"/>
        <v>663000</v>
      </c>
      <c r="BG68" s="162">
        <v>1000000</v>
      </c>
      <c r="BH68" s="94">
        <v>700000</v>
      </c>
      <c r="BI68" s="94">
        <v>150000</v>
      </c>
      <c r="BJ68" s="94">
        <v>25000</v>
      </c>
      <c r="BK68" s="94">
        <v>100000</v>
      </c>
      <c r="BL68" s="92">
        <f>[1]PLANTS!J129</f>
        <v>0</v>
      </c>
      <c r="BM68" s="99">
        <f t="shared" si="26"/>
        <v>975000</v>
      </c>
      <c r="BN68" s="96">
        <v>750000</v>
      </c>
      <c r="BO68" s="96">
        <v>180000</v>
      </c>
      <c r="BP68" s="96">
        <f t="shared" si="43"/>
        <v>191459</v>
      </c>
      <c r="BQ68" s="96">
        <v>0</v>
      </c>
      <c r="BR68" s="92">
        <f t="shared" si="13"/>
        <v>250000</v>
      </c>
      <c r="BS68" s="92">
        <f t="shared" si="14"/>
        <v>25000</v>
      </c>
      <c r="BT68" s="94">
        <v>50000</v>
      </c>
      <c r="BU68" s="92">
        <f>[1]PLANTS!M129</f>
        <v>0</v>
      </c>
      <c r="BV68" s="98">
        <f t="shared" si="44"/>
        <v>551398</v>
      </c>
      <c r="BW68" s="96">
        <v>0</v>
      </c>
      <c r="BX68" s="96">
        <v>25000</v>
      </c>
      <c r="BY68" s="92">
        <f t="shared" si="15"/>
        <v>137143</v>
      </c>
      <c r="BZ68" s="92">
        <f t="shared" si="16"/>
        <v>350000</v>
      </c>
      <c r="CA68" s="163">
        <f t="shared" si="17"/>
        <v>1063541</v>
      </c>
      <c r="CB68" s="164">
        <f t="shared" si="23"/>
        <v>0</v>
      </c>
      <c r="CC68" s="92">
        <f t="shared" si="19"/>
        <v>0</v>
      </c>
      <c r="CD68" s="99">
        <f t="shared" si="24"/>
        <v>0</v>
      </c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  <c r="ED68" s="64"/>
      <c r="EE68" s="64"/>
      <c r="EF68" s="64"/>
      <c r="EG68" s="64"/>
      <c r="EH68" s="64"/>
      <c r="EI68" s="64"/>
      <c r="EJ68" s="64"/>
      <c r="EK68" s="64"/>
      <c r="EL68" s="64"/>
      <c r="EM68" s="64"/>
      <c r="EN68" s="64"/>
      <c r="EO68" s="64"/>
      <c r="EP68" s="64"/>
      <c r="EQ68" s="64"/>
      <c r="ER68" s="64"/>
      <c r="ES68" s="64"/>
      <c r="ET68" s="64"/>
      <c r="EU68" s="64"/>
      <c r="EV68" s="64"/>
      <c r="EW68" s="64"/>
      <c r="EX68" s="64"/>
      <c r="EY68" s="64"/>
      <c r="EZ68" s="64"/>
      <c r="FA68" s="64"/>
      <c r="FB68" s="64"/>
      <c r="FC68" s="64"/>
      <c r="FD68" s="64"/>
      <c r="FE68" s="64"/>
      <c r="FF68" s="64"/>
      <c r="FG68" s="64"/>
      <c r="FH68" s="64"/>
      <c r="FI68" s="64"/>
      <c r="FJ68" s="64"/>
      <c r="FK68" s="64"/>
      <c r="FL68" s="64"/>
      <c r="FM68" s="64"/>
      <c r="FN68" s="64"/>
      <c r="FO68" s="64"/>
      <c r="FP68" s="64"/>
      <c r="FQ68" s="64"/>
      <c r="FR68" s="64"/>
      <c r="FS68" s="64"/>
      <c r="FT68" s="64"/>
      <c r="FU68" s="64"/>
      <c r="FV68" s="64"/>
      <c r="FW68" s="64"/>
      <c r="FX68" s="64"/>
      <c r="FY68" s="64"/>
      <c r="FZ68" s="64"/>
      <c r="GA68" s="64"/>
      <c r="GB68" s="64"/>
      <c r="GC68" s="64"/>
      <c r="GD68" s="64"/>
      <c r="GE68" s="64"/>
      <c r="GF68" s="64"/>
      <c r="GG68" s="64"/>
      <c r="GH68" s="64"/>
      <c r="GI68" s="64"/>
      <c r="GJ68" s="64"/>
      <c r="GK68" s="64"/>
      <c r="GL68" s="64"/>
      <c r="GM68" s="64"/>
      <c r="GN68" s="64"/>
      <c r="GO68" s="64"/>
      <c r="GP68" s="64"/>
      <c r="GQ68" s="64"/>
      <c r="GR68" s="64"/>
      <c r="GS68" s="64"/>
      <c r="GT68" s="64"/>
      <c r="GU68" s="64"/>
      <c r="GV68" s="64"/>
      <c r="GW68" s="64"/>
      <c r="GX68" s="64"/>
      <c r="GY68" s="64"/>
      <c r="GZ68" s="64"/>
    </row>
    <row r="69" spans="1:208" x14ac:dyDescent="0.2">
      <c r="A69" s="166">
        <v>37561</v>
      </c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</row>
    <row r="70" spans="1:208" x14ac:dyDescent="0.2">
      <c r="A70" s="166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</row>
    <row r="71" spans="1:208" x14ac:dyDescent="0.2">
      <c r="A71" s="166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</row>
    <row r="72" spans="1:208" x14ac:dyDescent="0.2">
      <c r="A72" s="166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</row>
    <row r="73" spans="1:208" x14ac:dyDescent="0.2">
      <c r="A73" s="166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</row>
    <row r="74" spans="1:208" x14ac:dyDescent="0.2">
      <c r="A74" s="167" t="s">
        <v>197</v>
      </c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>
        <v>150000</v>
      </c>
      <c r="AM74" s="168"/>
      <c r="AN74" s="168"/>
      <c r="AO74" s="168">
        <v>2010000</v>
      </c>
      <c r="AP74" s="168">
        <v>550000</v>
      </c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BE74" s="168"/>
      <c r="BF74" s="168"/>
      <c r="BG74" s="168"/>
      <c r="BH74" s="168">
        <v>800000</v>
      </c>
      <c r="BI74" s="168">
        <v>400000</v>
      </c>
      <c r="BJ74" s="168">
        <v>300000</v>
      </c>
      <c r="BK74" s="168"/>
      <c r="BL74" s="168"/>
      <c r="BM74" s="168">
        <v>1090000</v>
      </c>
      <c r="BN74" s="168">
        <v>825000</v>
      </c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9"/>
    </row>
    <row r="75" spans="1:208" x14ac:dyDescent="0.2">
      <c r="A75" s="170" t="s">
        <v>198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>
        <v>725000</v>
      </c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171"/>
    </row>
    <row r="76" spans="1:208" x14ac:dyDescent="0.2">
      <c r="A76" s="166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</row>
    <row r="77" spans="1:208" x14ac:dyDescent="0.2">
      <c r="A77" s="172"/>
      <c r="B77" s="364" t="s">
        <v>199</v>
      </c>
      <c r="C77" s="364"/>
      <c r="D77" s="365" t="s">
        <v>200</v>
      </c>
      <c r="E77" s="366"/>
      <c r="F77" s="145"/>
      <c r="G77" s="145"/>
      <c r="H77" s="145"/>
      <c r="I77" s="173" t="s">
        <v>153</v>
      </c>
      <c r="J77" s="173"/>
      <c r="K77" s="84">
        <v>2850</v>
      </c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</row>
    <row r="78" spans="1:208" x14ac:dyDescent="0.2">
      <c r="A78" s="170"/>
      <c r="B78" s="174" t="s">
        <v>201</v>
      </c>
      <c r="C78" s="174" t="s">
        <v>202</v>
      </c>
      <c r="D78" s="175" t="s">
        <v>201</v>
      </c>
      <c r="E78" s="176" t="s">
        <v>202</v>
      </c>
      <c r="F78" s="145"/>
      <c r="G78" s="145"/>
      <c r="H78" s="145"/>
      <c r="I78" s="173"/>
      <c r="J78" s="173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>
        <v>2001</v>
      </c>
      <c r="BC78" s="145"/>
      <c r="BD78" s="145">
        <v>2000</v>
      </c>
      <c r="BE78" s="145" t="s">
        <v>203</v>
      </c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</row>
    <row r="79" spans="1:208" x14ac:dyDescent="0.2">
      <c r="A79" s="177">
        <v>37012</v>
      </c>
      <c r="B79" s="160">
        <v>150000</v>
      </c>
      <c r="C79" s="160">
        <v>150000</v>
      </c>
      <c r="D79" s="178">
        <v>225000</v>
      </c>
      <c r="E79" s="88">
        <v>225000</v>
      </c>
      <c r="F79" s="145"/>
      <c r="G79" s="145"/>
      <c r="H79" s="145"/>
      <c r="I79" s="173" t="s">
        <v>154</v>
      </c>
      <c r="J79" s="173" t="s">
        <v>204</v>
      </c>
      <c r="K79" s="84">
        <v>2350</v>
      </c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 t="s">
        <v>205</v>
      </c>
      <c r="BB79" s="145">
        <v>800000</v>
      </c>
      <c r="BC79" s="145"/>
      <c r="BD79" s="145">
        <v>543698</v>
      </c>
      <c r="BE79" s="145">
        <f>BB79-BD79</f>
        <v>256302</v>
      </c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</row>
    <row r="80" spans="1:208" x14ac:dyDescent="0.2">
      <c r="A80" s="177">
        <v>37043</v>
      </c>
      <c r="B80" s="160">
        <v>150000</v>
      </c>
      <c r="C80" s="160">
        <v>150000</v>
      </c>
      <c r="D80" s="178">
        <v>200000</v>
      </c>
      <c r="E80" s="88">
        <v>200000</v>
      </c>
      <c r="F80" s="145"/>
      <c r="G80" s="86"/>
      <c r="H80" s="86"/>
      <c r="I80" s="173"/>
      <c r="J80" s="173" t="s">
        <v>158</v>
      </c>
      <c r="K80" s="84">
        <v>2200</v>
      </c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/>
      <c r="AG80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 t="s">
        <v>206</v>
      </c>
      <c r="BB80" s="145">
        <v>61000</v>
      </c>
      <c r="BC80" s="145"/>
      <c r="BD80" s="145">
        <v>50300</v>
      </c>
      <c r="BE80" s="145">
        <f>BB80-BD80</f>
        <v>10700</v>
      </c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</row>
    <row r="81" spans="1:80" x14ac:dyDescent="0.2">
      <c r="A81" s="177">
        <v>37073</v>
      </c>
      <c r="B81" s="160">
        <v>100000</v>
      </c>
      <c r="C81" s="160">
        <v>100000</v>
      </c>
      <c r="D81" s="178">
        <v>150000</v>
      </c>
      <c r="E81" s="88">
        <v>150000</v>
      </c>
      <c r="F81" s="145"/>
      <c r="G81" s="86"/>
      <c r="H81" s="86"/>
      <c r="I81" s="173"/>
      <c r="J81" s="173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/>
      <c r="AG81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5" t="s">
        <v>160</v>
      </c>
      <c r="BB81" s="145">
        <v>104000</v>
      </c>
      <c r="BC81" s="145"/>
      <c r="BD81" s="145">
        <v>122000</v>
      </c>
      <c r="BE81" s="145">
        <f>BB81-BD81</f>
        <v>-18000</v>
      </c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</row>
    <row r="82" spans="1:80" x14ac:dyDescent="0.2">
      <c r="A82" s="177">
        <v>37104</v>
      </c>
      <c r="B82" s="160">
        <v>0</v>
      </c>
      <c r="C82" s="160">
        <v>50000</v>
      </c>
      <c r="D82" s="178">
        <v>0</v>
      </c>
      <c r="E82" s="88">
        <v>0</v>
      </c>
      <c r="F82" s="145"/>
      <c r="G82" s="86"/>
      <c r="H82" s="86"/>
      <c r="I82" s="173" t="s">
        <v>207</v>
      </c>
      <c r="J82" s="173" t="s">
        <v>208</v>
      </c>
      <c r="K82" s="84">
        <v>650</v>
      </c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/>
      <c r="AG82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 t="s">
        <v>199</v>
      </c>
      <c r="BB82" s="145">
        <v>2850000</v>
      </c>
      <c r="BC82" s="145"/>
      <c r="BD82" s="145">
        <v>2666000</v>
      </c>
      <c r="BE82" s="145">
        <f>BB82-BD82</f>
        <v>184000</v>
      </c>
      <c r="BF82" s="145"/>
      <c r="BG82" s="145"/>
      <c r="BH82" s="145"/>
      <c r="BI82" s="14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</row>
    <row r="83" spans="1:80" x14ac:dyDescent="0.2">
      <c r="A83" s="177">
        <v>37135</v>
      </c>
      <c r="B83" s="160">
        <v>0</v>
      </c>
      <c r="C83" s="160">
        <v>50000</v>
      </c>
      <c r="D83" s="178">
        <v>-100000</v>
      </c>
      <c r="E83" s="88">
        <v>0</v>
      </c>
      <c r="F83" s="145"/>
      <c r="G83" s="86"/>
      <c r="H83" s="86"/>
      <c r="I83" s="173"/>
      <c r="J83" s="173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/>
      <c r="AG83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84" t="s">
        <v>200</v>
      </c>
      <c r="BB83" s="84">
        <v>2100000</v>
      </c>
      <c r="BD83" s="84">
        <v>1902000</v>
      </c>
      <c r="BE83" s="145">
        <f>BB83-BD83</f>
        <v>198000</v>
      </c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</row>
    <row r="84" spans="1:80" ht="13.5" thickBot="1" x14ac:dyDescent="0.25">
      <c r="A84" s="177">
        <v>37165</v>
      </c>
      <c r="B84" s="160">
        <v>0</v>
      </c>
      <c r="C84" s="160">
        <v>50000</v>
      </c>
      <c r="D84" s="178">
        <v>-100000</v>
      </c>
      <c r="E84" s="88">
        <v>0</v>
      </c>
      <c r="G84" s="86"/>
      <c r="H84" s="86"/>
      <c r="I84" s="173" t="s">
        <v>165</v>
      </c>
      <c r="J84" s="173" t="s">
        <v>209</v>
      </c>
      <c r="AF84"/>
      <c r="AG84"/>
      <c r="BE84" s="179">
        <f>SUM(BE79:BE83)</f>
        <v>631002</v>
      </c>
    </row>
    <row r="85" spans="1:80" ht="13.5" thickTop="1" x14ac:dyDescent="0.2">
      <c r="A85" s="177">
        <v>37196</v>
      </c>
      <c r="B85" s="160">
        <v>-300000</v>
      </c>
      <c r="C85" s="160">
        <v>-200000</v>
      </c>
      <c r="D85" s="178">
        <v>-100000</v>
      </c>
      <c r="E85" s="88">
        <v>0</v>
      </c>
      <c r="G85" s="86"/>
      <c r="H85" s="86"/>
      <c r="I85" s="173"/>
      <c r="J85" s="173"/>
      <c r="AF85"/>
      <c r="AG85"/>
    </row>
    <row r="86" spans="1:80" x14ac:dyDescent="0.2">
      <c r="A86" s="177">
        <v>37226</v>
      </c>
      <c r="B86" s="160">
        <v>100000</v>
      </c>
      <c r="C86" s="160">
        <v>200000</v>
      </c>
      <c r="D86" s="178">
        <v>-100000</v>
      </c>
      <c r="E86" s="88">
        <v>0</v>
      </c>
      <c r="G86" s="86"/>
      <c r="H86" s="86"/>
      <c r="I86" s="173" t="s">
        <v>167</v>
      </c>
      <c r="J86" s="173"/>
      <c r="K86" s="84">
        <v>1650</v>
      </c>
      <c r="AF86"/>
      <c r="AG86"/>
    </row>
    <row r="87" spans="1:80" x14ac:dyDescent="0.2">
      <c r="A87" s="177">
        <v>37257</v>
      </c>
      <c r="B87" s="160">
        <v>-400000</v>
      </c>
      <c r="C87" s="160">
        <v>-300000</v>
      </c>
      <c r="D87" s="178">
        <v>-100000</v>
      </c>
      <c r="E87" s="88">
        <v>0</v>
      </c>
      <c r="G87" s="86"/>
      <c r="H87" s="86"/>
      <c r="I87" s="173"/>
      <c r="J87" s="173" t="s">
        <v>165</v>
      </c>
      <c r="K87" s="84" t="s">
        <v>210</v>
      </c>
      <c r="AF87"/>
      <c r="AG87"/>
    </row>
    <row r="88" spans="1:80" x14ac:dyDescent="0.2">
      <c r="A88" s="177">
        <v>37288</v>
      </c>
      <c r="B88" s="160">
        <v>-500000</v>
      </c>
      <c r="C88" s="160">
        <v>-400000</v>
      </c>
      <c r="D88" s="178">
        <v>-100000</v>
      </c>
      <c r="E88" s="88">
        <v>0</v>
      </c>
      <c r="G88" s="86"/>
      <c r="H88" s="86"/>
      <c r="I88" s="173"/>
      <c r="J88" s="173" t="s">
        <v>166</v>
      </c>
      <c r="K88" s="84">
        <v>750</v>
      </c>
      <c r="AF88"/>
      <c r="AG88"/>
    </row>
    <row r="89" spans="1:80" x14ac:dyDescent="0.2">
      <c r="A89" s="170">
        <v>37316</v>
      </c>
      <c r="B89" s="79">
        <v>-100000</v>
      </c>
      <c r="C89" s="79">
        <v>0</v>
      </c>
      <c r="D89" s="180">
        <v>-100000</v>
      </c>
      <c r="E89" s="82">
        <v>0</v>
      </c>
      <c r="G89" s="160"/>
      <c r="H89" s="86"/>
      <c r="AF89"/>
      <c r="AG89"/>
    </row>
    <row r="90" spans="1:80" x14ac:dyDescent="0.2">
      <c r="A90" s="166"/>
      <c r="AF90"/>
      <c r="AG90"/>
    </row>
    <row r="91" spans="1:80" x14ac:dyDescent="0.2">
      <c r="AF91"/>
      <c r="AG91"/>
    </row>
    <row r="92" spans="1:80" x14ac:dyDescent="0.2">
      <c r="AF92"/>
      <c r="AG92"/>
    </row>
    <row r="93" spans="1:80" x14ac:dyDescent="0.2">
      <c r="A93" s="182"/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>
        <f>R51</f>
        <v>48018000</v>
      </c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4"/>
      <c r="AG93" s="184"/>
      <c r="AH93" s="183"/>
      <c r="AI93" s="183">
        <f>AI51</f>
        <v>72588481</v>
      </c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  <c r="BF93" s="183"/>
      <c r="BG93" s="183"/>
      <c r="BH93" s="183"/>
      <c r="BI93" s="183"/>
      <c r="BJ93" s="183"/>
      <c r="BK93" s="183"/>
      <c r="BL93" s="183"/>
      <c r="BM93" s="183"/>
      <c r="BN93" s="183"/>
      <c r="BO93" s="183"/>
      <c r="BP93" s="183"/>
      <c r="BQ93" s="183"/>
      <c r="BR93" s="183"/>
      <c r="BS93" s="183"/>
      <c r="BT93" s="183"/>
      <c r="BU93" s="183"/>
      <c r="BV93" s="183"/>
      <c r="BW93" s="183"/>
      <c r="BX93" s="183"/>
      <c r="BY93" s="183"/>
      <c r="BZ93" s="183"/>
      <c r="CA93" s="183"/>
      <c r="CB93" s="146"/>
    </row>
    <row r="94" spans="1:80" x14ac:dyDescent="0.2">
      <c r="A94" s="185">
        <v>37043</v>
      </c>
      <c r="B94" s="84">
        <f t="shared" ref="B94:B123" si="53">B$40*(1+C94)+SUM(D94:E94)</f>
        <v>2902000</v>
      </c>
      <c r="C94" s="85">
        <v>0</v>
      </c>
      <c r="D94" s="86">
        <v>-195900</v>
      </c>
      <c r="E94" s="84">
        <f>[1]PLANTS!P$113</f>
        <v>0</v>
      </c>
      <c r="F94" s="84">
        <f t="shared" ref="F94:F123" si="54">AR94</f>
        <v>464151</v>
      </c>
      <c r="G94" s="84">
        <f t="shared" ref="G94:G123" si="55">BG94</f>
        <v>1067248</v>
      </c>
      <c r="H94" s="84">
        <f t="shared" ref="H94:H123" si="56">BH94</f>
        <v>782950</v>
      </c>
      <c r="I94" s="86">
        <v>129000</v>
      </c>
      <c r="J94" s="76">
        <v>326727</v>
      </c>
      <c r="K94" s="86">
        <v>370000</v>
      </c>
      <c r="M94" s="86">
        <v>0</v>
      </c>
      <c r="N94" s="86">
        <v>262000</v>
      </c>
      <c r="O94" s="67">
        <f t="shared" ref="O94:O123" si="57">SUM(I94:K94)</f>
        <v>825727</v>
      </c>
      <c r="P94" s="84">
        <f t="shared" ref="P94:P123" si="58">SUM(F94:N94)</f>
        <v>3402076</v>
      </c>
      <c r="Q94" s="84">
        <f t="shared" ref="Q94:Q123" si="59">P94-B94</f>
        <v>500076</v>
      </c>
      <c r="R94" s="89">
        <f t="shared" ref="R94:R123" si="60">R93+Q94</f>
        <v>48518076</v>
      </c>
      <c r="S94" s="64">
        <f t="shared" ref="S94:S123" si="61">S$40*(1+T94)+SUM(U94:V94)</f>
        <v>2114000</v>
      </c>
      <c r="T94" s="85">
        <v>0</v>
      </c>
      <c r="U94" s="86">
        <v>17333</v>
      </c>
      <c r="V94" s="84">
        <f>[1]PLANTS!S$113</f>
        <v>0</v>
      </c>
      <c r="W94" s="76">
        <v>44000</v>
      </c>
      <c r="X94" s="84">
        <f t="shared" ref="X94:X123" si="62">K94</f>
        <v>370000</v>
      </c>
      <c r="Y94" s="86">
        <v>3000</v>
      </c>
      <c r="Z94" s="64">
        <f t="shared" ref="Z94:Z123" si="63">S94+SUM(W94:Y94)</f>
        <v>2531000</v>
      </c>
      <c r="AA94" s="84">
        <f t="shared" ref="AA94:AA123" si="64">AS94</f>
        <v>802837</v>
      </c>
      <c r="AB94" s="84">
        <f t="shared" ref="AB94:AB123" si="65">BI94</f>
        <v>199560</v>
      </c>
      <c r="AC94" s="114">
        <f t="shared" ref="AC94:AC123" si="66">BY94</f>
        <v>68299</v>
      </c>
      <c r="AD94" s="84">
        <f t="shared" ref="AD94:AD123" si="67">SUM(AA94:AC94)</f>
        <v>1070696</v>
      </c>
      <c r="AE94" s="86">
        <v>1825360</v>
      </c>
      <c r="AF94" s="86">
        <v>217000</v>
      </c>
      <c r="AG94" s="84">
        <f t="shared" ref="AG94:AG123" si="68">SUM(AD94:AF94)</f>
        <v>3113056</v>
      </c>
      <c r="AH94" s="84">
        <f t="shared" ref="AH94:AH123" si="69">AG94-Z94</f>
        <v>582056</v>
      </c>
      <c r="AI94" s="89">
        <f t="shared" ref="AI94:AI123" si="70">AI93+AH94</f>
        <v>73170537</v>
      </c>
      <c r="AJ94" s="86">
        <v>2766645</v>
      </c>
      <c r="AK94" s="86">
        <v>2250029</v>
      </c>
      <c r="AL94" s="84">
        <f t="shared" ref="AL94:AL123" si="71">AK94-SUM(AM94:AO94)</f>
        <v>141891</v>
      </c>
      <c r="AM94" s="86">
        <v>33277</v>
      </c>
      <c r="AN94" s="84">
        <f>[1]PLANTS!G$113</f>
        <v>0</v>
      </c>
      <c r="AO94" s="86">
        <v>2074861</v>
      </c>
      <c r="AP94" s="84">
        <f t="shared" ref="AP94:AP123" si="72">AO94-SUM(AQ94:AT94)</f>
        <v>531515</v>
      </c>
      <c r="AQ94" s="86">
        <v>92297</v>
      </c>
      <c r="AR94" s="86">
        <v>464151</v>
      </c>
      <c r="AS94" s="86">
        <v>802837</v>
      </c>
      <c r="AT94" s="186">
        <v>184061</v>
      </c>
      <c r="AU94" s="160"/>
      <c r="AV94" s="86">
        <v>700029</v>
      </c>
      <c r="AW94" s="114">
        <f t="shared" ref="AW94:AW123" si="73">AX94-AV94</f>
        <v>679094</v>
      </c>
      <c r="AX94" s="84">
        <f t="shared" ref="AX94:AX123" si="74">BG94+SUM(AZ94:BE94)-BF94-AY94</f>
        <v>1379123</v>
      </c>
      <c r="AY94" s="76">
        <v>0</v>
      </c>
      <c r="AZ94" s="84">
        <f>[1]PLANTS!D$113</f>
        <v>0</v>
      </c>
      <c r="BA94" s="76">
        <v>116483</v>
      </c>
      <c r="BB94" s="76">
        <v>824582</v>
      </c>
      <c r="BC94" s="76"/>
      <c r="BD94" s="76">
        <v>0</v>
      </c>
      <c r="BE94" s="76">
        <v>44216</v>
      </c>
      <c r="BF94" s="84">
        <f t="shared" ref="BF94:BF123" si="75">AL94+AP94</f>
        <v>673406</v>
      </c>
      <c r="BG94" s="155">
        <v>1067248</v>
      </c>
      <c r="BH94" s="86">
        <v>782950</v>
      </c>
      <c r="BI94" s="86">
        <v>199560</v>
      </c>
      <c r="BJ94" s="86">
        <v>24630</v>
      </c>
      <c r="BK94" s="86">
        <v>3014</v>
      </c>
      <c r="BL94" s="145">
        <f>[1]PLANTS!J$113</f>
        <v>0</v>
      </c>
      <c r="BM94" s="89">
        <f t="shared" ref="BM94:BM123" si="76">SUM(BH94:BL94)</f>
        <v>1010154</v>
      </c>
      <c r="BN94" s="76">
        <v>605101</v>
      </c>
      <c r="BO94" s="76">
        <v>142709</v>
      </c>
      <c r="BP94" s="76">
        <f t="shared" ref="BP94:BP123" si="77">BP$40+BQ94</f>
        <v>168359</v>
      </c>
      <c r="BQ94" s="76">
        <v>-55550</v>
      </c>
      <c r="BR94" s="84">
        <f t="shared" ref="BR94:BR123" si="78">AT94</f>
        <v>184061</v>
      </c>
      <c r="BS94" s="84">
        <f t="shared" ref="BS94:BS123" si="79">BJ94</f>
        <v>24630</v>
      </c>
      <c r="BT94" s="86">
        <v>68531</v>
      </c>
      <c r="BU94" s="84">
        <f>[1]PLANTS!M$113</f>
        <v>0</v>
      </c>
      <c r="BV94" s="67">
        <f t="shared" ref="BV94:BV123" si="80">BV$40+BW94</f>
        <v>432387</v>
      </c>
      <c r="BW94" s="76">
        <v>-77800</v>
      </c>
      <c r="BX94" s="157">
        <v>29260</v>
      </c>
      <c r="BY94" s="84">
        <f t="shared" ref="BY94:BY123" si="81">BN94+BO94+SUM(BR94:BT94)-BU94-BV94-BX94-BZ94-BP94</f>
        <v>68299</v>
      </c>
      <c r="BZ94" s="84">
        <f t="shared" ref="BZ94:BZ123" si="82">J94</f>
        <v>326727</v>
      </c>
      <c r="CA94" s="68">
        <f t="shared" ref="CA94:CA123" si="83">BU94+BV94+SUM(BX94:BZ94)</f>
        <v>856673</v>
      </c>
      <c r="CB94" s="146"/>
    </row>
    <row r="95" spans="1:80" x14ac:dyDescent="0.2">
      <c r="A95" s="185">
        <f t="shared" ref="A95:A123" si="84">A94+1</f>
        <v>37044</v>
      </c>
      <c r="B95" s="84">
        <f t="shared" si="53"/>
        <v>2502000</v>
      </c>
      <c r="C95" s="85">
        <v>0</v>
      </c>
      <c r="D95" s="86">
        <v>-595900</v>
      </c>
      <c r="E95" s="84">
        <f>[1]PLANTS!P$113</f>
        <v>0</v>
      </c>
      <c r="F95" s="84">
        <f t="shared" si="54"/>
        <v>486402</v>
      </c>
      <c r="G95" s="84">
        <f t="shared" si="55"/>
        <v>1004886</v>
      </c>
      <c r="H95" s="84">
        <f t="shared" si="56"/>
        <v>812800</v>
      </c>
      <c r="I95" s="86">
        <v>134000</v>
      </c>
      <c r="J95" s="76">
        <v>343377</v>
      </c>
      <c r="K95" s="86">
        <v>312000</v>
      </c>
      <c r="M95" s="86">
        <v>0</v>
      </c>
      <c r="N95" s="86">
        <v>260000</v>
      </c>
      <c r="O95" s="67">
        <f t="shared" si="57"/>
        <v>789377</v>
      </c>
      <c r="P95" s="84">
        <f t="shared" si="58"/>
        <v>3353465</v>
      </c>
      <c r="Q95" s="84">
        <f t="shared" si="59"/>
        <v>851465</v>
      </c>
      <c r="R95" s="89">
        <f t="shared" si="60"/>
        <v>49369541</v>
      </c>
      <c r="S95" s="64">
        <f t="shared" si="61"/>
        <v>1914000</v>
      </c>
      <c r="T95" s="85">
        <v>0</v>
      </c>
      <c r="U95" s="86">
        <v>-182667</v>
      </c>
      <c r="V95" s="84">
        <f>[1]PLANTS!S$113</f>
        <v>0</v>
      </c>
      <c r="W95" s="76">
        <v>39000</v>
      </c>
      <c r="X95" s="84">
        <f t="shared" si="62"/>
        <v>312000</v>
      </c>
      <c r="Y95" s="86">
        <v>2000</v>
      </c>
      <c r="Z95" s="64">
        <f t="shared" si="63"/>
        <v>2267000</v>
      </c>
      <c r="AA95" s="84">
        <f t="shared" si="64"/>
        <v>720511</v>
      </c>
      <c r="AB95" s="84">
        <f t="shared" si="65"/>
        <v>147248</v>
      </c>
      <c r="AC95" s="114">
        <f t="shared" si="66"/>
        <v>120403</v>
      </c>
      <c r="AD95" s="84">
        <f t="shared" si="67"/>
        <v>988162</v>
      </c>
      <c r="AE95" s="86">
        <v>1580990</v>
      </c>
      <c r="AF95" s="86">
        <v>220000</v>
      </c>
      <c r="AG95" s="84">
        <f t="shared" si="68"/>
        <v>2789152</v>
      </c>
      <c r="AH95" s="84">
        <f t="shared" si="69"/>
        <v>522152</v>
      </c>
      <c r="AI95" s="89">
        <f t="shared" si="70"/>
        <v>73692689</v>
      </c>
      <c r="AJ95" s="86">
        <v>2606303</v>
      </c>
      <c r="AK95" s="86">
        <v>2250029</v>
      </c>
      <c r="AL95" s="84">
        <f t="shared" si="71"/>
        <v>142641</v>
      </c>
      <c r="AM95" s="86">
        <v>36902</v>
      </c>
      <c r="AN95" s="84">
        <f>[1]PLANTS!G$113</f>
        <v>0</v>
      </c>
      <c r="AO95" s="86">
        <v>2070486</v>
      </c>
      <c r="AP95" s="84">
        <f t="shared" si="72"/>
        <v>567328</v>
      </c>
      <c r="AQ95" s="86">
        <v>102863</v>
      </c>
      <c r="AR95" s="86">
        <v>486402</v>
      </c>
      <c r="AS95" s="86">
        <v>720511</v>
      </c>
      <c r="AT95" s="186">
        <v>193382</v>
      </c>
      <c r="AU95" s="160"/>
      <c r="AV95" s="86">
        <v>500029</v>
      </c>
      <c r="AW95" s="114">
        <f t="shared" si="73"/>
        <v>650260</v>
      </c>
      <c r="AX95" s="84">
        <f t="shared" si="74"/>
        <v>1150289</v>
      </c>
      <c r="AY95" s="76">
        <v>0</v>
      </c>
      <c r="AZ95" s="84">
        <f>[1]PLANTS!D$113</f>
        <v>0</v>
      </c>
      <c r="BA95" s="76">
        <v>121525</v>
      </c>
      <c r="BB95" s="76">
        <v>669860</v>
      </c>
      <c r="BC95" s="76"/>
      <c r="BD95" s="76">
        <v>0</v>
      </c>
      <c r="BE95" s="76">
        <v>63987</v>
      </c>
      <c r="BF95" s="84">
        <f t="shared" si="75"/>
        <v>709969</v>
      </c>
      <c r="BG95" s="155">
        <v>1004886</v>
      </c>
      <c r="BH95" s="86">
        <v>812800</v>
      </c>
      <c r="BI95" s="86">
        <v>147248</v>
      </c>
      <c r="BJ95" s="86">
        <v>24654</v>
      </c>
      <c r="BK95" s="86">
        <v>3014</v>
      </c>
      <c r="BL95" s="145">
        <f>[1]PLANTS!J$113</f>
        <v>0</v>
      </c>
      <c r="BM95" s="89">
        <f t="shared" si="76"/>
        <v>987716</v>
      </c>
      <c r="BN95" s="76">
        <v>665755</v>
      </c>
      <c r="BO95" s="76">
        <v>142768</v>
      </c>
      <c r="BP95" s="76">
        <f t="shared" si="77"/>
        <v>183575</v>
      </c>
      <c r="BQ95" s="76">
        <v>-40334</v>
      </c>
      <c r="BR95" s="84">
        <f t="shared" si="78"/>
        <v>193382</v>
      </c>
      <c r="BS95" s="84">
        <f t="shared" si="79"/>
        <v>24654</v>
      </c>
      <c r="BT95" s="86">
        <v>77583</v>
      </c>
      <c r="BU95" s="84">
        <f>[1]PLANTS!M$113</f>
        <v>0</v>
      </c>
      <c r="BV95" s="67">
        <f t="shared" si="80"/>
        <v>423187</v>
      </c>
      <c r="BW95" s="76">
        <v>-87000</v>
      </c>
      <c r="BX95" s="157">
        <v>33600</v>
      </c>
      <c r="BY95" s="84">
        <f t="shared" si="81"/>
        <v>120403</v>
      </c>
      <c r="BZ95" s="84">
        <f t="shared" si="82"/>
        <v>343377</v>
      </c>
      <c r="CA95" s="68">
        <f t="shared" si="83"/>
        <v>920567</v>
      </c>
      <c r="CB95" s="146"/>
    </row>
    <row r="96" spans="1:80" x14ac:dyDescent="0.2">
      <c r="A96" s="185">
        <f t="shared" si="84"/>
        <v>37045</v>
      </c>
      <c r="B96" s="84">
        <f t="shared" si="53"/>
        <v>2323000</v>
      </c>
      <c r="C96" s="85">
        <v>0</v>
      </c>
      <c r="D96" s="86">
        <v>-774900</v>
      </c>
      <c r="E96" s="84">
        <f>[1]PLANTS!P$113</f>
        <v>0</v>
      </c>
      <c r="F96" s="84">
        <f t="shared" si="54"/>
        <v>444175</v>
      </c>
      <c r="G96" s="84">
        <f t="shared" si="55"/>
        <v>916175</v>
      </c>
      <c r="H96" s="84">
        <f t="shared" si="56"/>
        <v>804876</v>
      </c>
      <c r="I96" s="86">
        <v>135000</v>
      </c>
      <c r="J96" s="76">
        <v>345178</v>
      </c>
      <c r="K96" s="86">
        <v>311000</v>
      </c>
      <c r="M96" s="86">
        <v>0</v>
      </c>
      <c r="N96" s="86">
        <v>253000</v>
      </c>
      <c r="O96" s="67">
        <f t="shared" si="57"/>
        <v>791178</v>
      </c>
      <c r="P96" s="84">
        <f t="shared" si="58"/>
        <v>3209404</v>
      </c>
      <c r="Q96" s="84">
        <f t="shared" si="59"/>
        <v>886404</v>
      </c>
      <c r="R96" s="89">
        <f t="shared" si="60"/>
        <v>50255945</v>
      </c>
      <c r="S96" s="64">
        <f t="shared" si="61"/>
        <v>1919000</v>
      </c>
      <c r="T96" s="85">
        <v>0</v>
      </c>
      <c r="U96" s="86">
        <v>-177667</v>
      </c>
      <c r="V96" s="84">
        <f>[1]PLANTS!S$113</f>
        <v>0</v>
      </c>
      <c r="W96" s="76">
        <v>38000</v>
      </c>
      <c r="X96" s="84">
        <f t="shared" si="62"/>
        <v>311000</v>
      </c>
      <c r="Y96" s="86">
        <v>3000</v>
      </c>
      <c r="Z96" s="64">
        <f t="shared" si="63"/>
        <v>2271000</v>
      </c>
      <c r="AA96" s="84">
        <f t="shared" si="64"/>
        <v>740386</v>
      </c>
      <c r="AB96" s="84">
        <f t="shared" si="65"/>
        <v>192955</v>
      </c>
      <c r="AC96" s="114">
        <f t="shared" si="66"/>
        <v>94524</v>
      </c>
      <c r="AD96" s="84">
        <f t="shared" si="67"/>
        <v>1027865</v>
      </c>
      <c r="AE96" s="86">
        <v>1526410</v>
      </c>
      <c r="AF96" s="86">
        <v>221000</v>
      </c>
      <c r="AG96" s="84">
        <f t="shared" si="68"/>
        <v>2775275</v>
      </c>
      <c r="AH96" s="84">
        <f t="shared" si="69"/>
        <v>504275</v>
      </c>
      <c r="AI96" s="89">
        <f t="shared" si="70"/>
        <v>74196964</v>
      </c>
      <c r="AJ96" s="86">
        <v>2609121</v>
      </c>
      <c r="AK96" s="86">
        <v>2227852</v>
      </c>
      <c r="AL96" s="84">
        <f t="shared" si="71"/>
        <v>142632</v>
      </c>
      <c r="AM96" s="86">
        <v>40996</v>
      </c>
      <c r="AN96" s="84">
        <f>[1]PLANTS!G$113</f>
        <v>0</v>
      </c>
      <c r="AO96" s="86">
        <v>2044224</v>
      </c>
      <c r="AP96" s="84">
        <f t="shared" si="72"/>
        <v>550247</v>
      </c>
      <c r="AQ96" s="86">
        <v>103982</v>
      </c>
      <c r="AR96" s="86">
        <v>444175</v>
      </c>
      <c r="AS96" s="86">
        <v>740386</v>
      </c>
      <c r="AT96" s="186">
        <v>205434</v>
      </c>
      <c r="AU96" s="160"/>
      <c r="AV96" s="86">
        <v>668089</v>
      </c>
      <c r="AW96" s="114">
        <f t="shared" si="73"/>
        <v>369964</v>
      </c>
      <c r="AX96" s="84">
        <f t="shared" si="74"/>
        <v>1038053</v>
      </c>
      <c r="AY96" s="76">
        <v>0</v>
      </c>
      <c r="AZ96" s="84">
        <f>[1]PLANTS!D$113</f>
        <v>0</v>
      </c>
      <c r="BA96" s="76">
        <v>131795</v>
      </c>
      <c r="BB96" s="76">
        <v>627251</v>
      </c>
      <c r="BC96" s="76"/>
      <c r="BD96" s="76">
        <v>0</v>
      </c>
      <c r="BE96" s="76">
        <v>55711</v>
      </c>
      <c r="BF96" s="84">
        <f t="shared" si="75"/>
        <v>692879</v>
      </c>
      <c r="BG96" s="155">
        <v>916175</v>
      </c>
      <c r="BH96" s="86">
        <v>804876</v>
      </c>
      <c r="BI96" s="86">
        <v>192955</v>
      </c>
      <c r="BJ96" s="86">
        <v>24654</v>
      </c>
      <c r="BK96" s="86">
        <v>3014</v>
      </c>
      <c r="BL96" s="145">
        <f>[1]PLANTS!J$113</f>
        <v>0</v>
      </c>
      <c r="BM96" s="89">
        <f t="shared" si="76"/>
        <v>1025499</v>
      </c>
      <c r="BN96" s="76">
        <v>635402</v>
      </c>
      <c r="BO96" s="76">
        <v>127604</v>
      </c>
      <c r="BP96" s="76">
        <f t="shared" si="77"/>
        <v>166709</v>
      </c>
      <c r="BQ96" s="76">
        <v>-57200</v>
      </c>
      <c r="BR96" s="84">
        <f t="shared" si="78"/>
        <v>205434</v>
      </c>
      <c r="BS96" s="84">
        <f t="shared" si="79"/>
        <v>24654</v>
      </c>
      <c r="BT96" s="86">
        <v>75804</v>
      </c>
      <c r="BU96" s="84">
        <f>[1]PLANTS!M$113</f>
        <v>0</v>
      </c>
      <c r="BV96" s="67">
        <f t="shared" si="80"/>
        <v>437987</v>
      </c>
      <c r="BW96" s="76">
        <v>-72200</v>
      </c>
      <c r="BX96" s="157">
        <v>24500</v>
      </c>
      <c r="BY96" s="84">
        <f t="shared" si="81"/>
        <v>94524</v>
      </c>
      <c r="BZ96" s="84">
        <f t="shared" si="82"/>
        <v>345178</v>
      </c>
      <c r="CA96" s="68">
        <f t="shared" si="83"/>
        <v>902189</v>
      </c>
      <c r="CB96" s="146"/>
    </row>
    <row r="97" spans="1:80" x14ac:dyDescent="0.2">
      <c r="A97" s="185">
        <f t="shared" si="84"/>
        <v>37046</v>
      </c>
      <c r="B97" s="84">
        <f t="shared" si="53"/>
        <v>2832000</v>
      </c>
      <c r="C97" s="85">
        <v>0</v>
      </c>
      <c r="D97" s="86">
        <v>-265900</v>
      </c>
      <c r="E97" s="84">
        <f>[1]PLANTS!P$113</f>
        <v>0</v>
      </c>
      <c r="F97" s="64">
        <f t="shared" si="54"/>
        <v>496514</v>
      </c>
      <c r="G97" s="84">
        <f t="shared" si="55"/>
        <v>1173912</v>
      </c>
      <c r="H97" s="84">
        <f t="shared" si="56"/>
        <v>812800</v>
      </c>
      <c r="I97" s="86">
        <v>129000</v>
      </c>
      <c r="J97" s="76">
        <v>346454</v>
      </c>
      <c r="K97" s="86">
        <v>316000</v>
      </c>
      <c r="M97" s="86">
        <v>0</v>
      </c>
      <c r="N97" s="86">
        <v>280000</v>
      </c>
      <c r="O97" s="67">
        <f t="shared" si="57"/>
        <v>791454</v>
      </c>
      <c r="P97" s="84">
        <f t="shared" si="58"/>
        <v>3554680</v>
      </c>
      <c r="Q97" s="84">
        <f t="shared" si="59"/>
        <v>722680</v>
      </c>
      <c r="R97" s="89">
        <f t="shared" si="60"/>
        <v>50978625</v>
      </c>
      <c r="S97" s="64">
        <f t="shared" si="61"/>
        <v>2076000</v>
      </c>
      <c r="T97" s="85">
        <v>0</v>
      </c>
      <c r="U97" s="86">
        <v>-20667</v>
      </c>
      <c r="V97" s="84">
        <f>[1]PLANTS!S$113</f>
        <v>0</v>
      </c>
      <c r="W97" s="76">
        <v>40000</v>
      </c>
      <c r="X97" s="84">
        <f t="shared" si="62"/>
        <v>316000</v>
      </c>
      <c r="Y97" s="86">
        <v>3000</v>
      </c>
      <c r="Z97" s="64">
        <f t="shared" si="63"/>
        <v>2435000</v>
      </c>
      <c r="AA97" s="84">
        <f t="shared" si="64"/>
        <v>685446</v>
      </c>
      <c r="AB97" s="84">
        <f t="shared" si="65"/>
        <v>192652</v>
      </c>
      <c r="AC97" s="114">
        <f t="shared" si="66"/>
        <v>126320</v>
      </c>
      <c r="AD97" s="84">
        <f t="shared" si="67"/>
        <v>1004418</v>
      </c>
      <c r="AE97" s="86">
        <v>1693790</v>
      </c>
      <c r="AF97" s="86">
        <v>220000</v>
      </c>
      <c r="AG97" s="84">
        <f t="shared" si="68"/>
        <v>2918208</v>
      </c>
      <c r="AH97" s="84">
        <f t="shared" si="69"/>
        <v>483208</v>
      </c>
      <c r="AI97" s="89">
        <f t="shared" si="70"/>
        <v>74680172</v>
      </c>
      <c r="AJ97" s="86">
        <v>1999732</v>
      </c>
      <c r="AK97" s="86">
        <v>1958328</v>
      </c>
      <c r="AL97" s="84">
        <f t="shared" si="71"/>
        <v>149331</v>
      </c>
      <c r="AM97" s="86">
        <v>35287</v>
      </c>
      <c r="AN97" s="84">
        <f>[1]PLANTS!G$113</f>
        <v>0</v>
      </c>
      <c r="AO97" s="86">
        <v>1773710</v>
      </c>
      <c r="AP97" s="64">
        <f t="shared" si="72"/>
        <v>306537</v>
      </c>
      <c r="AQ97" s="86">
        <v>96809</v>
      </c>
      <c r="AR97" s="76">
        <v>496514</v>
      </c>
      <c r="AS97" s="86">
        <v>685446</v>
      </c>
      <c r="AT97" s="186">
        <v>188404</v>
      </c>
      <c r="AU97" s="160"/>
      <c r="AV97" s="86">
        <v>850029</v>
      </c>
      <c r="AW97" s="114">
        <f t="shared" si="73"/>
        <v>710507</v>
      </c>
      <c r="AX97" s="84">
        <f t="shared" si="74"/>
        <v>1560536</v>
      </c>
      <c r="AY97" s="76">
        <v>0</v>
      </c>
      <c r="AZ97" s="84">
        <f>[1]PLANTS!D$113</f>
        <v>0</v>
      </c>
      <c r="BA97" s="76">
        <v>137546</v>
      </c>
      <c r="BB97" s="76">
        <v>644765</v>
      </c>
      <c r="BC97" s="76"/>
      <c r="BD97" s="76">
        <v>0</v>
      </c>
      <c r="BE97" s="76">
        <v>60181</v>
      </c>
      <c r="BF97" s="84">
        <f t="shared" si="75"/>
        <v>455868</v>
      </c>
      <c r="BG97" s="155">
        <v>1173912</v>
      </c>
      <c r="BH97" s="86">
        <v>812800</v>
      </c>
      <c r="BI97" s="86">
        <v>192652</v>
      </c>
      <c r="BJ97" s="86">
        <v>24630</v>
      </c>
      <c r="BK97" s="86">
        <v>3014</v>
      </c>
      <c r="BL97" s="145">
        <f>[1]PLANTS!J$113</f>
        <v>0</v>
      </c>
      <c r="BM97" s="89">
        <f t="shared" si="76"/>
        <v>1033096</v>
      </c>
      <c r="BN97" s="76">
        <v>658760</v>
      </c>
      <c r="BO97" s="76">
        <v>140233</v>
      </c>
      <c r="BP97" s="76">
        <f t="shared" si="77"/>
        <v>163074</v>
      </c>
      <c r="BQ97" s="76">
        <v>-60835</v>
      </c>
      <c r="BR97" s="84">
        <f t="shared" si="78"/>
        <v>188404</v>
      </c>
      <c r="BS97" s="84">
        <f t="shared" si="79"/>
        <v>24630</v>
      </c>
      <c r="BT97" s="86">
        <v>79158</v>
      </c>
      <c r="BU97" s="84">
        <f>[1]PLANTS!M$113</f>
        <v>0</v>
      </c>
      <c r="BV97" s="67">
        <f t="shared" si="80"/>
        <v>423787</v>
      </c>
      <c r="BW97" s="76">
        <v>-86400</v>
      </c>
      <c r="BX97" s="157">
        <v>31550</v>
      </c>
      <c r="BY97" s="84">
        <f t="shared" si="81"/>
        <v>126320</v>
      </c>
      <c r="BZ97" s="84">
        <f t="shared" si="82"/>
        <v>346454</v>
      </c>
      <c r="CA97" s="68">
        <f t="shared" si="83"/>
        <v>928111</v>
      </c>
      <c r="CB97" s="146"/>
    </row>
    <row r="98" spans="1:80" x14ac:dyDescent="0.2">
      <c r="A98" s="185">
        <f t="shared" si="84"/>
        <v>37047</v>
      </c>
      <c r="B98" s="84">
        <f t="shared" si="53"/>
        <v>2762000</v>
      </c>
      <c r="C98" s="85">
        <v>0</v>
      </c>
      <c r="D98" s="86">
        <v>-335900</v>
      </c>
      <c r="E98" s="84">
        <f>[1]PLANTS!P$113</f>
        <v>0</v>
      </c>
      <c r="F98" s="64">
        <f t="shared" si="54"/>
        <v>495410</v>
      </c>
      <c r="G98" s="84">
        <f t="shared" si="55"/>
        <v>1161993</v>
      </c>
      <c r="H98" s="84">
        <f t="shared" si="56"/>
        <v>810400</v>
      </c>
      <c r="I98" s="86">
        <v>126000</v>
      </c>
      <c r="J98" s="76">
        <v>351309</v>
      </c>
      <c r="K98" s="86">
        <v>323000</v>
      </c>
      <c r="M98" s="86">
        <v>0</v>
      </c>
      <c r="N98" s="86">
        <v>295000</v>
      </c>
      <c r="O98" s="67">
        <f t="shared" si="57"/>
        <v>800309</v>
      </c>
      <c r="P98" s="84">
        <f t="shared" si="58"/>
        <v>3563112</v>
      </c>
      <c r="Q98" s="84">
        <f t="shared" si="59"/>
        <v>801112</v>
      </c>
      <c r="R98" s="89">
        <f t="shared" si="60"/>
        <v>51779737</v>
      </c>
      <c r="S98" s="64">
        <f t="shared" si="61"/>
        <v>2044000</v>
      </c>
      <c r="T98" s="85">
        <v>0</v>
      </c>
      <c r="U98" s="86">
        <v>-52667</v>
      </c>
      <c r="V98" s="84">
        <f>[1]PLANTS!S$113</f>
        <v>0</v>
      </c>
      <c r="W98" s="76">
        <v>43000</v>
      </c>
      <c r="X98" s="84">
        <f t="shared" si="62"/>
        <v>323000</v>
      </c>
      <c r="Y98" s="86">
        <v>3000</v>
      </c>
      <c r="Z98" s="64">
        <f t="shared" si="63"/>
        <v>2413000</v>
      </c>
      <c r="AA98" s="84">
        <f t="shared" si="64"/>
        <v>809373</v>
      </c>
      <c r="AB98" s="84">
        <f t="shared" si="65"/>
        <v>143773</v>
      </c>
      <c r="AC98" s="114">
        <f t="shared" si="66"/>
        <v>116314</v>
      </c>
      <c r="AD98" s="84">
        <f t="shared" si="67"/>
        <v>1069460</v>
      </c>
      <c r="AE98" s="86">
        <v>1792210</v>
      </c>
      <c r="AF98" s="86">
        <v>219000</v>
      </c>
      <c r="AG98" s="84">
        <f t="shared" si="68"/>
        <v>3080670</v>
      </c>
      <c r="AH98" s="84">
        <f t="shared" si="69"/>
        <v>667670</v>
      </c>
      <c r="AI98" s="89">
        <f t="shared" si="70"/>
        <v>75347842</v>
      </c>
      <c r="AJ98" s="86">
        <v>2237603</v>
      </c>
      <c r="AK98" s="86">
        <v>2200714</v>
      </c>
      <c r="AL98" s="84">
        <f t="shared" si="71"/>
        <v>146787</v>
      </c>
      <c r="AM98" s="86">
        <v>45146</v>
      </c>
      <c r="AN98" s="84">
        <f>[1]PLANTS!G$113</f>
        <v>0</v>
      </c>
      <c r="AO98" s="86">
        <v>2008781</v>
      </c>
      <c r="AP98" s="64">
        <f t="shared" si="72"/>
        <v>401291</v>
      </c>
      <c r="AQ98" s="86">
        <v>96701</v>
      </c>
      <c r="AR98" s="76">
        <v>495410</v>
      </c>
      <c r="AS98" s="86">
        <v>809373</v>
      </c>
      <c r="AT98" s="186">
        <v>206006</v>
      </c>
      <c r="AU98" s="160"/>
      <c r="AV98" s="86">
        <v>850029</v>
      </c>
      <c r="AW98" s="114">
        <f t="shared" si="73"/>
        <v>572857</v>
      </c>
      <c r="AX98" s="84">
        <f t="shared" si="74"/>
        <v>1422886</v>
      </c>
      <c r="AY98" s="76">
        <v>0</v>
      </c>
      <c r="AZ98" s="84">
        <f>[1]PLANTS!D$113</f>
        <v>0</v>
      </c>
      <c r="BA98" s="76">
        <v>137733</v>
      </c>
      <c r="BB98" s="76">
        <v>592406</v>
      </c>
      <c r="BC98" s="76"/>
      <c r="BD98" s="76">
        <v>0</v>
      </c>
      <c r="BE98" s="76">
        <v>78832</v>
      </c>
      <c r="BF98" s="84">
        <f t="shared" si="75"/>
        <v>548078</v>
      </c>
      <c r="BG98" s="155">
        <v>1161993</v>
      </c>
      <c r="BH98" s="86">
        <v>810400</v>
      </c>
      <c r="BI98" s="86">
        <v>143773</v>
      </c>
      <c r="BJ98" s="86">
        <v>24630</v>
      </c>
      <c r="BK98" s="86">
        <v>3014</v>
      </c>
      <c r="BL98" s="145">
        <f>[1]PLANTS!J$113</f>
        <v>0</v>
      </c>
      <c r="BM98" s="89">
        <f t="shared" si="76"/>
        <v>981817</v>
      </c>
      <c r="BN98" s="76">
        <v>648612</v>
      </c>
      <c r="BO98" s="76">
        <v>150071</v>
      </c>
      <c r="BP98" s="76">
        <f t="shared" si="77"/>
        <v>157609</v>
      </c>
      <c r="BQ98" s="76">
        <v>-66300</v>
      </c>
      <c r="BR98" s="84">
        <f t="shared" si="78"/>
        <v>206006</v>
      </c>
      <c r="BS98" s="84">
        <f t="shared" si="79"/>
        <v>24630</v>
      </c>
      <c r="BT98" s="86">
        <v>50000</v>
      </c>
      <c r="BU98" s="84">
        <f>[1]PLANTS!M$113</f>
        <v>0</v>
      </c>
      <c r="BV98" s="67">
        <f t="shared" si="80"/>
        <v>448087</v>
      </c>
      <c r="BW98" s="76">
        <v>-62100</v>
      </c>
      <c r="BX98" s="157">
        <v>6000</v>
      </c>
      <c r="BY98" s="84">
        <f t="shared" si="81"/>
        <v>116314</v>
      </c>
      <c r="BZ98" s="84">
        <f t="shared" si="82"/>
        <v>351309</v>
      </c>
      <c r="CA98" s="68">
        <f t="shared" si="83"/>
        <v>921710</v>
      </c>
      <c r="CB98" s="146"/>
    </row>
    <row r="99" spans="1:80" x14ac:dyDescent="0.2">
      <c r="A99" s="185">
        <f t="shared" si="84"/>
        <v>37048</v>
      </c>
      <c r="B99" s="84">
        <f t="shared" si="53"/>
        <v>2646000</v>
      </c>
      <c r="C99" s="85">
        <v>0</v>
      </c>
      <c r="D99" s="86">
        <v>-451900</v>
      </c>
      <c r="E99" s="84">
        <f>[1]PLANTS!P$113</f>
        <v>0</v>
      </c>
      <c r="F99" s="64">
        <f t="shared" si="54"/>
        <v>450796</v>
      </c>
      <c r="G99" s="84">
        <f t="shared" si="55"/>
        <v>1168307</v>
      </c>
      <c r="H99" s="84">
        <f t="shared" si="56"/>
        <v>813600</v>
      </c>
      <c r="I99" s="86">
        <v>129000</v>
      </c>
      <c r="J99" s="76">
        <v>338251</v>
      </c>
      <c r="K99" s="86">
        <v>314000</v>
      </c>
      <c r="M99" s="86">
        <v>0</v>
      </c>
      <c r="N99" s="86">
        <v>297000</v>
      </c>
      <c r="O99" s="67">
        <f t="shared" si="57"/>
        <v>781251</v>
      </c>
      <c r="P99" s="84">
        <f t="shared" si="58"/>
        <v>3510954</v>
      </c>
      <c r="Q99" s="84">
        <f t="shared" si="59"/>
        <v>864954</v>
      </c>
      <c r="R99" s="89">
        <f t="shared" si="60"/>
        <v>52644691</v>
      </c>
      <c r="S99" s="64">
        <f t="shared" si="61"/>
        <v>2142000</v>
      </c>
      <c r="T99" s="85">
        <v>0</v>
      </c>
      <c r="U99" s="86">
        <v>45333</v>
      </c>
      <c r="V99" s="84">
        <f>[1]PLANTS!S$113</f>
        <v>0</v>
      </c>
      <c r="W99" s="76">
        <v>41000</v>
      </c>
      <c r="X99" s="84">
        <f t="shared" si="62"/>
        <v>314000</v>
      </c>
      <c r="Y99" s="86">
        <v>2000</v>
      </c>
      <c r="Z99" s="64">
        <f t="shared" si="63"/>
        <v>2499000</v>
      </c>
      <c r="AA99" s="84">
        <f t="shared" si="64"/>
        <v>744789</v>
      </c>
      <c r="AB99" s="84">
        <f t="shared" si="65"/>
        <v>114940</v>
      </c>
      <c r="AC99" s="114">
        <f t="shared" si="66"/>
        <v>120397</v>
      </c>
      <c r="AD99" s="84">
        <f t="shared" si="67"/>
        <v>980126</v>
      </c>
      <c r="AE99" s="86">
        <v>1807300</v>
      </c>
      <c r="AF99" s="86">
        <v>217000</v>
      </c>
      <c r="AG99" s="84">
        <f t="shared" si="68"/>
        <v>3004426</v>
      </c>
      <c r="AH99" s="84">
        <f t="shared" si="69"/>
        <v>505426</v>
      </c>
      <c r="AI99" s="89">
        <f t="shared" si="70"/>
        <v>75853268</v>
      </c>
      <c r="AJ99" s="86">
        <v>1928081</v>
      </c>
      <c r="AK99" s="86">
        <v>1897051</v>
      </c>
      <c r="AL99" s="84">
        <f t="shared" si="71"/>
        <v>149155</v>
      </c>
      <c r="AM99" s="86">
        <v>42640</v>
      </c>
      <c r="AN99" s="84">
        <f>[1]PLANTS!G$113</f>
        <v>0</v>
      </c>
      <c r="AO99" s="86">
        <v>1705256</v>
      </c>
      <c r="AP99" s="64">
        <f t="shared" si="72"/>
        <v>251937</v>
      </c>
      <c r="AQ99" s="86">
        <v>78965</v>
      </c>
      <c r="AR99" s="76">
        <v>450796</v>
      </c>
      <c r="AS99" s="86">
        <v>744789</v>
      </c>
      <c r="AT99" s="186">
        <v>178769</v>
      </c>
      <c r="AU99" s="160"/>
      <c r="AV99" s="86">
        <v>850029</v>
      </c>
      <c r="AW99" s="114">
        <f t="shared" si="73"/>
        <v>666163</v>
      </c>
      <c r="AX99" s="84">
        <f t="shared" si="74"/>
        <v>1516192</v>
      </c>
      <c r="AY99" s="76">
        <v>0</v>
      </c>
      <c r="AZ99" s="84">
        <f>[1]PLANTS!D$113</f>
        <v>0</v>
      </c>
      <c r="BA99" s="76">
        <v>140682</v>
      </c>
      <c r="BB99" s="76">
        <v>538295</v>
      </c>
      <c r="BC99" s="76"/>
      <c r="BD99" s="76">
        <v>0</v>
      </c>
      <c r="BE99" s="76">
        <v>70000</v>
      </c>
      <c r="BF99" s="84">
        <f t="shared" si="75"/>
        <v>401092</v>
      </c>
      <c r="BG99" s="155">
        <v>1168307</v>
      </c>
      <c r="BH99" s="86">
        <v>813600</v>
      </c>
      <c r="BI99" s="86">
        <v>114940</v>
      </c>
      <c r="BJ99" s="86">
        <v>24606</v>
      </c>
      <c r="BK99" s="86">
        <v>3014</v>
      </c>
      <c r="BL99" s="145">
        <f>[1]PLANTS!J$113</f>
        <v>0</v>
      </c>
      <c r="BM99" s="89">
        <f t="shared" si="76"/>
        <v>956160</v>
      </c>
      <c r="BN99" s="76">
        <v>625918</v>
      </c>
      <c r="BO99" s="76">
        <v>149755</v>
      </c>
      <c r="BP99" s="76">
        <f t="shared" si="77"/>
        <v>143625</v>
      </c>
      <c r="BQ99" s="76">
        <v>-80284</v>
      </c>
      <c r="BR99" s="84">
        <f t="shared" si="78"/>
        <v>178769</v>
      </c>
      <c r="BS99" s="84">
        <f t="shared" si="79"/>
        <v>24606</v>
      </c>
      <c r="BT99" s="86">
        <v>67962</v>
      </c>
      <c r="BU99" s="84">
        <f>[1]PLANTS!M$113</f>
        <v>0</v>
      </c>
      <c r="BV99" s="67">
        <f t="shared" si="80"/>
        <v>417037</v>
      </c>
      <c r="BW99" s="76">
        <v>-93150</v>
      </c>
      <c r="BX99" s="157">
        <v>27700</v>
      </c>
      <c r="BY99" s="84">
        <f t="shared" si="81"/>
        <v>120397</v>
      </c>
      <c r="BZ99" s="84">
        <f t="shared" si="82"/>
        <v>338251</v>
      </c>
      <c r="CA99" s="68">
        <f t="shared" si="83"/>
        <v>903385</v>
      </c>
      <c r="CB99" s="146"/>
    </row>
    <row r="100" spans="1:80" x14ac:dyDescent="0.2">
      <c r="A100" s="185">
        <f t="shared" si="84"/>
        <v>37049</v>
      </c>
      <c r="B100" s="84">
        <f t="shared" si="53"/>
        <v>2750000</v>
      </c>
      <c r="C100" s="85">
        <v>0</v>
      </c>
      <c r="D100" s="86">
        <v>-347900</v>
      </c>
      <c r="E100" s="84">
        <f>[1]PLANTS!P$113</f>
        <v>0</v>
      </c>
      <c r="F100" s="64">
        <f t="shared" si="54"/>
        <v>493984</v>
      </c>
      <c r="G100" s="84">
        <f t="shared" si="55"/>
        <v>1128013</v>
      </c>
      <c r="H100" s="84">
        <f t="shared" si="56"/>
        <v>813594</v>
      </c>
      <c r="I100" s="76">
        <v>129000</v>
      </c>
      <c r="J100" s="76">
        <v>347460</v>
      </c>
      <c r="K100" s="76">
        <v>321000</v>
      </c>
      <c r="M100" s="86">
        <v>0</v>
      </c>
      <c r="N100" s="76">
        <v>291000</v>
      </c>
      <c r="O100" s="67">
        <f t="shared" si="57"/>
        <v>797460</v>
      </c>
      <c r="P100" s="84">
        <f t="shared" si="58"/>
        <v>3524051</v>
      </c>
      <c r="Q100" s="84">
        <f t="shared" si="59"/>
        <v>774051</v>
      </c>
      <c r="R100" s="89">
        <f t="shared" si="60"/>
        <v>53418742</v>
      </c>
      <c r="S100" s="64">
        <f t="shared" si="61"/>
        <v>2116000</v>
      </c>
      <c r="T100" s="85">
        <v>0</v>
      </c>
      <c r="U100" s="86">
        <v>19333</v>
      </c>
      <c r="V100" s="84">
        <f>[1]PLANTS!S$113</f>
        <v>0</v>
      </c>
      <c r="W100" s="76">
        <v>37000</v>
      </c>
      <c r="X100" s="84">
        <f t="shared" si="62"/>
        <v>321000</v>
      </c>
      <c r="Y100" s="86">
        <v>2000</v>
      </c>
      <c r="Z100" s="64">
        <f t="shared" si="63"/>
        <v>2476000</v>
      </c>
      <c r="AA100" s="84">
        <f t="shared" si="64"/>
        <v>592830</v>
      </c>
      <c r="AB100" s="84">
        <f t="shared" si="65"/>
        <v>160759</v>
      </c>
      <c r="AC100" s="114">
        <f t="shared" si="66"/>
        <v>68612</v>
      </c>
      <c r="AD100" s="84">
        <f t="shared" si="67"/>
        <v>822201</v>
      </c>
      <c r="AE100" s="86">
        <v>1745140</v>
      </c>
      <c r="AF100" s="86">
        <v>217000</v>
      </c>
      <c r="AG100" s="84">
        <f t="shared" si="68"/>
        <v>2784341</v>
      </c>
      <c r="AH100" s="84">
        <f t="shared" si="69"/>
        <v>308341</v>
      </c>
      <c r="AI100" s="89">
        <f t="shared" si="70"/>
        <v>76161609</v>
      </c>
      <c r="AJ100" s="86">
        <v>2266863</v>
      </c>
      <c r="AK100" s="86">
        <v>2163583</v>
      </c>
      <c r="AL100" s="84">
        <f t="shared" si="71"/>
        <v>136854</v>
      </c>
      <c r="AM100" s="86">
        <v>44414</v>
      </c>
      <c r="AN100" s="84">
        <f>[1]PLANTS!G$113</f>
        <v>0</v>
      </c>
      <c r="AO100" s="86">
        <v>1982315</v>
      </c>
      <c r="AP100" s="64">
        <f t="shared" si="72"/>
        <v>587758</v>
      </c>
      <c r="AQ100" s="86">
        <v>92965</v>
      </c>
      <c r="AR100" s="76">
        <v>493984</v>
      </c>
      <c r="AS100" s="86">
        <v>592830</v>
      </c>
      <c r="AT100" s="186">
        <v>214778</v>
      </c>
      <c r="AU100" s="160"/>
      <c r="AV100" s="86">
        <v>750718</v>
      </c>
      <c r="AW100" s="114">
        <f t="shared" si="73"/>
        <v>546253</v>
      </c>
      <c r="AX100" s="84">
        <f t="shared" si="74"/>
        <v>1296971</v>
      </c>
      <c r="AY100" s="76">
        <v>0</v>
      </c>
      <c r="AZ100" s="84">
        <f>[1]PLANTS!D$113</f>
        <v>0</v>
      </c>
      <c r="BA100" s="76">
        <v>137413</v>
      </c>
      <c r="BB100" s="76">
        <v>698157</v>
      </c>
      <c r="BC100" s="76"/>
      <c r="BD100" s="76">
        <v>0</v>
      </c>
      <c r="BE100" s="76">
        <v>58000</v>
      </c>
      <c r="BF100" s="84">
        <f t="shared" si="75"/>
        <v>724612</v>
      </c>
      <c r="BG100" s="155">
        <v>1128013</v>
      </c>
      <c r="BH100" s="86">
        <v>813594</v>
      </c>
      <c r="BI100" s="86">
        <v>160759</v>
      </c>
      <c r="BJ100" s="86">
        <v>24630</v>
      </c>
      <c r="BK100" s="86">
        <v>3014</v>
      </c>
      <c r="BL100" s="145">
        <f>[1]PLANTS!J$113</f>
        <v>0</v>
      </c>
      <c r="BM100" s="89">
        <f t="shared" si="76"/>
        <v>1001997</v>
      </c>
      <c r="BN100" s="76">
        <v>603989</v>
      </c>
      <c r="BO100" s="76">
        <v>169343</v>
      </c>
      <c r="BP100" s="76">
        <f t="shared" si="77"/>
        <v>178525</v>
      </c>
      <c r="BQ100" s="76">
        <v>-45384</v>
      </c>
      <c r="BR100" s="84">
        <f t="shared" si="78"/>
        <v>214778</v>
      </c>
      <c r="BS100" s="84">
        <f t="shared" si="79"/>
        <v>24630</v>
      </c>
      <c r="BT100" s="86">
        <v>69544</v>
      </c>
      <c r="BU100" s="84">
        <f>[1]PLANTS!M$113</f>
        <v>0</v>
      </c>
      <c r="BV100" s="67">
        <f t="shared" si="80"/>
        <v>446587</v>
      </c>
      <c r="BW100" s="76">
        <v>-63600</v>
      </c>
      <c r="BX100" s="157">
        <v>41100</v>
      </c>
      <c r="BY100" s="84">
        <f t="shared" si="81"/>
        <v>68612</v>
      </c>
      <c r="BZ100" s="84">
        <f t="shared" si="82"/>
        <v>347460</v>
      </c>
      <c r="CA100" s="68">
        <f t="shared" si="83"/>
        <v>903759</v>
      </c>
      <c r="CB100" s="146"/>
    </row>
    <row r="101" spans="1:80" x14ac:dyDescent="0.2">
      <c r="A101" s="185">
        <f t="shared" si="84"/>
        <v>37050</v>
      </c>
      <c r="B101" s="84">
        <f t="shared" si="53"/>
        <v>2655000</v>
      </c>
      <c r="C101" s="85">
        <v>0</v>
      </c>
      <c r="D101" s="86">
        <v>-442900</v>
      </c>
      <c r="E101" s="84">
        <f>[1]PLANTS!P$113</f>
        <v>0</v>
      </c>
      <c r="F101" s="64">
        <f t="shared" si="54"/>
        <v>436267</v>
      </c>
      <c r="G101" s="84">
        <f t="shared" si="55"/>
        <v>1064759</v>
      </c>
      <c r="H101" s="84">
        <f t="shared" si="56"/>
        <v>767676</v>
      </c>
      <c r="I101" s="86">
        <v>130000</v>
      </c>
      <c r="J101" s="76">
        <v>323525</v>
      </c>
      <c r="K101" s="86">
        <v>292000</v>
      </c>
      <c r="M101" s="86">
        <v>0</v>
      </c>
      <c r="N101" s="86">
        <v>289000</v>
      </c>
      <c r="O101" s="67">
        <f t="shared" si="57"/>
        <v>745525</v>
      </c>
      <c r="P101" s="84">
        <f t="shared" si="58"/>
        <v>3303227</v>
      </c>
      <c r="Q101" s="84">
        <f t="shared" si="59"/>
        <v>648227</v>
      </c>
      <c r="R101" s="89">
        <f t="shared" si="60"/>
        <v>54066969</v>
      </c>
      <c r="S101" s="64">
        <f t="shared" si="61"/>
        <v>1941000</v>
      </c>
      <c r="T101" s="85">
        <v>0</v>
      </c>
      <c r="U101" s="76">
        <v>-155667</v>
      </c>
      <c r="V101" s="84">
        <f>[1]PLANTS!S$113</f>
        <v>0</v>
      </c>
      <c r="W101" s="76">
        <v>40000</v>
      </c>
      <c r="X101" s="84">
        <f t="shared" si="62"/>
        <v>292000</v>
      </c>
      <c r="Y101" s="86">
        <v>2000</v>
      </c>
      <c r="Z101" s="64">
        <f t="shared" si="63"/>
        <v>2275000</v>
      </c>
      <c r="AA101" s="84">
        <f t="shared" si="64"/>
        <v>826212</v>
      </c>
      <c r="AB101" s="84">
        <f t="shared" si="65"/>
        <v>98370</v>
      </c>
      <c r="AC101" s="114">
        <f t="shared" si="66"/>
        <v>59935</v>
      </c>
      <c r="AD101" s="84">
        <f t="shared" si="67"/>
        <v>984517</v>
      </c>
      <c r="AE101" s="86">
        <v>1743830</v>
      </c>
      <c r="AF101" s="86">
        <v>219000</v>
      </c>
      <c r="AG101" s="84">
        <f t="shared" si="68"/>
        <v>2947347</v>
      </c>
      <c r="AH101" s="84">
        <f t="shared" si="69"/>
        <v>672347</v>
      </c>
      <c r="AI101" s="89">
        <f t="shared" si="70"/>
        <v>76833956</v>
      </c>
      <c r="AJ101" s="86">
        <v>2588208</v>
      </c>
      <c r="AK101" s="86">
        <v>2250009</v>
      </c>
      <c r="AL101" s="84">
        <f t="shared" si="71"/>
        <v>144510</v>
      </c>
      <c r="AM101" s="86">
        <v>48234</v>
      </c>
      <c r="AN101" s="84">
        <f>[1]PLANTS!G$113</f>
        <v>0</v>
      </c>
      <c r="AO101" s="86">
        <v>2057265</v>
      </c>
      <c r="AP101" s="64">
        <f t="shared" si="72"/>
        <v>505454</v>
      </c>
      <c r="AQ101" s="86">
        <v>102272</v>
      </c>
      <c r="AR101" s="76">
        <v>436267</v>
      </c>
      <c r="AS101" s="86">
        <v>826212</v>
      </c>
      <c r="AT101" s="186">
        <v>187060</v>
      </c>
      <c r="AU101" s="160"/>
      <c r="AV101" s="86">
        <v>850009</v>
      </c>
      <c r="AW101" s="114">
        <f t="shared" si="73"/>
        <v>493782</v>
      </c>
      <c r="AX101" s="84">
        <f t="shared" si="74"/>
        <v>1343791</v>
      </c>
      <c r="AY101" s="76">
        <v>0</v>
      </c>
      <c r="AZ101" s="84">
        <f>[1]PLANTS!D$113</f>
        <v>0</v>
      </c>
      <c r="BA101" s="76">
        <v>135598</v>
      </c>
      <c r="BB101" s="76">
        <v>713398</v>
      </c>
      <c r="BC101" s="76"/>
      <c r="BD101" s="76">
        <v>0</v>
      </c>
      <c r="BE101" s="76">
        <v>80000</v>
      </c>
      <c r="BF101" s="84">
        <f t="shared" si="75"/>
        <v>649964</v>
      </c>
      <c r="BG101" s="155">
        <v>1064759</v>
      </c>
      <c r="BH101" s="86">
        <v>767676</v>
      </c>
      <c r="BI101" s="86">
        <v>98370</v>
      </c>
      <c r="BJ101" s="86">
        <v>24582</v>
      </c>
      <c r="BK101" s="86">
        <v>3014</v>
      </c>
      <c r="BL101" s="145">
        <f>[1]PLANTS!J$113</f>
        <v>0</v>
      </c>
      <c r="BM101" s="89">
        <f t="shared" si="76"/>
        <v>893642</v>
      </c>
      <c r="BN101" s="76">
        <v>601564</v>
      </c>
      <c r="BO101" s="76">
        <v>179952</v>
      </c>
      <c r="BP101" s="76">
        <f t="shared" si="77"/>
        <v>231772</v>
      </c>
      <c r="BQ101" s="76">
        <v>7863</v>
      </c>
      <c r="BR101" s="84">
        <f t="shared" si="78"/>
        <v>187060</v>
      </c>
      <c r="BS101" s="84">
        <f t="shared" si="79"/>
        <v>24582</v>
      </c>
      <c r="BT101" s="86">
        <v>81561</v>
      </c>
      <c r="BU101" s="84">
        <f>[1]PLANTS!M$113</f>
        <v>0</v>
      </c>
      <c r="BV101" s="67">
        <f t="shared" si="80"/>
        <v>425487</v>
      </c>
      <c r="BW101" s="76">
        <v>-84700</v>
      </c>
      <c r="BX101" s="157">
        <v>34000</v>
      </c>
      <c r="BY101" s="84">
        <f t="shared" si="81"/>
        <v>59935</v>
      </c>
      <c r="BZ101" s="84">
        <f t="shared" si="82"/>
        <v>323525</v>
      </c>
      <c r="CA101" s="68">
        <f t="shared" si="83"/>
        <v>842947</v>
      </c>
      <c r="CB101" s="146"/>
    </row>
    <row r="102" spans="1:80" x14ac:dyDescent="0.2">
      <c r="A102" s="185">
        <f t="shared" si="84"/>
        <v>37051</v>
      </c>
      <c r="B102" s="84">
        <f t="shared" si="53"/>
        <v>2357000</v>
      </c>
      <c r="C102" s="85">
        <v>0</v>
      </c>
      <c r="D102" s="76">
        <v>-740900</v>
      </c>
      <c r="E102" s="84">
        <f>[1]PLANTS!P$113</f>
        <v>0</v>
      </c>
      <c r="F102" s="84">
        <f t="shared" si="54"/>
        <v>421504</v>
      </c>
      <c r="G102" s="84">
        <f t="shared" si="55"/>
        <v>811235</v>
      </c>
      <c r="H102" s="84">
        <f t="shared" si="56"/>
        <v>591120</v>
      </c>
      <c r="I102" s="86">
        <v>142000</v>
      </c>
      <c r="J102" s="76">
        <v>280601</v>
      </c>
      <c r="K102" s="86">
        <v>289000</v>
      </c>
      <c r="M102" s="86">
        <v>0</v>
      </c>
      <c r="N102" s="86">
        <v>276000</v>
      </c>
      <c r="O102" s="67">
        <f t="shared" si="57"/>
        <v>711601</v>
      </c>
      <c r="P102" s="84">
        <f t="shared" si="58"/>
        <v>2811460</v>
      </c>
      <c r="Q102" s="84">
        <f t="shared" si="59"/>
        <v>454460</v>
      </c>
      <c r="R102" s="89">
        <f t="shared" si="60"/>
        <v>54521429</v>
      </c>
      <c r="S102" s="64">
        <f t="shared" si="61"/>
        <v>1805000</v>
      </c>
      <c r="T102" s="85">
        <v>0</v>
      </c>
      <c r="U102" s="76">
        <v>-291667</v>
      </c>
      <c r="V102" s="84">
        <f>[1]PLANTS!S$113</f>
        <v>0</v>
      </c>
      <c r="W102" s="76">
        <v>38000</v>
      </c>
      <c r="X102" s="84">
        <f t="shared" si="62"/>
        <v>289000</v>
      </c>
      <c r="Y102" s="86">
        <v>2000</v>
      </c>
      <c r="Z102" s="64">
        <f t="shared" si="63"/>
        <v>2134000</v>
      </c>
      <c r="AA102" s="84">
        <f t="shared" si="64"/>
        <v>702663</v>
      </c>
      <c r="AB102" s="84">
        <f t="shared" si="65"/>
        <v>114418</v>
      </c>
      <c r="AC102" s="114">
        <f t="shared" si="66"/>
        <v>81393</v>
      </c>
      <c r="AD102" s="84">
        <f t="shared" si="67"/>
        <v>898474</v>
      </c>
      <c r="AE102" s="86">
        <v>1660280</v>
      </c>
      <c r="AF102" s="86">
        <v>221000</v>
      </c>
      <c r="AG102" s="84">
        <f t="shared" si="68"/>
        <v>2779754</v>
      </c>
      <c r="AH102" s="84">
        <f t="shared" si="69"/>
        <v>645754</v>
      </c>
      <c r="AI102" s="89">
        <f t="shared" si="70"/>
        <v>77479710</v>
      </c>
      <c r="AJ102" s="86">
        <v>2794231</v>
      </c>
      <c r="AK102" s="86">
        <v>2224031</v>
      </c>
      <c r="AL102" s="84">
        <f t="shared" si="71"/>
        <v>144242</v>
      </c>
      <c r="AM102" s="86">
        <v>45372</v>
      </c>
      <c r="AN102" s="84">
        <f>[1]PLANTS!G$113</f>
        <v>0</v>
      </c>
      <c r="AO102" s="86">
        <v>2034417</v>
      </c>
      <c r="AP102" s="84">
        <f t="shared" si="72"/>
        <v>594944</v>
      </c>
      <c r="AQ102" s="86">
        <v>111717</v>
      </c>
      <c r="AR102" s="86">
        <v>421504</v>
      </c>
      <c r="AS102" s="86">
        <v>702663</v>
      </c>
      <c r="AT102" s="186">
        <v>203589</v>
      </c>
      <c r="AU102" s="160"/>
      <c r="AV102" s="86">
        <v>850009</v>
      </c>
      <c r="AW102" s="187">
        <f t="shared" si="73"/>
        <v>53580</v>
      </c>
      <c r="AX102" s="84">
        <f t="shared" si="74"/>
        <v>903589</v>
      </c>
      <c r="AY102" s="76">
        <v>0</v>
      </c>
      <c r="AZ102" s="84">
        <f>[1]PLANTS!D$113</f>
        <v>0</v>
      </c>
      <c r="BA102" s="76">
        <v>121063</v>
      </c>
      <c r="BB102" s="76">
        <v>645477</v>
      </c>
      <c r="BC102" s="76"/>
      <c r="BD102" s="76">
        <v>0</v>
      </c>
      <c r="BE102" s="76">
        <v>65000</v>
      </c>
      <c r="BF102" s="84">
        <f t="shared" si="75"/>
        <v>739186</v>
      </c>
      <c r="BG102" s="155">
        <v>811235</v>
      </c>
      <c r="BH102" s="86">
        <v>591120</v>
      </c>
      <c r="BI102" s="86">
        <v>114418</v>
      </c>
      <c r="BJ102" s="86">
        <v>41379</v>
      </c>
      <c r="BK102" s="86">
        <v>5000</v>
      </c>
      <c r="BL102" s="145">
        <f>[1]PLANTS!J$113</f>
        <v>0</v>
      </c>
      <c r="BM102" s="89">
        <f t="shared" si="76"/>
        <v>751917</v>
      </c>
      <c r="BN102" s="76">
        <v>596708</v>
      </c>
      <c r="BO102" s="76">
        <v>152212</v>
      </c>
      <c r="BP102" s="76">
        <f t="shared" si="77"/>
        <v>243969</v>
      </c>
      <c r="BQ102" s="76">
        <v>20060</v>
      </c>
      <c r="BR102" s="84">
        <f t="shared" si="78"/>
        <v>203589</v>
      </c>
      <c r="BS102" s="84">
        <f t="shared" si="79"/>
        <v>41379</v>
      </c>
      <c r="BT102" s="86">
        <v>86162</v>
      </c>
      <c r="BU102" s="84">
        <f>[1]PLANTS!M$113</f>
        <v>0</v>
      </c>
      <c r="BV102" s="67">
        <f t="shared" si="80"/>
        <v>457187</v>
      </c>
      <c r="BW102" s="76">
        <v>-53000</v>
      </c>
      <c r="BX102" s="157">
        <v>16900</v>
      </c>
      <c r="BY102" s="84">
        <f t="shared" si="81"/>
        <v>81393</v>
      </c>
      <c r="BZ102" s="84">
        <f t="shared" si="82"/>
        <v>280601</v>
      </c>
      <c r="CA102" s="68">
        <f t="shared" si="83"/>
        <v>836081</v>
      </c>
      <c r="CB102" s="146"/>
    </row>
    <row r="103" spans="1:80" x14ac:dyDescent="0.2">
      <c r="A103" s="185">
        <f t="shared" si="84"/>
        <v>37052</v>
      </c>
      <c r="B103" s="84">
        <f t="shared" si="53"/>
        <v>2340000</v>
      </c>
      <c r="C103" s="85">
        <v>0</v>
      </c>
      <c r="D103" s="76">
        <v>-757900</v>
      </c>
      <c r="E103" s="84">
        <f>[1]PLANTS!P$113</f>
        <v>0</v>
      </c>
      <c r="F103" s="84">
        <f t="shared" si="54"/>
        <v>506529</v>
      </c>
      <c r="G103" s="84">
        <f t="shared" si="55"/>
        <v>897051</v>
      </c>
      <c r="H103" s="84">
        <f t="shared" si="56"/>
        <v>591120</v>
      </c>
      <c r="I103" s="86">
        <v>165000</v>
      </c>
      <c r="J103" s="76">
        <v>330426</v>
      </c>
      <c r="K103" s="86">
        <v>337000</v>
      </c>
      <c r="M103" s="86">
        <v>0</v>
      </c>
      <c r="N103" s="86">
        <v>291000</v>
      </c>
      <c r="O103" s="67">
        <f t="shared" si="57"/>
        <v>832426</v>
      </c>
      <c r="P103" s="84">
        <f t="shared" si="58"/>
        <v>3118126</v>
      </c>
      <c r="Q103" s="84">
        <f t="shared" si="59"/>
        <v>778126</v>
      </c>
      <c r="R103" s="89">
        <f t="shared" si="60"/>
        <v>55299555</v>
      </c>
      <c r="S103" s="64">
        <f t="shared" si="61"/>
        <v>1901000</v>
      </c>
      <c r="T103" s="85">
        <v>0</v>
      </c>
      <c r="U103" s="86">
        <v>-195667</v>
      </c>
      <c r="V103" s="84">
        <f>[1]PLANTS!S$113</f>
        <v>0</v>
      </c>
      <c r="W103" s="76">
        <v>37000</v>
      </c>
      <c r="X103" s="84">
        <f t="shared" si="62"/>
        <v>337000</v>
      </c>
      <c r="Y103" s="86">
        <v>2000</v>
      </c>
      <c r="Z103" s="64">
        <f t="shared" si="63"/>
        <v>2277000</v>
      </c>
      <c r="AA103" s="84">
        <f t="shared" si="64"/>
        <v>660425</v>
      </c>
      <c r="AB103" s="84">
        <f t="shared" si="65"/>
        <v>91985</v>
      </c>
      <c r="AC103" s="114">
        <f t="shared" si="66"/>
        <v>9278</v>
      </c>
      <c r="AD103" s="188">
        <f t="shared" si="67"/>
        <v>761688</v>
      </c>
      <c r="AE103" s="86">
        <v>1713110</v>
      </c>
      <c r="AF103" s="86">
        <v>218000</v>
      </c>
      <c r="AG103" s="84">
        <f t="shared" si="68"/>
        <v>2692798</v>
      </c>
      <c r="AH103" s="84">
        <f t="shared" si="69"/>
        <v>415798</v>
      </c>
      <c r="AI103" s="89">
        <f t="shared" si="70"/>
        <v>77895508</v>
      </c>
      <c r="AJ103" s="86">
        <v>2756340</v>
      </c>
      <c r="AK103" s="86">
        <v>2250029</v>
      </c>
      <c r="AL103" s="84">
        <f t="shared" si="71"/>
        <v>142476</v>
      </c>
      <c r="AM103" s="86">
        <v>41931</v>
      </c>
      <c r="AN103" s="84">
        <f>[1]PLANTS!G$113</f>
        <v>0</v>
      </c>
      <c r="AO103" s="86">
        <v>2065622</v>
      </c>
      <c r="AP103" s="84">
        <f t="shared" si="72"/>
        <v>577184</v>
      </c>
      <c r="AQ103" s="86">
        <v>110961</v>
      </c>
      <c r="AR103" s="86">
        <v>506529</v>
      </c>
      <c r="AS103" s="189">
        <v>660425</v>
      </c>
      <c r="AT103" s="186">
        <v>210523</v>
      </c>
      <c r="AU103" s="160"/>
      <c r="AV103" s="86">
        <v>850009</v>
      </c>
      <c r="AW103" s="114">
        <f t="shared" si="73"/>
        <v>277156</v>
      </c>
      <c r="AX103" s="84">
        <f t="shared" si="74"/>
        <v>1127165</v>
      </c>
      <c r="AY103" s="76">
        <v>0</v>
      </c>
      <c r="AZ103" s="84">
        <f>[1]PLANTS!D$113</f>
        <v>0</v>
      </c>
      <c r="BA103" s="76">
        <v>128777</v>
      </c>
      <c r="BB103" s="76">
        <v>748997</v>
      </c>
      <c r="BC103" s="76"/>
      <c r="BD103" s="76">
        <v>0</v>
      </c>
      <c r="BE103" s="76">
        <v>72000</v>
      </c>
      <c r="BF103" s="84">
        <f t="shared" si="75"/>
        <v>719660</v>
      </c>
      <c r="BG103" s="155">
        <v>897051</v>
      </c>
      <c r="BH103" s="86">
        <v>591120</v>
      </c>
      <c r="BI103" s="86">
        <v>91985</v>
      </c>
      <c r="BJ103" s="86">
        <v>41379</v>
      </c>
      <c r="BK103" s="86">
        <v>5000</v>
      </c>
      <c r="BL103" s="145">
        <f>[1]PLANTS!J$113</f>
        <v>0</v>
      </c>
      <c r="BM103" s="89">
        <f t="shared" si="76"/>
        <v>729484</v>
      </c>
      <c r="BN103" s="76">
        <v>576661</v>
      </c>
      <c r="BO103" s="76">
        <v>144969</v>
      </c>
      <c r="BP103" s="76">
        <f t="shared" si="77"/>
        <v>234608</v>
      </c>
      <c r="BQ103" s="76">
        <v>10699</v>
      </c>
      <c r="BR103" s="84">
        <f t="shared" si="78"/>
        <v>210523</v>
      </c>
      <c r="BS103" s="84">
        <f t="shared" si="79"/>
        <v>41379</v>
      </c>
      <c r="BT103" s="86">
        <v>94067</v>
      </c>
      <c r="BU103" s="84">
        <f>[1]PLANTS!M$113</f>
        <v>0</v>
      </c>
      <c r="BV103" s="67">
        <f t="shared" si="80"/>
        <v>481587</v>
      </c>
      <c r="BW103" s="76">
        <v>-28600</v>
      </c>
      <c r="BX103" s="157">
        <v>11700</v>
      </c>
      <c r="BY103" s="84">
        <f t="shared" si="81"/>
        <v>9278</v>
      </c>
      <c r="BZ103" s="84">
        <f t="shared" si="82"/>
        <v>330426</v>
      </c>
      <c r="CA103" s="68">
        <f t="shared" si="83"/>
        <v>832991</v>
      </c>
      <c r="CB103" s="146"/>
    </row>
    <row r="104" spans="1:80" x14ac:dyDescent="0.2">
      <c r="A104" s="185">
        <f t="shared" si="84"/>
        <v>37053</v>
      </c>
      <c r="B104" s="84">
        <f t="shared" si="53"/>
        <v>2705000</v>
      </c>
      <c r="C104" s="85">
        <v>0</v>
      </c>
      <c r="D104" s="86">
        <v>-392900</v>
      </c>
      <c r="E104" s="84">
        <f>[1]PLANTS!P$113</f>
        <v>0</v>
      </c>
      <c r="F104" s="84">
        <f t="shared" si="54"/>
        <v>474146</v>
      </c>
      <c r="G104" s="84">
        <f t="shared" si="55"/>
        <v>1051412</v>
      </c>
      <c r="H104" s="84">
        <f t="shared" si="56"/>
        <v>803925</v>
      </c>
      <c r="I104" s="86">
        <v>164000</v>
      </c>
      <c r="J104" s="76">
        <v>335401</v>
      </c>
      <c r="K104" s="86">
        <v>327000</v>
      </c>
      <c r="M104" s="86">
        <v>0</v>
      </c>
      <c r="N104" s="86">
        <v>282000</v>
      </c>
      <c r="O104" s="67">
        <f t="shared" si="57"/>
        <v>826401</v>
      </c>
      <c r="P104" s="84">
        <f t="shared" si="58"/>
        <v>3437884</v>
      </c>
      <c r="Q104" s="84">
        <f t="shared" si="59"/>
        <v>732884</v>
      </c>
      <c r="R104" s="89">
        <f t="shared" si="60"/>
        <v>56032439</v>
      </c>
      <c r="S104" s="64">
        <f t="shared" si="61"/>
        <v>2061000</v>
      </c>
      <c r="T104" s="85">
        <v>0</v>
      </c>
      <c r="U104" s="86">
        <v>-35667</v>
      </c>
      <c r="V104" s="84">
        <f>[1]PLANTS!S$113</f>
        <v>0</v>
      </c>
      <c r="W104" s="76">
        <v>37000</v>
      </c>
      <c r="X104" s="84">
        <f t="shared" si="62"/>
        <v>327000</v>
      </c>
      <c r="Y104" s="86">
        <v>2000</v>
      </c>
      <c r="Z104" s="64">
        <f t="shared" si="63"/>
        <v>2427000</v>
      </c>
      <c r="AA104" s="84">
        <f t="shared" si="64"/>
        <v>496128</v>
      </c>
      <c r="AB104" s="84">
        <f t="shared" si="65"/>
        <v>102048</v>
      </c>
      <c r="AC104" s="114">
        <f t="shared" si="66"/>
        <v>18507</v>
      </c>
      <c r="AD104" s="188">
        <f t="shared" si="67"/>
        <v>616683</v>
      </c>
      <c r="AE104" s="86">
        <v>1818480</v>
      </c>
      <c r="AF104" s="86">
        <v>219000</v>
      </c>
      <c r="AG104" s="84">
        <f t="shared" si="68"/>
        <v>2654163</v>
      </c>
      <c r="AH104" s="84">
        <f t="shared" si="69"/>
        <v>227163</v>
      </c>
      <c r="AI104" s="89">
        <f t="shared" si="70"/>
        <v>78122671</v>
      </c>
      <c r="AJ104" s="189">
        <v>2266769</v>
      </c>
      <c r="AK104" s="189">
        <v>1976494</v>
      </c>
      <c r="AL104" s="84">
        <f t="shared" si="71"/>
        <v>145593</v>
      </c>
      <c r="AM104" s="86">
        <v>25218</v>
      </c>
      <c r="AN104" s="84">
        <f>[1]PLANTS!G$113</f>
        <v>0</v>
      </c>
      <c r="AO104" s="86">
        <v>1805683</v>
      </c>
      <c r="AP104" s="84">
        <f t="shared" si="72"/>
        <v>592776</v>
      </c>
      <c r="AQ104" s="86">
        <v>82735</v>
      </c>
      <c r="AR104" s="86">
        <v>474146</v>
      </c>
      <c r="AS104" s="189">
        <v>496128</v>
      </c>
      <c r="AT104" s="186">
        <v>159898</v>
      </c>
      <c r="AU104" s="160"/>
      <c r="AV104" s="86">
        <v>850009</v>
      </c>
      <c r="AW104" s="114">
        <f t="shared" si="73"/>
        <v>359862</v>
      </c>
      <c r="AX104" s="84">
        <f t="shared" si="74"/>
        <v>1209871</v>
      </c>
      <c r="AY104" s="76">
        <v>0</v>
      </c>
      <c r="AZ104" s="84">
        <f>[1]PLANTS!D$113</f>
        <v>0</v>
      </c>
      <c r="BA104" s="76">
        <v>128260</v>
      </c>
      <c r="BB104" s="76">
        <v>677568</v>
      </c>
      <c r="BC104" s="76"/>
      <c r="BD104" s="76">
        <v>0</v>
      </c>
      <c r="BE104" s="76">
        <v>91000</v>
      </c>
      <c r="BF104" s="84">
        <f t="shared" si="75"/>
        <v>738369</v>
      </c>
      <c r="BG104" s="155">
        <v>1051412</v>
      </c>
      <c r="BH104" s="86">
        <v>803925</v>
      </c>
      <c r="BI104" s="86">
        <v>102048</v>
      </c>
      <c r="BJ104" s="86">
        <v>41420</v>
      </c>
      <c r="BK104" s="86">
        <v>5000</v>
      </c>
      <c r="BL104" s="145">
        <f>[1]PLANTS!J$113</f>
        <v>0</v>
      </c>
      <c r="BM104" s="89">
        <f t="shared" si="76"/>
        <v>952393</v>
      </c>
      <c r="BN104" s="76">
        <v>600723</v>
      </c>
      <c r="BO104" s="76">
        <v>174144</v>
      </c>
      <c r="BP104" s="76">
        <f t="shared" si="77"/>
        <v>233352</v>
      </c>
      <c r="BQ104" s="76">
        <v>9443</v>
      </c>
      <c r="BR104" s="84">
        <f t="shared" si="78"/>
        <v>159898</v>
      </c>
      <c r="BS104" s="84">
        <f t="shared" si="79"/>
        <v>41420</v>
      </c>
      <c r="BT104" s="86">
        <v>79162</v>
      </c>
      <c r="BU104" s="84">
        <f>[1]PLANTS!M$113</f>
        <v>0</v>
      </c>
      <c r="BV104" s="67">
        <f t="shared" si="80"/>
        <v>442787</v>
      </c>
      <c r="BW104" s="76">
        <v>-67400</v>
      </c>
      <c r="BX104" s="157">
        <v>25300</v>
      </c>
      <c r="BY104" s="84">
        <f t="shared" si="81"/>
        <v>18507</v>
      </c>
      <c r="BZ104" s="84">
        <f t="shared" si="82"/>
        <v>335401</v>
      </c>
      <c r="CA104" s="68">
        <f t="shared" si="83"/>
        <v>821995</v>
      </c>
      <c r="CB104" s="146"/>
    </row>
    <row r="105" spans="1:80" x14ac:dyDescent="0.2">
      <c r="A105" s="185">
        <f t="shared" si="84"/>
        <v>37054</v>
      </c>
      <c r="B105" s="84">
        <f t="shared" si="53"/>
        <v>2645000</v>
      </c>
      <c r="C105" s="85">
        <v>0</v>
      </c>
      <c r="D105" s="86">
        <v>-452900</v>
      </c>
      <c r="E105" s="84">
        <f>[1]PLANTS!P$113</f>
        <v>0</v>
      </c>
      <c r="F105" s="84">
        <f t="shared" si="54"/>
        <v>499371</v>
      </c>
      <c r="G105" s="84">
        <f t="shared" si="55"/>
        <v>1124001</v>
      </c>
      <c r="H105" s="84">
        <f t="shared" si="56"/>
        <v>811200</v>
      </c>
      <c r="I105" s="86">
        <v>136000</v>
      </c>
      <c r="J105" s="76">
        <v>328196</v>
      </c>
      <c r="K105" s="86">
        <v>247000</v>
      </c>
      <c r="M105" s="86">
        <v>0</v>
      </c>
      <c r="N105" s="86">
        <v>279000</v>
      </c>
      <c r="O105" s="67">
        <f t="shared" si="57"/>
        <v>711196</v>
      </c>
      <c r="P105" s="84">
        <f t="shared" si="58"/>
        <v>3424768</v>
      </c>
      <c r="Q105" s="84">
        <f t="shared" si="59"/>
        <v>779768</v>
      </c>
      <c r="R105" s="89">
        <f t="shared" si="60"/>
        <v>56812207</v>
      </c>
      <c r="S105" s="64">
        <f t="shared" si="61"/>
        <v>2014000</v>
      </c>
      <c r="T105" s="85">
        <v>0</v>
      </c>
      <c r="U105" s="86">
        <v>-82667</v>
      </c>
      <c r="V105" s="84">
        <f>[1]PLANTS!S$113</f>
        <v>0</v>
      </c>
      <c r="W105" s="76">
        <v>40000</v>
      </c>
      <c r="X105" s="84">
        <f t="shared" si="62"/>
        <v>247000</v>
      </c>
      <c r="Y105" s="86">
        <v>2000</v>
      </c>
      <c r="Z105" s="64">
        <f t="shared" si="63"/>
        <v>2303000</v>
      </c>
      <c r="AA105" s="84">
        <f t="shared" si="64"/>
        <v>648488</v>
      </c>
      <c r="AB105" s="84">
        <f t="shared" si="65"/>
        <v>66395</v>
      </c>
      <c r="AC105" s="114">
        <f t="shared" si="66"/>
        <v>59247</v>
      </c>
      <c r="AD105" s="188">
        <f t="shared" si="67"/>
        <v>774130</v>
      </c>
      <c r="AE105" s="86">
        <v>1855000</v>
      </c>
      <c r="AF105" s="86">
        <v>214000</v>
      </c>
      <c r="AG105" s="84">
        <f t="shared" si="68"/>
        <v>2843130</v>
      </c>
      <c r="AH105" s="84">
        <f t="shared" si="69"/>
        <v>540130</v>
      </c>
      <c r="AI105" s="89">
        <f t="shared" si="70"/>
        <v>78662801</v>
      </c>
      <c r="AJ105" s="189">
        <v>2579617</v>
      </c>
      <c r="AK105" s="86">
        <v>2235165</v>
      </c>
      <c r="AL105" s="84">
        <f t="shared" si="71"/>
        <v>145044</v>
      </c>
      <c r="AM105" s="86">
        <v>39841</v>
      </c>
      <c r="AN105" s="84">
        <f>[1]PLANTS!G$113</f>
        <v>0</v>
      </c>
      <c r="AO105" s="86">
        <v>2050280</v>
      </c>
      <c r="AP105" s="84">
        <f t="shared" si="72"/>
        <v>594533</v>
      </c>
      <c r="AQ105" s="86">
        <v>110546</v>
      </c>
      <c r="AR105" s="86">
        <v>499371</v>
      </c>
      <c r="AS105" s="189">
        <v>648488</v>
      </c>
      <c r="AT105" s="186">
        <v>197342</v>
      </c>
      <c r="AU105" s="160"/>
      <c r="AV105" s="86">
        <v>850009</v>
      </c>
      <c r="AW105" s="114">
        <f t="shared" si="73"/>
        <v>584286</v>
      </c>
      <c r="AX105" s="84">
        <f t="shared" si="74"/>
        <v>1434295</v>
      </c>
      <c r="AY105" s="76">
        <v>0</v>
      </c>
      <c r="AZ105" s="84">
        <f>[1]PLANTS!D$113</f>
        <v>0</v>
      </c>
      <c r="BA105" s="76">
        <v>138911</v>
      </c>
      <c r="BB105" s="76">
        <v>821960</v>
      </c>
      <c r="BC105" s="76"/>
      <c r="BD105" s="76">
        <v>0</v>
      </c>
      <c r="BE105" s="76">
        <v>89000</v>
      </c>
      <c r="BF105" s="84">
        <f t="shared" si="75"/>
        <v>739577</v>
      </c>
      <c r="BG105" s="155">
        <v>1124001</v>
      </c>
      <c r="BH105" s="86">
        <v>811200</v>
      </c>
      <c r="BI105" s="86">
        <v>66395</v>
      </c>
      <c r="BJ105" s="86">
        <v>30273</v>
      </c>
      <c r="BK105" s="86">
        <v>5000</v>
      </c>
      <c r="BL105" s="145">
        <f>[1]PLANTS!J$113</f>
        <v>0</v>
      </c>
      <c r="BM105" s="89">
        <f t="shared" si="76"/>
        <v>912868</v>
      </c>
      <c r="BN105" s="76">
        <v>600544</v>
      </c>
      <c r="BO105" s="76">
        <v>187892</v>
      </c>
      <c r="BP105" s="76">
        <f t="shared" si="77"/>
        <v>193977</v>
      </c>
      <c r="BQ105" s="76">
        <v>-29932</v>
      </c>
      <c r="BR105" s="84">
        <f t="shared" si="78"/>
        <v>197342</v>
      </c>
      <c r="BS105" s="84">
        <f t="shared" si="79"/>
        <v>30273</v>
      </c>
      <c r="BT105" s="86">
        <v>69756</v>
      </c>
      <c r="BU105" s="84">
        <f>[1]PLANTS!M$113</f>
        <v>0</v>
      </c>
      <c r="BV105" s="67">
        <f t="shared" si="80"/>
        <v>485187</v>
      </c>
      <c r="BW105" s="76">
        <v>-25000</v>
      </c>
      <c r="BX105" s="157">
        <v>19200</v>
      </c>
      <c r="BY105" s="84">
        <f t="shared" si="81"/>
        <v>59247</v>
      </c>
      <c r="BZ105" s="84">
        <f t="shared" si="82"/>
        <v>328196</v>
      </c>
      <c r="CA105" s="68">
        <f t="shared" si="83"/>
        <v>891830</v>
      </c>
      <c r="CB105" s="146"/>
    </row>
    <row r="106" spans="1:80" x14ac:dyDescent="0.2">
      <c r="A106" s="185">
        <f t="shared" si="84"/>
        <v>37055</v>
      </c>
      <c r="B106" s="84">
        <f t="shared" si="53"/>
        <v>2662000</v>
      </c>
      <c r="C106" s="85">
        <v>0</v>
      </c>
      <c r="D106" s="86">
        <v>-435900</v>
      </c>
      <c r="E106" s="84">
        <f>[1]PLANTS!P$113</f>
        <v>0</v>
      </c>
      <c r="F106" s="84">
        <f t="shared" si="54"/>
        <v>503515</v>
      </c>
      <c r="G106" s="84">
        <f t="shared" si="55"/>
        <v>1146006</v>
      </c>
      <c r="H106" s="84">
        <f t="shared" si="56"/>
        <v>810400</v>
      </c>
      <c r="I106" s="86">
        <v>148000</v>
      </c>
      <c r="J106" s="76">
        <v>334373</v>
      </c>
      <c r="K106" s="86">
        <v>239000</v>
      </c>
      <c r="M106" s="86">
        <v>0</v>
      </c>
      <c r="N106" s="86">
        <v>252000</v>
      </c>
      <c r="O106" s="67">
        <f t="shared" si="57"/>
        <v>721373</v>
      </c>
      <c r="P106" s="84">
        <f t="shared" si="58"/>
        <v>3433294</v>
      </c>
      <c r="Q106" s="84">
        <f t="shared" si="59"/>
        <v>771294</v>
      </c>
      <c r="R106" s="89">
        <f t="shared" si="60"/>
        <v>57583501</v>
      </c>
      <c r="S106" s="64">
        <f t="shared" si="61"/>
        <v>2058000</v>
      </c>
      <c r="T106" s="85">
        <v>0</v>
      </c>
      <c r="U106" s="86">
        <v>-38667</v>
      </c>
      <c r="V106" s="84">
        <f>[1]PLANTS!S$113</f>
        <v>0</v>
      </c>
      <c r="W106" s="76">
        <v>40000</v>
      </c>
      <c r="X106" s="84">
        <f t="shared" si="62"/>
        <v>239000</v>
      </c>
      <c r="Y106" s="86">
        <v>2000</v>
      </c>
      <c r="Z106" s="64">
        <f t="shared" si="63"/>
        <v>2339000</v>
      </c>
      <c r="AA106" s="84">
        <f t="shared" si="64"/>
        <v>665300</v>
      </c>
      <c r="AB106" s="84">
        <f t="shared" si="65"/>
        <v>82203</v>
      </c>
      <c r="AC106" s="114">
        <f t="shared" si="66"/>
        <v>58382</v>
      </c>
      <c r="AD106" s="188">
        <f t="shared" si="67"/>
        <v>805885</v>
      </c>
      <c r="AE106" s="86">
        <v>1860070</v>
      </c>
      <c r="AF106" s="86">
        <v>216000</v>
      </c>
      <c r="AG106" s="84">
        <f t="shared" si="68"/>
        <v>2881955</v>
      </c>
      <c r="AH106" s="84">
        <f t="shared" si="69"/>
        <v>542955</v>
      </c>
      <c r="AI106" s="89">
        <f t="shared" si="70"/>
        <v>79205756</v>
      </c>
      <c r="AJ106" s="189">
        <v>2626550</v>
      </c>
      <c r="AK106" s="86">
        <v>2250029</v>
      </c>
      <c r="AL106" s="84">
        <f t="shared" si="71"/>
        <v>143996</v>
      </c>
      <c r="AM106" s="86">
        <v>48049</v>
      </c>
      <c r="AN106" s="84">
        <f>[1]PLANTS!G$113</f>
        <v>0</v>
      </c>
      <c r="AO106" s="86">
        <v>2057984</v>
      </c>
      <c r="AP106" s="84">
        <f t="shared" si="72"/>
        <v>548664</v>
      </c>
      <c r="AQ106" s="86">
        <v>125207</v>
      </c>
      <c r="AR106" s="86">
        <v>503515</v>
      </c>
      <c r="AS106" s="189">
        <v>665300</v>
      </c>
      <c r="AT106" s="186">
        <v>215298</v>
      </c>
      <c r="AU106" s="160"/>
      <c r="AV106" s="189">
        <v>850009</v>
      </c>
      <c r="AW106" s="114">
        <f t="shared" si="73"/>
        <v>448427</v>
      </c>
      <c r="AX106" s="84">
        <f t="shared" si="74"/>
        <v>1298436</v>
      </c>
      <c r="AY106" s="76">
        <v>0</v>
      </c>
      <c r="AZ106" s="84">
        <f>[1]PLANTS!D$113</f>
        <v>0</v>
      </c>
      <c r="BA106" s="76">
        <v>132795</v>
      </c>
      <c r="BB106" s="76">
        <v>635295</v>
      </c>
      <c r="BC106" s="76"/>
      <c r="BD106" s="76">
        <v>0</v>
      </c>
      <c r="BE106" s="76">
        <v>77000</v>
      </c>
      <c r="BF106" s="84">
        <f t="shared" si="75"/>
        <v>692660</v>
      </c>
      <c r="BG106" s="155">
        <v>1146006</v>
      </c>
      <c r="BH106" s="86">
        <v>810400</v>
      </c>
      <c r="BI106" s="86">
        <v>82203</v>
      </c>
      <c r="BJ106" s="86">
        <v>40023</v>
      </c>
      <c r="BK106" s="86">
        <v>5000</v>
      </c>
      <c r="BL106" s="145">
        <f>[1]PLANTS!J$113</f>
        <v>0</v>
      </c>
      <c r="BM106" s="89">
        <f t="shared" si="76"/>
        <v>937626</v>
      </c>
      <c r="BN106" s="76">
        <v>608523</v>
      </c>
      <c r="BO106" s="76">
        <v>165436</v>
      </c>
      <c r="BP106" s="76">
        <f t="shared" si="77"/>
        <v>163675</v>
      </c>
      <c r="BQ106" s="76">
        <v>-60234</v>
      </c>
      <c r="BR106" s="84">
        <f t="shared" si="78"/>
        <v>215298</v>
      </c>
      <c r="BS106" s="84">
        <f t="shared" si="79"/>
        <v>40023</v>
      </c>
      <c r="BT106" s="86">
        <v>51137</v>
      </c>
      <c r="BU106" s="84">
        <f>[1]PLANTS!M$113</f>
        <v>0</v>
      </c>
      <c r="BV106" s="67">
        <f t="shared" si="80"/>
        <v>477187</v>
      </c>
      <c r="BW106" s="76">
        <v>-33000</v>
      </c>
      <c r="BX106" s="157">
        <v>46800</v>
      </c>
      <c r="BY106" s="84">
        <f t="shared" si="81"/>
        <v>58382</v>
      </c>
      <c r="BZ106" s="84">
        <f t="shared" si="82"/>
        <v>334373</v>
      </c>
      <c r="CA106" s="68">
        <f t="shared" si="83"/>
        <v>916742</v>
      </c>
      <c r="CB106" s="146"/>
    </row>
    <row r="107" spans="1:80" x14ac:dyDescent="0.2">
      <c r="A107" s="185">
        <f t="shared" si="84"/>
        <v>37056</v>
      </c>
      <c r="B107" s="84">
        <f t="shared" si="53"/>
        <v>2562000</v>
      </c>
      <c r="C107" s="85">
        <v>0</v>
      </c>
      <c r="D107" s="86">
        <v>-535900</v>
      </c>
      <c r="E107" s="84">
        <f>[1]PLANTS!P$113</f>
        <v>0</v>
      </c>
      <c r="F107" s="84">
        <f t="shared" si="54"/>
        <v>508956</v>
      </c>
      <c r="G107" s="84">
        <f t="shared" si="55"/>
        <v>1138637</v>
      </c>
      <c r="H107" s="84">
        <f t="shared" si="56"/>
        <v>792272</v>
      </c>
      <c r="I107" s="86">
        <v>141000</v>
      </c>
      <c r="J107" s="76">
        <v>322204</v>
      </c>
      <c r="K107" s="86">
        <v>243000</v>
      </c>
      <c r="M107" s="86">
        <v>0</v>
      </c>
      <c r="N107" s="86">
        <v>279000</v>
      </c>
      <c r="O107" s="67">
        <f t="shared" si="57"/>
        <v>706204</v>
      </c>
      <c r="P107" s="84">
        <f t="shared" si="58"/>
        <v>3425069</v>
      </c>
      <c r="Q107" s="84">
        <f t="shared" si="59"/>
        <v>863069</v>
      </c>
      <c r="R107" s="89">
        <f t="shared" si="60"/>
        <v>58446570</v>
      </c>
      <c r="S107" s="64">
        <f t="shared" si="61"/>
        <v>2096000</v>
      </c>
      <c r="T107" s="85">
        <v>0</v>
      </c>
      <c r="U107" s="86">
        <v>-667</v>
      </c>
      <c r="V107" s="84">
        <f>[1]PLANTS!S$113</f>
        <v>0</v>
      </c>
      <c r="W107" s="76">
        <v>37000</v>
      </c>
      <c r="X107" s="84">
        <f t="shared" si="62"/>
        <v>243000</v>
      </c>
      <c r="Y107" s="86">
        <v>2000</v>
      </c>
      <c r="Z107" s="64">
        <f t="shared" si="63"/>
        <v>2378000</v>
      </c>
      <c r="AA107" s="84">
        <f t="shared" si="64"/>
        <v>617760</v>
      </c>
      <c r="AB107" s="84">
        <f t="shared" si="65"/>
        <v>24040</v>
      </c>
      <c r="AC107" s="114">
        <f t="shared" si="66"/>
        <v>67277</v>
      </c>
      <c r="AD107" s="188">
        <f t="shared" si="67"/>
        <v>709077</v>
      </c>
      <c r="AE107" s="86">
        <v>1674520</v>
      </c>
      <c r="AF107" s="86">
        <v>215000</v>
      </c>
      <c r="AG107" s="84">
        <f t="shared" si="68"/>
        <v>2598597</v>
      </c>
      <c r="AH107" s="84">
        <f t="shared" si="69"/>
        <v>220597</v>
      </c>
      <c r="AI107" s="89">
        <f t="shared" si="70"/>
        <v>79426353</v>
      </c>
      <c r="AJ107" s="86">
        <v>2695951</v>
      </c>
      <c r="AK107" s="86">
        <v>2214172</v>
      </c>
      <c r="AL107" s="84">
        <f t="shared" si="71"/>
        <v>138693</v>
      </c>
      <c r="AM107" s="86">
        <v>44182</v>
      </c>
      <c r="AN107" s="84">
        <f>[1]PLANTS!G$113</f>
        <v>0</v>
      </c>
      <c r="AO107" s="86">
        <v>2031297</v>
      </c>
      <c r="AP107" s="84">
        <f t="shared" si="72"/>
        <v>591182</v>
      </c>
      <c r="AQ107" s="86">
        <v>102995</v>
      </c>
      <c r="AR107" s="86">
        <v>508956</v>
      </c>
      <c r="AS107" s="189">
        <v>617760</v>
      </c>
      <c r="AT107" s="186">
        <v>210404</v>
      </c>
      <c r="AU107" s="160"/>
      <c r="AV107" s="189">
        <v>850009</v>
      </c>
      <c r="AW107" s="114">
        <f t="shared" si="73"/>
        <v>292793</v>
      </c>
      <c r="AX107" s="84">
        <f t="shared" si="74"/>
        <v>1142802</v>
      </c>
      <c r="AY107" s="76">
        <v>0</v>
      </c>
      <c r="AZ107" s="84">
        <f>[1]PLANTS!D$113</f>
        <v>0</v>
      </c>
      <c r="BA107" s="76">
        <v>133703</v>
      </c>
      <c r="BB107" s="76">
        <v>542137</v>
      </c>
      <c r="BC107" s="76"/>
      <c r="BD107" s="76">
        <v>0</v>
      </c>
      <c r="BE107" s="76">
        <v>58200</v>
      </c>
      <c r="BF107" s="84">
        <f t="shared" si="75"/>
        <v>729875</v>
      </c>
      <c r="BG107" s="155">
        <v>1138637</v>
      </c>
      <c r="BH107" s="86">
        <v>792272</v>
      </c>
      <c r="BI107" s="86">
        <v>24040</v>
      </c>
      <c r="BJ107" s="86">
        <v>39881</v>
      </c>
      <c r="BK107" s="86">
        <v>5000</v>
      </c>
      <c r="BL107" s="145">
        <f>[1]PLANTS!J$113</f>
        <v>0</v>
      </c>
      <c r="BM107" s="89">
        <f t="shared" si="76"/>
        <v>861193</v>
      </c>
      <c r="BN107" s="76">
        <v>591838</v>
      </c>
      <c r="BO107" s="76">
        <v>187769</v>
      </c>
      <c r="BP107" s="76">
        <f t="shared" si="77"/>
        <v>131971</v>
      </c>
      <c r="BQ107" s="76">
        <v>-91938</v>
      </c>
      <c r="BR107" s="84">
        <f t="shared" si="78"/>
        <v>210404</v>
      </c>
      <c r="BS107" s="84">
        <f t="shared" si="79"/>
        <v>39881</v>
      </c>
      <c r="BT107" s="86">
        <v>42547</v>
      </c>
      <c r="BU107" s="84">
        <f>[1]PLANTS!M$113</f>
        <v>0</v>
      </c>
      <c r="BV107" s="67">
        <f t="shared" si="80"/>
        <v>515987</v>
      </c>
      <c r="BW107" s="76">
        <v>5800</v>
      </c>
      <c r="BX107" s="157">
        <v>35000</v>
      </c>
      <c r="BY107" s="84">
        <f t="shared" si="81"/>
        <v>67277</v>
      </c>
      <c r="BZ107" s="84">
        <f t="shared" si="82"/>
        <v>322204</v>
      </c>
      <c r="CA107" s="68">
        <f t="shared" si="83"/>
        <v>940468</v>
      </c>
      <c r="CB107" s="146"/>
    </row>
    <row r="108" spans="1:80" x14ac:dyDescent="0.2">
      <c r="A108" s="185">
        <f t="shared" si="84"/>
        <v>37057</v>
      </c>
      <c r="B108" s="84">
        <f t="shared" si="53"/>
        <v>2489000</v>
      </c>
      <c r="C108" s="85">
        <v>0</v>
      </c>
      <c r="D108" s="86">
        <v>-608900</v>
      </c>
      <c r="E108" s="84">
        <f>[1]PLANTS!P$113</f>
        <v>0</v>
      </c>
      <c r="F108" s="84">
        <f t="shared" si="54"/>
        <v>444149</v>
      </c>
      <c r="G108" s="84">
        <f t="shared" si="55"/>
        <v>1007956</v>
      </c>
      <c r="H108" s="84">
        <f t="shared" si="56"/>
        <v>719280</v>
      </c>
      <c r="I108" s="86">
        <v>140000</v>
      </c>
      <c r="J108" s="76">
        <v>317843</v>
      </c>
      <c r="K108" s="86">
        <v>241000</v>
      </c>
      <c r="M108" s="86">
        <v>0</v>
      </c>
      <c r="N108" s="86">
        <v>279000</v>
      </c>
      <c r="O108" s="67">
        <f t="shared" si="57"/>
        <v>698843</v>
      </c>
      <c r="P108" s="84">
        <f t="shared" si="58"/>
        <v>3149228</v>
      </c>
      <c r="Q108" s="84">
        <f t="shared" si="59"/>
        <v>660228</v>
      </c>
      <c r="R108" s="89">
        <f t="shared" si="60"/>
        <v>59106798</v>
      </c>
      <c r="S108" s="64">
        <f t="shared" si="61"/>
        <v>2020000</v>
      </c>
      <c r="T108" s="85">
        <v>0</v>
      </c>
      <c r="U108" s="86">
        <v>-76667</v>
      </c>
      <c r="V108" s="84">
        <f>[1]PLANTS!S$113</f>
        <v>0</v>
      </c>
      <c r="W108" s="76">
        <v>36000</v>
      </c>
      <c r="X108" s="84">
        <f t="shared" si="62"/>
        <v>241000</v>
      </c>
      <c r="Y108" s="86">
        <v>2000</v>
      </c>
      <c r="Z108" s="64">
        <f t="shared" si="63"/>
        <v>2299000</v>
      </c>
      <c r="AA108" s="84">
        <f t="shared" si="64"/>
        <v>669461</v>
      </c>
      <c r="AB108" s="84">
        <f t="shared" si="65"/>
        <v>89433</v>
      </c>
      <c r="AC108" s="114">
        <f t="shared" si="66"/>
        <v>36716</v>
      </c>
      <c r="AD108" s="188">
        <f t="shared" si="67"/>
        <v>795610</v>
      </c>
      <c r="AE108" s="86">
        <v>1564590</v>
      </c>
      <c r="AF108" s="86">
        <v>217000</v>
      </c>
      <c r="AG108" s="84">
        <f t="shared" si="68"/>
        <v>2577200</v>
      </c>
      <c r="AH108" s="84">
        <f t="shared" si="69"/>
        <v>278200</v>
      </c>
      <c r="AI108" s="89">
        <f t="shared" si="70"/>
        <v>79704553</v>
      </c>
      <c r="AJ108" s="86">
        <v>2711951</v>
      </c>
      <c r="AK108" s="86">
        <v>2237266</v>
      </c>
      <c r="AL108" s="84">
        <f t="shared" si="71"/>
        <v>147939</v>
      </c>
      <c r="AM108" s="86">
        <v>42143</v>
      </c>
      <c r="AN108" s="84">
        <f>[1]PLANTS!G$113</f>
        <v>0</v>
      </c>
      <c r="AO108" s="86">
        <v>2047184</v>
      </c>
      <c r="AP108" s="84">
        <f t="shared" si="72"/>
        <v>594055</v>
      </c>
      <c r="AQ108" s="86">
        <v>125793</v>
      </c>
      <c r="AR108" s="86">
        <v>444149</v>
      </c>
      <c r="AS108" s="189">
        <v>669461</v>
      </c>
      <c r="AT108" s="186">
        <v>213726</v>
      </c>
      <c r="AU108" s="160"/>
      <c r="AV108" s="189">
        <v>837716</v>
      </c>
      <c r="AW108" s="114">
        <f t="shared" si="73"/>
        <v>188323</v>
      </c>
      <c r="AX108" s="84">
        <f t="shared" si="74"/>
        <v>1026039</v>
      </c>
      <c r="AY108" s="76">
        <v>0</v>
      </c>
      <c r="AZ108" s="84">
        <f>[1]PLANTS!D$113</f>
        <v>0</v>
      </c>
      <c r="BA108" s="76">
        <v>129940</v>
      </c>
      <c r="BB108" s="76">
        <v>550637</v>
      </c>
      <c r="BC108" s="76"/>
      <c r="BD108" s="76">
        <v>0</v>
      </c>
      <c r="BE108" s="76">
        <v>79500</v>
      </c>
      <c r="BF108" s="84">
        <f t="shared" si="75"/>
        <v>741994</v>
      </c>
      <c r="BG108" s="155">
        <v>1007956</v>
      </c>
      <c r="BH108" s="86">
        <v>719280</v>
      </c>
      <c r="BI108" s="86">
        <v>89433</v>
      </c>
      <c r="BJ108" s="86">
        <v>41501</v>
      </c>
      <c r="BK108" s="86">
        <v>5000</v>
      </c>
      <c r="BL108" s="145">
        <f>[1]PLANTS!J$113</f>
        <v>0</v>
      </c>
      <c r="BM108" s="89">
        <f t="shared" si="76"/>
        <v>855214</v>
      </c>
      <c r="BN108" s="76">
        <v>621944</v>
      </c>
      <c r="BO108" s="76">
        <v>152193</v>
      </c>
      <c r="BP108" s="76">
        <f t="shared" si="77"/>
        <v>139113</v>
      </c>
      <c r="BQ108" s="76">
        <v>-84796</v>
      </c>
      <c r="BR108" s="84">
        <f t="shared" si="78"/>
        <v>213726</v>
      </c>
      <c r="BS108" s="84">
        <f t="shared" si="79"/>
        <v>41501</v>
      </c>
      <c r="BT108" s="86">
        <v>37795</v>
      </c>
      <c r="BU108" s="84">
        <f>[1]PLANTS!M$113</f>
        <v>0</v>
      </c>
      <c r="BV108" s="67">
        <f t="shared" si="80"/>
        <v>511687</v>
      </c>
      <c r="BW108" s="76">
        <v>1500</v>
      </c>
      <c r="BX108" s="157">
        <v>61800</v>
      </c>
      <c r="BY108" s="84">
        <f t="shared" si="81"/>
        <v>36716</v>
      </c>
      <c r="BZ108" s="84">
        <f t="shared" si="82"/>
        <v>317843</v>
      </c>
      <c r="CA108" s="68">
        <f t="shared" si="83"/>
        <v>928046</v>
      </c>
      <c r="CB108" s="146"/>
    </row>
    <row r="109" spans="1:80" x14ac:dyDescent="0.2">
      <c r="A109" s="185">
        <f t="shared" si="84"/>
        <v>37058</v>
      </c>
      <c r="B109" s="84">
        <f t="shared" si="53"/>
        <v>2488000</v>
      </c>
      <c r="C109" s="85">
        <v>0</v>
      </c>
      <c r="D109" s="86">
        <v>-609900</v>
      </c>
      <c r="E109" s="84">
        <f>[1]PLANTS!P$113</f>
        <v>0</v>
      </c>
      <c r="F109" s="84">
        <f t="shared" si="54"/>
        <v>437028</v>
      </c>
      <c r="G109" s="84">
        <f t="shared" si="55"/>
        <v>965496</v>
      </c>
      <c r="H109" s="84">
        <f t="shared" si="56"/>
        <v>575487</v>
      </c>
      <c r="I109" s="86">
        <v>137000</v>
      </c>
      <c r="J109" s="76">
        <v>313239</v>
      </c>
      <c r="K109" s="86">
        <v>206000</v>
      </c>
      <c r="M109" s="86">
        <v>0</v>
      </c>
      <c r="N109" s="86">
        <v>276000</v>
      </c>
      <c r="O109" s="67">
        <f t="shared" si="57"/>
        <v>656239</v>
      </c>
      <c r="P109" s="84">
        <f t="shared" si="58"/>
        <v>2910250</v>
      </c>
      <c r="Q109" s="84">
        <f t="shared" si="59"/>
        <v>422250</v>
      </c>
      <c r="R109" s="89">
        <f t="shared" si="60"/>
        <v>59529048</v>
      </c>
      <c r="S109" s="64">
        <f t="shared" si="61"/>
        <v>1892000</v>
      </c>
      <c r="T109" s="85">
        <v>0</v>
      </c>
      <c r="U109" s="86">
        <v>-204667</v>
      </c>
      <c r="V109" s="84">
        <f>[1]PLANTS!S$113</f>
        <v>0</v>
      </c>
      <c r="W109" s="76">
        <v>36000</v>
      </c>
      <c r="X109" s="84">
        <f t="shared" si="62"/>
        <v>206000</v>
      </c>
      <c r="Y109" s="86">
        <v>2000</v>
      </c>
      <c r="Z109" s="64">
        <f t="shared" si="63"/>
        <v>2136000</v>
      </c>
      <c r="AA109" s="84">
        <f t="shared" si="64"/>
        <v>651502</v>
      </c>
      <c r="AB109" s="84">
        <f t="shared" si="65"/>
        <v>86786</v>
      </c>
      <c r="AC109" s="114">
        <f t="shared" si="66"/>
        <v>84229</v>
      </c>
      <c r="AD109" s="188">
        <f t="shared" si="67"/>
        <v>822517</v>
      </c>
      <c r="AE109" s="86">
        <v>1480610</v>
      </c>
      <c r="AF109" s="86">
        <v>219000</v>
      </c>
      <c r="AG109" s="84">
        <f t="shared" si="68"/>
        <v>2522127</v>
      </c>
      <c r="AH109" s="84">
        <f t="shared" si="69"/>
        <v>386127</v>
      </c>
      <c r="AI109" s="89">
        <f t="shared" si="70"/>
        <v>80090680</v>
      </c>
      <c r="AJ109" s="189">
        <v>2634400</v>
      </c>
      <c r="AK109" s="86">
        <v>2151401</v>
      </c>
      <c r="AL109" s="84">
        <f t="shared" si="71"/>
        <v>143576</v>
      </c>
      <c r="AM109" s="86">
        <v>41022</v>
      </c>
      <c r="AN109" s="84">
        <f>[1]PLANTS!G$113</f>
        <v>0</v>
      </c>
      <c r="AO109" s="86">
        <v>1966803</v>
      </c>
      <c r="AP109" s="84">
        <f t="shared" si="72"/>
        <v>592743</v>
      </c>
      <c r="AQ109" s="86">
        <v>107668</v>
      </c>
      <c r="AR109" s="86">
        <v>437028</v>
      </c>
      <c r="AS109" s="189">
        <v>651502</v>
      </c>
      <c r="AT109" s="186">
        <v>177862</v>
      </c>
      <c r="AU109" s="160"/>
      <c r="AV109" s="86">
        <v>900029</v>
      </c>
      <c r="AW109" s="114">
        <f t="shared" si="73"/>
        <v>237543</v>
      </c>
      <c r="AX109" s="84">
        <f t="shared" si="74"/>
        <v>1137572</v>
      </c>
      <c r="AY109" s="76">
        <v>0</v>
      </c>
      <c r="AZ109" s="84">
        <f>[1]PLANTS!D$113</f>
        <v>0</v>
      </c>
      <c r="BA109" s="76">
        <v>132185</v>
      </c>
      <c r="BB109" s="76">
        <v>713710</v>
      </c>
      <c r="BC109" s="76"/>
      <c r="BD109" s="76">
        <v>0</v>
      </c>
      <c r="BE109" s="76">
        <v>62500</v>
      </c>
      <c r="BF109" s="84">
        <f t="shared" si="75"/>
        <v>736319</v>
      </c>
      <c r="BG109" s="155">
        <v>965496</v>
      </c>
      <c r="BH109" s="86">
        <v>575487</v>
      </c>
      <c r="BI109" s="86">
        <v>86786</v>
      </c>
      <c r="BJ109" s="86">
        <v>33988</v>
      </c>
      <c r="BK109" s="86">
        <v>5000</v>
      </c>
      <c r="BL109" s="145">
        <f>[1]PLANTS!J$113</f>
        <v>0</v>
      </c>
      <c r="BM109" s="89">
        <f t="shared" si="76"/>
        <v>701261</v>
      </c>
      <c r="BN109" s="76">
        <v>631592</v>
      </c>
      <c r="BO109" s="76">
        <v>154999</v>
      </c>
      <c r="BP109" s="76">
        <f t="shared" si="77"/>
        <v>150417</v>
      </c>
      <c r="BQ109" s="76">
        <v>-73492</v>
      </c>
      <c r="BR109" s="84">
        <f t="shared" si="78"/>
        <v>177862</v>
      </c>
      <c r="BS109" s="84">
        <f t="shared" si="79"/>
        <v>33988</v>
      </c>
      <c r="BT109" s="86">
        <v>33831</v>
      </c>
      <c r="BU109" s="84">
        <f>[1]PLANTS!M$113</f>
        <v>0</v>
      </c>
      <c r="BV109" s="67">
        <f t="shared" si="80"/>
        <v>447887</v>
      </c>
      <c r="BW109" s="76">
        <v>-62300</v>
      </c>
      <c r="BX109" s="157">
        <v>36500</v>
      </c>
      <c r="BY109" s="84">
        <f t="shared" si="81"/>
        <v>84229</v>
      </c>
      <c r="BZ109" s="84">
        <f t="shared" si="82"/>
        <v>313239</v>
      </c>
      <c r="CA109" s="68">
        <f t="shared" si="83"/>
        <v>881855</v>
      </c>
      <c r="CB109" s="146"/>
    </row>
    <row r="110" spans="1:80" x14ac:dyDescent="0.2">
      <c r="A110" s="185">
        <f t="shared" si="84"/>
        <v>37059</v>
      </c>
      <c r="B110" s="84">
        <f t="shared" si="53"/>
        <v>2524000</v>
      </c>
      <c r="C110" s="85">
        <v>0</v>
      </c>
      <c r="D110" s="86">
        <v>-573900</v>
      </c>
      <c r="E110" s="84">
        <f>[1]PLANTS!P$113</f>
        <v>0</v>
      </c>
      <c r="F110" s="84">
        <f t="shared" si="54"/>
        <v>456212</v>
      </c>
      <c r="G110" s="84">
        <f t="shared" si="55"/>
        <v>968306</v>
      </c>
      <c r="H110" s="84">
        <f t="shared" si="56"/>
        <v>593539</v>
      </c>
      <c r="I110" s="86">
        <v>138000</v>
      </c>
      <c r="J110" s="76">
        <v>259101</v>
      </c>
      <c r="K110" s="86">
        <v>205000</v>
      </c>
      <c r="M110" s="86">
        <v>0</v>
      </c>
      <c r="N110" s="86">
        <v>267000</v>
      </c>
      <c r="O110" s="67">
        <f t="shared" si="57"/>
        <v>602101</v>
      </c>
      <c r="P110" s="84">
        <f t="shared" si="58"/>
        <v>2887158</v>
      </c>
      <c r="Q110" s="84">
        <f t="shared" si="59"/>
        <v>363158</v>
      </c>
      <c r="R110" s="89">
        <f t="shared" si="60"/>
        <v>59892206</v>
      </c>
      <c r="S110" s="64">
        <f t="shared" si="61"/>
        <v>1886000</v>
      </c>
      <c r="T110" s="85">
        <v>0</v>
      </c>
      <c r="U110" s="86">
        <v>-210667</v>
      </c>
      <c r="V110" s="84">
        <f>[1]PLANTS!S$113</f>
        <v>0</v>
      </c>
      <c r="W110" s="76">
        <v>36000</v>
      </c>
      <c r="X110" s="84">
        <f t="shared" si="62"/>
        <v>205000</v>
      </c>
      <c r="Y110" s="86">
        <v>2000</v>
      </c>
      <c r="Z110" s="64">
        <f t="shared" si="63"/>
        <v>2129000</v>
      </c>
      <c r="AA110" s="84">
        <f t="shared" si="64"/>
        <v>661069</v>
      </c>
      <c r="AB110" s="84">
        <f t="shared" si="65"/>
        <v>55046</v>
      </c>
      <c r="AC110" s="114">
        <f t="shared" si="66"/>
        <v>85380</v>
      </c>
      <c r="AD110" s="188">
        <f t="shared" si="67"/>
        <v>801495</v>
      </c>
      <c r="AE110" s="86">
        <v>1537260</v>
      </c>
      <c r="AF110" s="86">
        <v>217000</v>
      </c>
      <c r="AG110" s="84">
        <f t="shared" si="68"/>
        <v>2555755</v>
      </c>
      <c r="AH110" s="84">
        <f t="shared" si="69"/>
        <v>426755</v>
      </c>
      <c r="AI110" s="89">
        <f t="shared" si="70"/>
        <v>80517435</v>
      </c>
      <c r="AJ110" s="189">
        <v>2493628</v>
      </c>
      <c r="AK110" s="86">
        <v>2156982</v>
      </c>
      <c r="AL110" s="84">
        <f t="shared" si="71"/>
        <v>145381</v>
      </c>
      <c r="AM110" s="86">
        <v>27554</v>
      </c>
      <c r="AN110" s="84">
        <f>[1]PLANTS!G$113</f>
        <v>0</v>
      </c>
      <c r="AO110" s="86">
        <v>1984047</v>
      </c>
      <c r="AP110" s="84">
        <f t="shared" si="72"/>
        <v>592516</v>
      </c>
      <c r="AQ110" s="86">
        <v>105925</v>
      </c>
      <c r="AR110" s="86">
        <v>456212</v>
      </c>
      <c r="AS110" s="189">
        <v>661069</v>
      </c>
      <c r="AT110" s="186">
        <v>168325</v>
      </c>
      <c r="AU110" s="160"/>
      <c r="AV110" s="86">
        <v>798010</v>
      </c>
      <c r="AW110" s="114">
        <f t="shared" si="73"/>
        <v>246117</v>
      </c>
      <c r="AX110" s="84">
        <f t="shared" si="74"/>
        <v>1044127</v>
      </c>
      <c r="AY110" s="76">
        <v>0</v>
      </c>
      <c r="AZ110" s="84">
        <f>[1]PLANTS!D$113</f>
        <v>0</v>
      </c>
      <c r="BA110" s="76">
        <v>131202</v>
      </c>
      <c r="BB110" s="76">
        <v>617516</v>
      </c>
      <c r="BC110" s="76"/>
      <c r="BD110" s="76">
        <v>0</v>
      </c>
      <c r="BE110" s="76">
        <v>65000</v>
      </c>
      <c r="BF110" s="84">
        <f t="shared" si="75"/>
        <v>737897</v>
      </c>
      <c r="BG110" s="155">
        <v>968306</v>
      </c>
      <c r="BH110" s="86">
        <v>593539</v>
      </c>
      <c r="BI110" s="86">
        <v>55046</v>
      </c>
      <c r="BJ110" s="86">
        <v>34453</v>
      </c>
      <c r="BK110" s="86">
        <v>5000</v>
      </c>
      <c r="BL110" s="145">
        <f>[1]PLANTS!J$113</f>
        <v>0</v>
      </c>
      <c r="BM110" s="89">
        <f t="shared" si="76"/>
        <v>688038</v>
      </c>
      <c r="BN110" s="76">
        <v>627769</v>
      </c>
      <c r="BO110" s="76">
        <v>152550</v>
      </c>
      <c r="BP110" s="76">
        <f t="shared" si="77"/>
        <v>162469</v>
      </c>
      <c r="BQ110" s="76">
        <v>-61440</v>
      </c>
      <c r="BR110" s="84">
        <f t="shared" si="78"/>
        <v>168325</v>
      </c>
      <c r="BS110" s="84">
        <f t="shared" si="79"/>
        <v>34453</v>
      </c>
      <c r="BT110" s="86">
        <v>43840</v>
      </c>
      <c r="BU110" s="84">
        <f>[1]PLANTS!M$113</f>
        <v>0</v>
      </c>
      <c r="BV110" s="67">
        <f t="shared" si="80"/>
        <v>466387</v>
      </c>
      <c r="BW110" s="76">
        <v>-43800</v>
      </c>
      <c r="BX110" s="157">
        <v>53600</v>
      </c>
      <c r="BY110" s="84">
        <f t="shared" si="81"/>
        <v>85380</v>
      </c>
      <c r="BZ110" s="84">
        <f t="shared" si="82"/>
        <v>259101</v>
      </c>
      <c r="CA110" s="68">
        <f t="shared" si="83"/>
        <v>864468</v>
      </c>
      <c r="CB110" s="146"/>
    </row>
    <row r="111" spans="1:80" x14ac:dyDescent="0.2">
      <c r="A111" s="185">
        <f t="shared" si="84"/>
        <v>37060</v>
      </c>
      <c r="B111" s="84">
        <f t="shared" si="53"/>
        <v>3031000</v>
      </c>
      <c r="C111" s="85">
        <v>0</v>
      </c>
      <c r="D111" s="86">
        <v>-66900</v>
      </c>
      <c r="E111" s="84">
        <f>[1]PLANTS!P$113</f>
        <v>0</v>
      </c>
      <c r="F111" s="84">
        <f t="shared" si="54"/>
        <v>509508</v>
      </c>
      <c r="G111" s="84">
        <f t="shared" si="55"/>
        <v>1032783</v>
      </c>
      <c r="H111" s="84">
        <f t="shared" si="56"/>
        <v>810398</v>
      </c>
      <c r="I111" s="86">
        <v>134000</v>
      </c>
      <c r="J111" s="76">
        <v>302459</v>
      </c>
      <c r="K111" s="86">
        <v>301000</v>
      </c>
      <c r="M111" s="86">
        <v>0</v>
      </c>
      <c r="N111" s="86">
        <v>275000</v>
      </c>
      <c r="O111" s="67">
        <f t="shared" si="57"/>
        <v>737459</v>
      </c>
      <c r="P111" s="84">
        <f t="shared" si="58"/>
        <v>3365148</v>
      </c>
      <c r="Q111" s="84">
        <f t="shared" si="59"/>
        <v>334148</v>
      </c>
      <c r="R111" s="89">
        <f t="shared" si="60"/>
        <v>60226354</v>
      </c>
      <c r="S111" s="64">
        <f t="shared" si="61"/>
        <v>2101000</v>
      </c>
      <c r="T111" s="85">
        <v>0</v>
      </c>
      <c r="U111" s="86">
        <v>4333</v>
      </c>
      <c r="V111" s="84">
        <f>[1]PLANTS!S$113</f>
        <v>0</v>
      </c>
      <c r="W111" s="76">
        <v>38000</v>
      </c>
      <c r="X111" s="84">
        <f t="shared" si="62"/>
        <v>301000</v>
      </c>
      <c r="Y111" s="86">
        <v>2000</v>
      </c>
      <c r="Z111" s="64">
        <f t="shared" si="63"/>
        <v>2442000</v>
      </c>
      <c r="AA111" s="84">
        <f t="shared" si="64"/>
        <v>631310</v>
      </c>
      <c r="AB111" s="84">
        <f t="shared" si="65"/>
        <v>62769</v>
      </c>
      <c r="AC111" s="114">
        <f t="shared" si="66"/>
        <v>8802</v>
      </c>
      <c r="AD111" s="188">
        <f t="shared" si="67"/>
        <v>702881</v>
      </c>
      <c r="AE111" s="86">
        <v>1705390</v>
      </c>
      <c r="AF111" s="86">
        <v>214000</v>
      </c>
      <c r="AG111" s="84">
        <f t="shared" si="68"/>
        <v>2622271</v>
      </c>
      <c r="AH111" s="84">
        <f t="shared" si="69"/>
        <v>180271</v>
      </c>
      <c r="AI111" s="89">
        <f t="shared" si="70"/>
        <v>80697706</v>
      </c>
      <c r="AJ111" s="189">
        <v>2240451</v>
      </c>
      <c r="AK111" s="189">
        <v>1960029</v>
      </c>
      <c r="AL111" s="84">
        <f t="shared" si="71"/>
        <v>142604</v>
      </c>
      <c r="AM111" s="86">
        <v>23258</v>
      </c>
      <c r="AN111" s="84">
        <f>[1]PLANTS!G$113</f>
        <v>0</v>
      </c>
      <c r="AO111" s="189">
        <v>1794167</v>
      </c>
      <c r="AP111" s="84">
        <f t="shared" si="72"/>
        <v>395602</v>
      </c>
      <c r="AQ111" s="86">
        <v>86300</v>
      </c>
      <c r="AR111" s="86">
        <v>509508</v>
      </c>
      <c r="AS111" s="189">
        <v>631310</v>
      </c>
      <c r="AT111" s="186">
        <v>171447</v>
      </c>
      <c r="AU111" s="160"/>
      <c r="AV111" s="86">
        <v>820074</v>
      </c>
      <c r="AW111" s="114">
        <f t="shared" si="73"/>
        <v>448806</v>
      </c>
      <c r="AX111" s="84">
        <f t="shared" si="74"/>
        <v>1268880</v>
      </c>
      <c r="AY111" s="76">
        <v>0</v>
      </c>
      <c r="AZ111" s="84">
        <f>[1]PLANTS!D$113</f>
        <v>0</v>
      </c>
      <c r="BA111" s="76">
        <v>124380</v>
      </c>
      <c r="BB111" s="76">
        <v>595923</v>
      </c>
      <c r="BC111" s="76"/>
      <c r="BD111" s="76">
        <v>0</v>
      </c>
      <c r="BE111" s="76">
        <v>54000</v>
      </c>
      <c r="BF111" s="84">
        <f t="shared" si="75"/>
        <v>538206</v>
      </c>
      <c r="BG111" s="155">
        <v>1032783</v>
      </c>
      <c r="BH111" s="86">
        <v>810398</v>
      </c>
      <c r="BI111" s="86">
        <v>62769</v>
      </c>
      <c r="BJ111" s="86">
        <v>30213</v>
      </c>
      <c r="BK111" s="86">
        <v>5000</v>
      </c>
      <c r="BL111" s="145">
        <f>[1]PLANTS!J$113</f>
        <v>0</v>
      </c>
      <c r="BM111" s="89">
        <f t="shared" si="76"/>
        <v>908380</v>
      </c>
      <c r="BN111" s="76">
        <v>635916</v>
      </c>
      <c r="BO111" s="76">
        <v>157599</v>
      </c>
      <c r="BP111" s="76">
        <f t="shared" si="77"/>
        <v>239267</v>
      </c>
      <c r="BQ111" s="76">
        <v>15358</v>
      </c>
      <c r="BR111" s="84">
        <f t="shared" si="78"/>
        <v>171447</v>
      </c>
      <c r="BS111" s="84">
        <f t="shared" si="79"/>
        <v>30213</v>
      </c>
      <c r="BT111" s="86">
        <v>54940</v>
      </c>
      <c r="BU111" s="84">
        <f>[1]PLANTS!M$113</f>
        <v>0</v>
      </c>
      <c r="BV111" s="67">
        <f t="shared" si="80"/>
        <v>502087</v>
      </c>
      <c r="BW111" s="76">
        <v>-8100</v>
      </c>
      <c r="BX111" s="157">
        <v>-2500</v>
      </c>
      <c r="BY111" s="84">
        <f t="shared" si="81"/>
        <v>8802</v>
      </c>
      <c r="BZ111" s="84">
        <f t="shared" si="82"/>
        <v>302459</v>
      </c>
      <c r="CA111" s="68">
        <f t="shared" si="83"/>
        <v>810848</v>
      </c>
      <c r="CB111" s="146"/>
    </row>
    <row r="112" spans="1:80" x14ac:dyDescent="0.2">
      <c r="A112" s="185">
        <f t="shared" si="84"/>
        <v>37061</v>
      </c>
      <c r="B112" s="84">
        <f t="shared" si="53"/>
        <v>3086000</v>
      </c>
      <c r="C112" s="85">
        <v>0</v>
      </c>
      <c r="D112" s="86">
        <v>-11900</v>
      </c>
      <c r="E112" s="84">
        <f>[1]PLANTS!P$113</f>
        <v>0</v>
      </c>
      <c r="F112" s="84">
        <f t="shared" si="54"/>
        <v>534238</v>
      </c>
      <c r="G112" s="84">
        <f t="shared" si="55"/>
        <v>1221692</v>
      </c>
      <c r="H112" s="84">
        <f t="shared" si="56"/>
        <v>773687</v>
      </c>
      <c r="I112" s="86">
        <v>137000</v>
      </c>
      <c r="J112" s="76">
        <v>306690</v>
      </c>
      <c r="K112" s="86">
        <v>323000</v>
      </c>
      <c r="M112" s="86">
        <v>0</v>
      </c>
      <c r="N112" s="86">
        <v>287000</v>
      </c>
      <c r="O112" s="67">
        <f t="shared" si="57"/>
        <v>766690</v>
      </c>
      <c r="P112" s="84">
        <f t="shared" si="58"/>
        <v>3583307</v>
      </c>
      <c r="Q112" s="84">
        <f t="shared" si="59"/>
        <v>497307</v>
      </c>
      <c r="R112" s="89">
        <f t="shared" si="60"/>
        <v>60723661</v>
      </c>
      <c r="S112" s="64">
        <f t="shared" si="61"/>
        <v>2101000</v>
      </c>
      <c r="T112" s="85">
        <v>0</v>
      </c>
      <c r="U112" s="86">
        <v>4333</v>
      </c>
      <c r="V112" s="84">
        <f>[1]PLANTS!S$113</f>
        <v>0</v>
      </c>
      <c r="W112" s="76">
        <v>40000</v>
      </c>
      <c r="X112" s="84">
        <f t="shared" si="62"/>
        <v>323000</v>
      </c>
      <c r="Y112" s="86">
        <v>2000</v>
      </c>
      <c r="Z112" s="64">
        <f t="shared" si="63"/>
        <v>2466000</v>
      </c>
      <c r="AA112" s="84">
        <f t="shared" si="64"/>
        <v>625467</v>
      </c>
      <c r="AB112" s="84">
        <f t="shared" si="65"/>
        <v>141458</v>
      </c>
      <c r="AC112" s="114">
        <f t="shared" si="66"/>
        <v>-9694</v>
      </c>
      <c r="AD112" s="188">
        <f t="shared" si="67"/>
        <v>757231</v>
      </c>
      <c r="AE112" s="86">
        <f>AVERAGE(AE111,AE113)</f>
        <v>1746125</v>
      </c>
      <c r="AF112" s="86">
        <v>214000</v>
      </c>
      <c r="AG112" s="84">
        <f t="shared" si="68"/>
        <v>2717356</v>
      </c>
      <c r="AH112" s="84">
        <f t="shared" si="69"/>
        <v>251356</v>
      </c>
      <c r="AI112" s="89">
        <f t="shared" si="70"/>
        <v>80949062</v>
      </c>
      <c r="AJ112" s="189">
        <v>2263161</v>
      </c>
      <c r="AK112" s="189">
        <v>1981383</v>
      </c>
      <c r="AL112" s="84">
        <f t="shared" si="71"/>
        <v>135589</v>
      </c>
      <c r="AM112" s="86">
        <v>37659</v>
      </c>
      <c r="AN112" s="84">
        <f>[1]PLANTS!G$113</f>
        <v>0</v>
      </c>
      <c r="AO112" s="189">
        <v>1808135</v>
      </c>
      <c r="AP112" s="84">
        <f t="shared" si="72"/>
        <v>385353</v>
      </c>
      <c r="AQ112" s="86">
        <v>81581</v>
      </c>
      <c r="AR112" s="86">
        <v>534238</v>
      </c>
      <c r="AS112" s="189">
        <v>625467</v>
      </c>
      <c r="AT112" s="186">
        <v>181496</v>
      </c>
      <c r="AU112" s="160"/>
      <c r="AV112" s="86">
        <v>900036</v>
      </c>
      <c r="AW112" s="114">
        <f t="shared" si="73"/>
        <v>733851</v>
      </c>
      <c r="AX112" s="84">
        <f t="shared" si="74"/>
        <v>1633887</v>
      </c>
      <c r="AY112" s="76">
        <v>0</v>
      </c>
      <c r="AZ112" s="84">
        <f>[1]PLANTS!D$113</f>
        <v>0</v>
      </c>
      <c r="BA112" s="76">
        <v>120671</v>
      </c>
      <c r="BB112" s="76">
        <v>745466</v>
      </c>
      <c r="BC112" s="76"/>
      <c r="BD112" s="76">
        <v>0</v>
      </c>
      <c r="BE112" s="76">
        <v>67000</v>
      </c>
      <c r="BF112" s="84">
        <f t="shared" si="75"/>
        <v>520942</v>
      </c>
      <c r="BG112" s="155">
        <v>1221692</v>
      </c>
      <c r="BH112" s="86">
        <v>773687</v>
      </c>
      <c r="BI112" s="86">
        <v>141458</v>
      </c>
      <c r="BJ112" s="86">
        <v>41461</v>
      </c>
      <c r="BK112" s="86">
        <v>5000</v>
      </c>
      <c r="BL112" s="145">
        <f>[1]PLANTS!J$113</f>
        <v>0</v>
      </c>
      <c r="BM112" s="89">
        <f t="shared" si="76"/>
        <v>961606</v>
      </c>
      <c r="BN112" s="76">
        <v>643087</v>
      </c>
      <c r="BO112" s="76">
        <v>142634</v>
      </c>
      <c r="BP112" s="76">
        <f t="shared" si="77"/>
        <v>250315</v>
      </c>
      <c r="BQ112" s="76">
        <v>26406</v>
      </c>
      <c r="BR112" s="84">
        <f t="shared" si="78"/>
        <v>181496</v>
      </c>
      <c r="BS112" s="84">
        <f t="shared" si="79"/>
        <v>41461</v>
      </c>
      <c r="BT112" s="86">
        <v>50020</v>
      </c>
      <c r="BU112" s="84">
        <f>[1]PLANTS!M$113</f>
        <v>0</v>
      </c>
      <c r="BV112" s="67">
        <f t="shared" si="80"/>
        <v>480787</v>
      </c>
      <c r="BW112" s="76">
        <v>-29400</v>
      </c>
      <c r="BX112" s="157">
        <v>30600</v>
      </c>
      <c r="BY112" s="84">
        <f t="shared" si="81"/>
        <v>-9694</v>
      </c>
      <c r="BZ112" s="84">
        <f t="shared" si="82"/>
        <v>306690</v>
      </c>
      <c r="CA112" s="68">
        <f t="shared" si="83"/>
        <v>808383</v>
      </c>
      <c r="CB112" s="146"/>
    </row>
    <row r="113" spans="1:80" x14ac:dyDescent="0.2">
      <c r="A113" s="185">
        <f t="shared" si="84"/>
        <v>37062</v>
      </c>
      <c r="B113" s="84">
        <f t="shared" si="53"/>
        <v>2928000</v>
      </c>
      <c r="C113" s="85">
        <v>0</v>
      </c>
      <c r="D113" s="86">
        <v>-169900</v>
      </c>
      <c r="E113" s="84">
        <f>[1]PLANTS!P$113</f>
        <v>0</v>
      </c>
      <c r="F113" s="84">
        <f t="shared" si="54"/>
        <v>477804</v>
      </c>
      <c r="G113" s="84">
        <f t="shared" si="55"/>
        <v>1212226</v>
      </c>
      <c r="H113" s="84">
        <f t="shared" si="56"/>
        <v>804000</v>
      </c>
      <c r="I113" s="86">
        <v>128000</v>
      </c>
      <c r="J113" s="76">
        <v>291904</v>
      </c>
      <c r="K113" s="86">
        <v>312000</v>
      </c>
      <c r="M113" s="86">
        <v>0</v>
      </c>
      <c r="N113" s="86">
        <v>268000</v>
      </c>
      <c r="O113" s="67">
        <f t="shared" si="57"/>
        <v>731904</v>
      </c>
      <c r="P113" s="84">
        <f t="shared" si="58"/>
        <v>3493934</v>
      </c>
      <c r="Q113" s="84">
        <f t="shared" si="59"/>
        <v>565934</v>
      </c>
      <c r="R113" s="89">
        <f t="shared" si="60"/>
        <v>61289595</v>
      </c>
      <c r="S113" s="64">
        <f t="shared" si="61"/>
        <v>2205000</v>
      </c>
      <c r="T113" s="85">
        <v>0</v>
      </c>
      <c r="U113" s="86">
        <v>108333</v>
      </c>
      <c r="V113" s="84">
        <f>[1]PLANTS!S$113</f>
        <v>0</v>
      </c>
      <c r="W113" s="76">
        <v>39000</v>
      </c>
      <c r="X113" s="84">
        <f t="shared" si="62"/>
        <v>312000</v>
      </c>
      <c r="Y113" s="86">
        <v>2000</v>
      </c>
      <c r="Z113" s="64">
        <f t="shared" si="63"/>
        <v>2558000</v>
      </c>
      <c r="AA113" s="84">
        <f t="shared" si="64"/>
        <v>643919</v>
      </c>
      <c r="AB113" s="84">
        <f t="shared" si="65"/>
        <v>103504</v>
      </c>
      <c r="AC113" s="114">
        <f t="shared" si="66"/>
        <v>18510</v>
      </c>
      <c r="AD113" s="188">
        <f t="shared" si="67"/>
        <v>765933</v>
      </c>
      <c r="AE113" s="86">
        <v>1786860</v>
      </c>
      <c r="AF113" s="86">
        <v>215000</v>
      </c>
      <c r="AG113" s="84">
        <f t="shared" si="68"/>
        <v>2767793</v>
      </c>
      <c r="AH113" s="84">
        <f t="shared" si="69"/>
        <v>209793</v>
      </c>
      <c r="AI113" s="89">
        <f t="shared" si="70"/>
        <v>81158855</v>
      </c>
      <c r="AJ113" s="189">
        <v>2213816</v>
      </c>
      <c r="AK113" s="189">
        <v>1982110</v>
      </c>
      <c r="AL113" s="84">
        <f t="shared" si="71"/>
        <v>140623</v>
      </c>
      <c r="AM113" s="86">
        <v>43170</v>
      </c>
      <c r="AN113" s="84">
        <f>[1]PLANTS!G$113</f>
        <v>0</v>
      </c>
      <c r="AO113" s="189">
        <v>1798317</v>
      </c>
      <c r="AP113" s="84">
        <f t="shared" si="72"/>
        <v>410853</v>
      </c>
      <c r="AQ113" s="86">
        <v>92027</v>
      </c>
      <c r="AR113" s="86">
        <v>477804</v>
      </c>
      <c r="AS113" s="189">
        <v>643919</v>
      </c>
      <c r="AT113" s="186">
        <v>173714</v>
      </c>
      <c r="AU113" s="160"/>
      <c r="AV113" s="86">
        <v>900009</v>
      </c>
      <c r="AW113" s="114">
        <f t="shared" si="73"/>
        <v>711098</v>
      </c>
      <c r="AX113" s="84">
        <f t="shared" si="74"/>
        <v>1611107</v>
      </c>
      <c r="AY113" s="76">
        <v>0</v>
      </c>
      <c r="AZ113" s="84">
        <f>[1]PLANTS!D$113</f>
        <v>0</v>
      </c>
      <c r="BA113" s="76">
        <v>132231</v>
      </c>
      <c r="BB113" s="76">
        <v>746126</v>
      </c>
      <c r="BC113" s="76"/>
      <c r="BD113" s="76">
        <v>0</v>
      </c>
      <c r="BE113" s="76">
        <v>72000</v>
      </c>
      <c r="BF113" s="84">
        <f t="shared" si="75"/>
        <v>551476</v>
      </c>
      <c r="BG113" s="155">
        <v>1212226</v>
      </c>
      <c r="BH113" s="86">
        <v>804000</v>
      </c>
      <c r="BI113" s="86">
        <v>103504</v>
      </c>
      <c r="BJ113" s="86">
        <v>41584</v>
      </c>
      <c r="BK113" s="86">
        <v>5000</v>
      </c>
      <c r="BL113" s="145">
        <f>[1]PLANTS!J$113</f>
        <v>0</v>
      </c>
      <c r="BM113" s="89">
        <f t="shared" si="76"/>
        <v>954088</v>
      </c>
      <c r="BN113" s="76">
        <v>639085</v>
      </c>
      <c r="BO113" s="76">
        <v>139092</v>
      </c>
      <c r="BP113" s="76">
        <f t="shared" si="77"/>
        <v>233909</v>
      </c>
      <c r="BQ113" s="76">
        <v>10000</v>
      </c>
      <c r="BR113" s="84">
        <f t="shared" si="78"/>
        <v>173714</v>
      </c>
      <c r="BS113" s="84">
        <f t="shared" si="79"/>
        <v>41584</v>
      </c>
      <c r="BT113" s="86">
        <v>47135</v>
      </c>
      <c r="BU113" s="84">
        <f>[1]PLANTS!M$113</f>
        <v>0</v>
      </c>
      <c r="BV113" s="67">
        <f t="shared" si="80"/>
        <v>485587</v>
      </c>
      <c r="BW113" s="76">
        <v>-24600</v>
      </c>
      <c r="BX113" s="157">
        <v>10700</v>
      </c>
      <c r="BY113" s="84">
        <f t="shared" si="81"/>
        <v>18510</v>
      </c>
      <c r="BZ113" s="84">
        <f t="shared" si="82"/>
        <v>291904</v>
      </c>
      <c r="CA113" s="68">
        <f t="shared" si="83"/>
        <v>806701</v>
      </c>
      <c r="CB113" s="146"/>
    </row>
    <row r="114" spans="1:80" x14ac:dyDescent="0.2">
      <c r="A114" s="185">
        <f t="shared" si="84"/>
        <v>37063</v>
      </c>
      <c r="B114" s="84">
        <f t="shared" si="53"/>
        <v>3051000</v>
      </c>
      <c r="C114" s="85">
        <v>0</v>
      </c>
      <c r="D114" s="86">
        <v>-46900</v>
      </c>
      <c r="E114" s="84">
        <f>[1]PLANTS!P$113</f>
        <v>0</v>
      </c>
      <c r="F114" s="84">
        <f t="shared" si="54"/>
        <v>507588</v>
      </c>
      <c r="G114" s="84">
        <f t="shared" si="55"/>
        <v>1175000</v>
      </c>
      <c r="H114" s="84">
        <f t="shared" si="56"/>
        <v>800000</v>
      </c>
      <c r="I114" s="86">
        <v>137000</v>
      </c>
      <c r="J114" s="76">
        <v>281317</v>
      </c>
      <c r="K114" s="86">
        <v>334000</v>
      </c>
      <c r="M114" s="86">
        <v>0</v>
      </c>
      <c r="N114" s="86">
        <v>282000</v>
      </c>
      <c r="O114" s="67">
        <f t="shared" si="57"/>
        <v>752317</v>
      </c>
      <c r="P114" s="84">
        <f t="shared" si="58"/>
        <v>3516905</v>
      </c>
      <c r="Q114" s="84">
        <f t="shared" si="59"/>
        <v>465905</v>
      </c>
      <c r="R114" s="89">
        <f t="shared" si="60"/>
        <v>61755500</v>
      </c>
      <c r="S114" s="64">
        <f t="shared" si="61"/>
        <v>2248000</v>
      </c>
      <c r="T114" s="85">
        <v>0</v>
      </c>
      <c r="U114" s="86">
        <v>151333</v>
      </c>
      <c r="V114" s="84">
        <f>[1]PLANTS!S$113</f>
        <v>0</v>
      </c>
      <c r="W114" s="76">
        <v>40000</v>
      </c>
      <c r="X114" s="84">
        <f t="shared" si="62"/>
        <v>334000</v>
      </c>
      <c r="Y114" s="86">
        <v>2000</v>
      </c>
      <c r="Z114" s="64">
        <f t="shared" si="63"/>
        <v>2624000</v>
      </c>
      <c r="AA114" s="84">
        <f t="shared" si="64"/>
        <v>560000</v>
      </c>
      <c r="AB114" s="84">
        <f t="shared" si="65"/>
        <v>150000</v>
      </c>
      <c r="AC114" s="114">
        <f t="shared" si="66"/>
        <v>104587</v>
      </c>
      <c r="AD114" s="188">
        <f t="shared" si="67"/>
        <v>814587</v>
      </c>
      <c r="AE114" s="86">
        <v>1851100</v>
      </c>
      <c r="AF114" s="86">
        <v>211000</v>
      </c>
      <c r="AG114" s="84">
        <f t="shared" si="68"/>
        <v>2876687</v>
      </c>
      <c r="AH114" s="84">
        <f t="shared" si="69"/>
        <v>252687</v>
      </c>
      <c r="AI114" s="89">
        <f t="shared" si="70"/>
        <v>81411542</v>
      </c>
      <c r="AJ114" s="189">
        <v>2408058</v>
      </c>
      <c r="AK114" s="189">
        <v>2020624</v>
      </c>
      <c r="AL114" s="84">
        <f t="shared" si="71"/>
        <v>135292</v>
      </c>
      <c r="AM114" s="86">
        <v>31555</v>
      </c>
      <c r="AN114" s="84">
        <f>[1]PLANTS!G$113</f>
        <v>0</v>
      </c>
      <c r="AO114" s="189">
        <v>1853777</v>
      </c>
      <c r="AP114" s="84">
        <f t="shared" si="72"/>
        <v>484326</v>
      </c>
      <c r="AQ114" s="86">
        <v>101863</v>
      </c>
      <c r="AR114" s="86">
        <v>507588</v>
      </c>
      <c r="AS114" s="189">
        <v>560000</v>
      </c>
      <c r="AT114" s="186">
        <v>200000</v>
      </c>
      <c r="AU114" s="160"/>
      <c r="AV114" s="86">
        <v>850000</v>
      </c>
      <c r="AW114" s="114">
        <f t="shared" si="73"/>
        <v>655382</v>
      </c>
      <c r="AX114" s="84">
        <f t="shared" si="74"/>
        <v>1505382</v>
      </c>
      <c r="AY114" s="76">
        <v>0</v>
      </c>
      <c r="AZ114" s="84">
        <f>[1]PLANTS!D$113</f>
        <v>0</v>
      </c>
      <c r="BA114" s="76">
        <v>130000</v>
      </c>
      <c r="BB114" s="76">
        <v>750000</v>
      </c>
      <c r="BC114" s="76"/>
      <c r="BD114" s="76">
        <v>0</v>
      </c>
      <c r="BE114" s="76">
        <v>70000</v>
      </c>
      <c r="BF114" s="84">
        <f t="shared" si="75"/>
        <v>619618</v>
      </c>
      <c r="BG114" s="155">
        <v>1175000</v>
      </c>
      <c r="BH114" s="86">
        <v>800000</v>
      </c>
      <c r="BI114" s="86">
        <v>150000</v>
      </c>
      <c r="BJ114" s="86">
        <v>25000</v>
      </c>
      <c r="BK114" s="86">
        <v>5000</v>
      </c>
      <c r="BL114" s="145">
        <f>[1]PLANTS!J$113</f>
        <v>0</v>
      </c>
      <c r="BM114" s="89">
        <f t="shared" si="76"/>
        <v>980000</v>
      </c>
      <c r="BN114" s="76">
        <v>620000</v>
      </c>
      <c r="BO114" s="76">
        <v>140000</v>
      </c>
      <c r="BP114" s="76">
        <f t="shared" si="77"/>
        <v>193909</v>
      </c>
      <c r="BQ114" s="76">
        <v>-30000</v>
      </c>
      <c r="BR114" s="84">
        <f t="shared" si="78"/>
        <v>200000</v>
      </c>
      <c r="BS114" s="84">
        <f t="shared" si="79"/>
        <v>25000</v>
      </c>
      <c r="BT114" s="86">
        <v>70000</v>
      </c>
      <c r="BU114" s="84">
        <f>[1]PLANTS!M$113</f>
        <v>0</v>
      </c>
      <c r="BV114" s="67">
        <f t="shared" si="80"/>
        <v>450187</v>
      </c>
      <c r="BW114" s="76">
        <v>-60000</v>
      </c>
      <c r="BX114" s="157">
        <v>25000</v>
      </c>
      <c r="BY114" s="84">
        <f t="shared" si="81"/>
        <v>104587</v>
      </c>
      <c r="BZ114" s="84">
        <f t="shared" si="82"/>
        <v>281317</v>
      </c>
      <c r="CA114" s="68">
        <f t="shared" si="83"/>
        <v>861091</v>
      </c>
      <c r="CB114" s="146"/>
    </row>
    <row r="115" spans="1:80" x14ac:dyDescent="0.2">
      <c r="A115" s="185">
        <f t="shared" si="84"/>
        <v>37064</v>
      </c>
      <c r="B115" s="84">
        <f t="shared" si="53"/>
        <v>2912000</v>
      </c>
      <c r="C115" s="85">
        <v>0</v>
      </c>
      <c r="D115" s="86">
        <v>-185900</v>
      </c>
      <c r="E115" s="84">
        <f>[1]PLANTS!P$113</f>
        <v>0</v>
      </c>
      <c r="F115" s="84">
        <f t="shared" si="54"/>
        <v>490273</v>
      </c>
      <c r="G115" s="84">
        <f t="shared" si="55"/>
        <v>1175000</v>
      </c>
      <c r="H115" s="84">
        <f t="shared" si="56"/>
        <v>800000</v>
      </c>
      <c r="I115" s="86">
        <v>132000</v>
      </c>
      <c r="J115" s="76">
        <v>281676</v>
      </c>
      <c r="K115" s="86">
        <v>340000</v>
      </c>
      <c r="M115" s="86">
        <v>0</v>
      </c>
      <c r="N115" s="86">
        <v>279000</v>
      </c>
      <c r="O115" s="67">
        <f t="shared" si="57"/>
        <v>753676</v>
      </c>
      <c r="P115" s="84">
        <f t="shared" si="58"/>
        <v>3497949</v>
      </c>
      <c r="Q115" s="84">
        <f t="shared" si="59"/>
        <v>585949</v>
      </c>
      <c r="R115" s="89">
        <f t="shared" si="60"/>
        <v>62341449</v>
      </c>
      <c r="S115" s="64">
        <f t="shared" si="61"/>
        <v>2142000</v>
      </c>
      <c r="T115" s="85">
        <v>0</v>
      </c>
      <c r="U115" s="86">
        <v>45333</v>
      </c>
      <c r="V115" s="84">
        <f>[1]PLANTS!S$113</f>
        <v>0</v>
      </c>
      <c r="W115" s="76">
        <v>40000</v>
      </c>
      <c r="X115" s="84">
        <f t="shared" si="62"/>
        <v>340000</v>
      </c>
      <c r="Y115" s="86">
        <v>2000</v>
      </c>
      <c r="Z115" s="64">
        <f t="shared" si="63"/>
        <v>2524000</v>
      </c>
      <c r="AA115" s="84">
        <f t="shared" si="64"/>
        <v>560000</v>
      </c>
      <c r="AB115" s="84">
        <f t="shared" si="65"/>
        <v>150000</v>
      </c>
      <c r="AC115" s="114">
        <f t="shared" si="66"/>
        <v>104228</v>
      </c>
      <c r="AD115" s="188">
        <f t="shared" si="67"/>
        <v>814228</v>
      </c>
      <c r="AE115" s="86">
        <v>1838900</v>
      </c>
      <c r="AF115" s="86">
        <v>206000</v>
      </c>
      <c r="AG115" s="84">
        <f t="shared" si="68"/>
        <v>2859128</v>
      </c>
      <c r="AH115" s="84">
        <f t="shared" si="69"/>
        <v>335128</v>
      </c>
      <c r="AI115" s="89">
        <f t="shared" si="70"/>
        <v>81746670</v>
      </c>
      <c r="AJ115" s="189">
        <v>2499756</v>
      </c>
      <c r="AK115" s="86">
        <v>2000029</v>
      </c>
      <c r="AL115" s="84">
        <f t="shared" si="71"/>
        <v>135270</v>
      </c>
      <c r="AM115" s="86">
        <v>31760</v>
      </c>
      <c r="AN115" s="84">
        <f>[1]PLANTS!G$113</f>
        <v>0</v>
      </c>
      <c r="AO115" s="86">
        <v>1832999</v>
      </c>
      <c r="AP115" s="84">
        <f t="shared" si="72"/>
        <v>478844</v>
      </c>
      <c r="AQ115" s="86">
        <v>103882</v>
      </c>
      <c r="AR115" s="86">
        <v>490273</v>
      </c>
      <c r="AS115" s="189">
        <v>560000</v>
      </c>
      <c r="AT115" s="186">
        <v>200000</v>
      </c>
      <c r="AU115" s="160"/>
      <c r="AV115" s="86">
        <v>850000</v>
      </c>
      <c r="AW115" s="114">
        <f t="shared" si="73"/>
        <v>660886</v>
      </c>
      <c r="AX115" s="84">
        <f t="shared" si="74"/>
        <v>1510886</v>
      </c>
      <c r="AY115" s="76">
        <v>0</v>
      </c>
      <c r="AZ115" s="84">
        <f>[1]PLANTS!D$113</f>
        <v>0</v>
      </c>
      <c r="BA115" s="76">
        <v>130000</v>
      </c>
      <c r="BB115" s="76">
        <v>750000</v>
      </c>
      <c r="BC115" s="76"/>
      <c r="BD115" s="76">
        <v>0</v>
      </c>
      <c r="BE115" s="76">
        <v>70000</v>
      </c>
      <c r="BF115" s="84">
        <f t="shared" si="75"/>
        <v>614114</v>
      </c>
      <c r="BG115" s="155">
        <v>1175000</v>
      </c>
      <c r="BH115" s="86">
        <v>800000</v>
      </c>
      <c r="BI115" s="86">
        <v>150000</v>
      </c>
      <c r="BJ115" s="86">
        <v>25000</v>
      </c>
      <c r="BK115" s="86">
        <v>5000</v>
      </c>
      <c r="BL115" s="145">
        <f>[1]PLANTS!J$113</f>
        <v>0</v>
      </c>
      <c r="BM115" s="89">
        <f t="shared" si="76"/>
        <v>980000</v>
      </c>
      <c r="BN115" s="76">
        <v>620000</v>
      </c>
      <c r="BO115" s="76">
        <v>140000</v>
      </c>
      <c r="BP115" s="76">
        <f t="shared" si="77"/>
        <v>193909</v>
      </c>
      <c r="BQ115" s="76">
        <v>-30000</v>
      </c>
      <c r="BR115" s="84">
        <f t="shared" si="78"/>
        <v>200000</v>
      </c>
      <c r="BS115" s="84">
        <f t="shared" si="79"/>
        <v>25000</v>
      </c>
      <c r="BT115" s="86">
        <v>70000</v>
      </c>
      <c r="BU115" s="84">
        <f>[1]PLANTS!M$113</f>
        <v>0</v>
      </c>
      <c r="BV115" s="67">
        <f t="shared" si="80"/>
        <v>450187</v>
      </c>
      <c r="BW115" s="76">
        <v>-60000</v>
      </c>
      <c r="BX115" s="157">
        <v>25000</v>
      </c>
      <c r="BY115" s="84">
        <f t="shared" si="81"/>
        <v>104228</v>
      </c>
      <c r="BZ115" s="84">
        <f t="shared" si="82"/>
        <v>281676</v>
      </c>
      <c r="CA115" s="68">
        <f t="shared" si="83"/>
        <v>861091</v>
      </c>
      <c r="CB115" s="146"/>
    </row>
    <row r="116" spans="1:80" x14ac:dyDescent="0.2">
      <c r="A116" s="185">
        <f t="shared" si="84"/>
        <v>37065</v>
      </c>
      <c r="B116" s="84">
        <f t="shared" si="53"/>
        <v>2696000</v>
      </c>
      <c r="C116" s="85">
        <v>0</v>
      </c>
      <c r="D116" s="86">
        <v>-401900</v>
      </c>
      <c r="E116" s="84">
        <f>[1]PLANTS!P$113</f>
        <v>0</v>
      </c>
      <c r="F116" s="84">
        <f t="shared" si="54"/>
        <v>448915</v>
      </c>
      <c r="G116" s="84">
        <f t="shared" si="55"/>
        <v>1175000</v>
      </c>
      <c r="H116" s="84">
        <f t="shared" si="56"/>
        <v>800000</v>
      </c>
      <c r="I116" s="86">
        <v>133000</v>
      </c>
      <c r="J116" s="76">
        <v>234442</v>
      </c>
      <c r="K116" s="86">
        <v>316000</v>
      </c>
      <c r="M116" s="86">
        <v>0</v>
      </c>
      <c r="N116" s="86">
        <v>254000</v>
      </c>
      <c r="O116" s="67">
        <f t="shared" si="57"/>
        <v>683442</v>
      </c>
      <c r="P116" s="84">
        <f t="shared" si="58"/>
        <v>3361357</v>
      </c>
      <c r="Q116" s="84">
        <f t="shared" si="59"/>
        <v>665357</v>
      </c>
      <c r="R116" s="89">
        <f t="shared" si="60"/>
        <v>63006806</v>
      </c>
      <c r="S116" s="64">
        <f t="shared" si="61"/>
        <v>2004000</v>
      </c>
      <c r="T116" s="85">
        <v>0</v>
      </c>
      <c r="U116" s="86">
        <v>-92667</v>
      </c>
      <c r="V116" s="84">
        <f>[1]PLANTS!S$113</f>
        <v>0</v>
      </c>
      <c r="W116" s="76">
        <v>40000</v>
      </c>
      <c r="X116" s="84">
        <f t="shared" si="62"/>
        <v>316000</v>
      </c>
      <c r="Y116" s="86">
        <v>2000</v>
      </c>
      <c r="Z116" s="64">
        <f t="shared" si="63"/>
        <v>2362000</v>
      </c>
      <c r="AA116" s="84">
        <f t="shared" si="64"/>
        <v>560000</v>
      </c>
      <c r="AB116" s="84">
        <f t="shared" si="65"/>
        <v>150000</v>
      </c>
      <c r="AC116" s="114">
        <f t="shared" si="66"/>
        <v>151462</v>
      </c>
      <c r="AD116" s="188">
        <f t="shared" si="67"/>
        <v>861462</v>
      </c>
      <c r="AE116" s="86">
        <v>1816230</v>
      </c>
      <c r="AF116" s="86">
        <v>201000</v>
      </c>
      <c r="AG116" s="84">
        <f t="shared" si="68"/>
        <v>2878692</v>
      </c>
      <c r="AH116" s="84">
        <f t="shared" si="69"/>
        <v>516692</v>
      </c>
      <c r="AI116" s="89">
        <f t="shared" si="70"/>
        <v>82263362</v>
      </c>
      <c r="AJ116" s="86">
        <v>2527580</v>
      </c>
      <c r="AK116" s="86">
        <v>2000029</v>
      </c>
      <c r="AL116" s="84">
        <f t="shared" si="71"/>
        <v>134643</v>
      </c>
      <c r="AM116" s="86">
        <v>30599</v>
      </c>
      <c r="AN116" s="84">
        <f>[1]PLANTS!G$113</f>
        <v>0</v>
      </c>
      <c r="AO116" s="86">
        <v>1834787</v>
      </c>
      <c r="AP116" s="84">
        <f t="shared" si="72"/>
        <v>522922</v>
      </c>
      <c r="AQ116" s="86">
        <v>102950</v>
      </c>
      <c r="AR116" s="86">
        <v>448915</v>
      </c>
      <c r="AS116" s="189">
        <v>560000</v>
      </c>
      <c r="AT116" s="186">
        <v>200000</v>
      </c>
      <c r="AU116" s="160"/>
      <c r="AV116" s="86">
        <v>850000</v>
      </c>
      <c r="AW116" s="114">
        <f t="shared" si="73"/>
        <v>617435</v>
      </c>
      <c r="AX116" s="84">
        <f t="shared" si="74"/>
        <v>1467435</v>
      </c>
      <c r="AY116" s="76">
        <v>0</v>
      </c>
      <c r="AZ116" s="84">
        <f>[1]PLANTS!D$113</f>
        <v>0</v>
      </c>
      <c r="BA116" s="76">
        <v>130000</v>
      </c>
      <c r="BB116" s="76">
        <v>750000</v>
      </c>
      <c r="BC116" s="76"/>
      <c r="BD116" s="76">
        <v>0</v>
      </c>
      <c r="BE116" s="76">
        <v>70000</v>
      </c>
      <c r="BF116" s="84">
        <f t="shared" si="75"/>
        <v>657565</v>
      </c>
      <c r="BG116" s="155">
        <v>1175000</v>
      </c>
      <c r="BH116" s="86">
        <v>800000</v>
      </c>
      <c r="BI116" s="86">
        <v>150000</v>
      </c>
      <c r="BJ116" s="86">
        <v>25000</v>
      </c>
      <c r="BK116" s="86">
        <v>5000</v>
      </c>
      <c r="BL116" s="145">
        <f>[1]PLANTS!J$113</f>
        <v>0</v>
      </c>
      <c r="BM116" s="89">
        <f t="shared" si="76"/>
        <v>980000</v>
      </c>
      <c r="BN116" s="76">
        <v>620000</v>
      </c>
      <c r="BO116" s="76">
        <v>140000</v>
      </c>
      <c r="BP116" s="76">
        <f t="shared" si="77"/>
        <v>193909</v>
      </c>
      <c r="BQ116" s="76">
        <v>-30000</v>
      </c>
      <c r="BR116" s="84">
        <f t="shared" si="78"/>
        <v>200000</v>
      </c>
      <c r="BS116" s="84">
        <f t="shared" si="79"/>
        <v>25000</v>
      </c>
      <c r="BT116" s="86">
        <v>70000</v>
      </c>
      <c r="BU116" s="84">
        <f>[1]PLANTS!M$113</f>
        <v>0</v>
      </c>
      <c r="BV116" s="67">
        <f t="shared" si="80"/>
        <v>450187</v>
      </c>
      <c r="BW116" s="76">
        <v>-60000</v>
      </c>
      <c r="BX116" s="157">
        <v>25000</v>
      </c>
      <c r="BY116" s="84">
        <f t="shared" si="81"/>
        <v>151462</v>
      </c>
      <c r="BZ116" s="84">
        <f t="shared" si="82"/>
        <v>234442</v>
      </c>
      <c r="CA116" s="68">
        <f t="shared" si="83"/>
        <v>861091</v>
      </c>
      <c r="CB116" s="146"/>
    </row>
    <row r="117" spans="1:80" x14ac:dyDescent="0.2">
      <c r="A117" s="185">
        <f t="shared" si="84"/>
        <v>37066</v>
      </c>
      <c r="B117" s="84">
        <f t="shared" si="53"/>
        <v>2434000</v>
      </c>
      <c r="C117" s="85">
        <v>0</v>
      </c>
      <c r="D117" s="86">
        <v>-663900</v>
      </c>
      <c r="E117" s="84">
        <f>[1]PLANTS!P$113</f>
        <v>0</v>
      </c>
      <c r="F117" s="84">
        <f t="shared" si="54"/>
        <v>440245</v>
      </c>
      <c r="G117" s="84">
        <f t="shared" si="55"/>
        <v>1175000</v>
      </c>
      <c r="H117" s="84">
        <f t="shared" si="56"/>
        <v>800000</v>
      </c>
      <c r="I117" s="86">
        <v>123000</v>
      </c>
      <c r="J117" s="76">
        <v>182189</v>
      </c>
      <c r="K117" s="86">
        <v>291000</v>
      </c>
      <c r="M117" s="86">
        <v>0</v>
      </c>
      <c r="N117" s="86">
        <v>286000</v>
      </c>
      <c r="O117" s="67">
        <f t="shared" si="57"/>
        <v>596189</v>
      </c>
      <c r="P117" s="84">
        <f t="shared" si="58"/>
        <v>3297434</v>
      </c>
      <c r="Q117" s="84">
        <f t="shared" si="59"/>
        <v>863434</v>
      </c>
      <c r="R117" s="89">
        <f t="shared" si="60"/>
        <v>63870240</v>
      </c>
      <c r="S117" s="64">
        <f t="shared" si="61"/>
        <v>1964000</v>
      </c>
      <c r="T117" s="85">
        <v>0</v>
      </c>
      <c r="U117" s="86">
        <v>-132667</v>
      </c>
      <c r="V117" s="84">
        <f>[1]PLANTS!S$113</f>
        <v>0</v>
      </c>
      <c r="W117" s="76">
        <v>40000</v>
      </c>
      <c r="X117" s="84">
        <f t="shared" si="62"/>
        <v>291000</v>
      </c>
      <c r="Y117" s="86">
        <v>2000</v>
      </c>
      <c r="Z117" s="64">
        <f t="shared" si="63"/>
        <v>2297000</v>
      </c>
      <c r="AA117" s="84">
        <f t="shared" si="64"/>
        <v>560000</v>
      </c>
      <c r="AB117" s="84">
        <f t="shared" si="65"/>
        <v>150000</v>
      </c>
      <c r="AC117" s="114">
        <f t="shared" si="66"/>
        <v>203715</v>
      </c>
      <c r="AD117" s="188">
        <f t="shared" si="67"/>
        <v>913715</v>
      </c>
      <c r="AE117" s="86">
        <v>1812490</v>
      </c>
      <c r="AF117" s="86">
        <v>189000</v>
      </c>
      <c r="AG117" s="84">
        <f t="shared" si="68"/>
        <v>2915205</v>
      </c>
      <c r="AH117" s="84">
        <f t="shared" si="69"/>
        <v>618205</v>
      </c>
      <c r="AI117" s="89">
        <f t="shared" si="70"/>
        <v>82881567</v>
      </c>
      <c r="AJ117" s="86">
        <v>2525130</v>
      </c>
      <c r="AK117" s="86">
        <v>2000029</v>
      </c>
      <c r="AL117" s="84">
        <f t="shared" si="71"/>
        <v>134178</v>
      </c>
      <c r="AM117" s="86">
        <v>39360</v>
      </c>
      <c r="AN117" s="84">
        <f>[1]PLANTS!G$113</f>
        <v>0</v>
      </c>
      <c r="AO117" s="86">
        <v>1826491</v>
      </c>
      <c r="AP117" s="84">
        <f t="shared" si="72"/>
        <v>524387</v>
      </c>
      <c r="AQ117" s="86">
        <v>101859</v>
      </c>
      <c r="AR117" s="86">
        <v>440245</v>
      </c>
      <c r="AS117" s="189">
        <v>560000</v>
      </c>
      <c r="AT117" s="186">
        <v>200000</v>
      </c>
      <c r="AU117" s="160"/>
      <c r="AV117" s="86">
        <v>850000</v>
      </c>
      <c r="AW117" s="114">
        <f t="shared" si="73"/>
        <v>616435</v>
      </c>
      <c r="AX117" s="84">
        <f t="shared" si="74"/>
        <v>1466435</v>
      </c>
      <c r="AY117" s="76">
        <v>0</v>
      </c>
      <c r="AZ117" s="84">
        <f>[1]PLANTS!D$113</f>
        <v>0</v>
      </c>
      <c r="BA117" s="76">
        <v>130000</v>
      </c>
      <c r="BB117" s="76">
        <v>750000</v>
      </c>
      <c r="BC117" s="76"/>
      <c r="BD117" s="76">
        <v>0</v>
      </c>
      <c r="BE117" s="76">
        <v>70000</v>
      </c>
      <c r="BF117" s="84">
        <f t="shared" si="75"/>
        <v>658565</v>
      </c>
      <c r="BG117" s="155">
        <v>1175000</v>
      </c>
      <c r="BH117" s="86">
        <v>800000</v>
      </c>
      <c r="BI117" s="86">
        <v>150000</v>
      </c>
      <c r="BJ117" s="86">
        <v>25000</v>
      </c>
      <c r="BK117" s="86">
        <v>5000</v>
      </c>
      <c r="BL117" s="145">
        <f>[1]PLANTS!J$113</f>
        <v>0</v>
      </c>
      <c r="BM117" s="89">
        <f t="shared" si="76"/>
        <v>980000</v>
      </c>
      <c r="BN117" s="76">
        <v>620000</v>
      </c>
      <c r="BO117" s="76">
        <v>140000</v>
      </c>
      <c r="BP117" s="76">
        <f t="shared" si="77"/>
        <v>193909</v>
      </c>
      <c r="BQ117" s="76">
        <v>-30000</v>
      </c>
      <c r="BR117" s="84">
        <f t="shared" si="78"/>
        <v>200000</v>
      </c>
      <c r="BS117" s="84">
        <f t="shared" si="79"/>
        <v>25000</v>
      </c>
      <c r="BT117" s="86">
        <v>70000</v>
      </c>
      <c r="BU117" s="84">
        <f>[1]PLANTS!M$113</f>
        <v>0</v>
      </c>
      <c r="BV117" s="67">
        <f t="shared" si="80"/>
        <v>450187</v>
      </c>
      <c r="BW117" s="76">
        <v>-60000</v>
      </c>
      <c r="BX117" s="157">
        <v>25000</v>
      </c>
      <c r="BY117" s="84">
        <f t="shared" si="81"/>
        <v>203715</v>
      </c>
      <c r="BZ117" s="84">
        <f t="shared" si="82"/>
        <v>182189</v>
      </c>
      <c r="CA117" s="68">
        <f t="shared" si="83"/>
        <v>861091</v>
      </c>
      <c r="CB117" s="146"/>
    </row>
    <row r="118" spans="1:80" x14ac:dyDescent="0.2">
      <c r="A118" s="185">
        <f t="shared" si="84"/>
        <v>37067</v>
      </c>
      <c r="B118" s="84">
        <f t="shared" si="53"/>
        <v>2838000</v>
      </c>
      <c r="C118" s="85">
        <v>0</v>
      </c>
      <c r="D118" s="86">
        <v>-259900</v>
      </c>
      <c r="E118" s="84">
        <f>[1]PLANTS!P$113</f>
        <v>0</v>
      </c>
      <c r="F118" s="84">
        <f t="shared" si="54"/>
        <v>536018</v>
      </c>
      <c r="G118" s="84">
        <f t="shared" si="55"/>
        <v>1175000</v>
      </c>
      <c r="H118" s="84">
        <f t="shared" si="56"/>
        <v>800000</v>
      </c>
      <c r="I118" s="86">
        <v>137000</v>
      </c>
      <c r="J118" s="76">
        <v>261176</v>
      </c>
      <c r="K118" s="86">
        <v>326000</v>
      </c>
      <c r="M118" s="86">
        <v>0</v>
      </c>
      <c r="N118" s="86">
        <v>267000</v>
      </c>
      <c r="O118" s="67">
        <f t="shared" si="57"/>
        <v>724176</v>
      </c>
      <c r="P118" s="84">
        <f t="shared" si="58"/>
        <v>3502194</v>
      </c>
      <c r="Q118" s="84">
        <f t="shared" si="59"/>
        <v>664194</v>
      </c>
      <c r="R118" s="89">
        <f t="shared" si="60"/>
        <v>64534434</v>
      </c>
      <c r="S118" s="64">
        <f t="shared" si="61"/>
        <v>2125000</v>
      </c>
      <c r="T118" s="85">
        <v>0</v>
      </c>
      <c r="U118" s="86">
        <v>28333</v>
      </c>
      <c r="V118" s="84">
        <f>[1]PLANTS!S$113</f>
        <v>0</v>
      </c>
      <c r="W118" s="76">
        <v>40000</v>
      </c>
      <c r="X118" s="84">
        <f t="shared" si="62"/>
        <v>326000</v>
      </c>
      <c r="Y118" s="86">
        <v>2000</v>
      </c>
      <c r="Z118" s="64">
        <f t="shared" si="63"/>
        <v>2493000</v>
      </c>
      <c r="AA118" s="84">
        <f t="shared" si="64"/>
        <v>560000</v>
      </c>
      <c r="AB118" s="84">
        <f t="shared" si="65"/>
        <v>150000</v>
      </c>
      <c r="AC118" s="114">
        <f t="shared" si="66"/>
        <v>124728</v>
      </c>
      <c r="AD118" s="188">
        <f t="shared" si="67"/>
        <v>834728</v>
      </c>
      <c r="AE118" s="86">
        <v>1812880</v>
      </c>
      <c r="AF118" s="86">
        <v>201000</v>
      </c>
      <c r="AG118" s="84">
        <f t="shared" si="68"/>
        <v>2848608</v>
      </c>
      <c r="AH118" s="84">
        <f t="shared" si="69"/>
        <v>355608</v>
      </c>
      <c r="AI118" s="89">
        <f t="shared" si="70"/>
        <v>83237175</v>
      </c>
      <c r="AJ118" s="189">
        <v>2527596</v>
      </c>
      <c r="AK118" s="86">
        <v>2187858</v>
      </c>
      <c r="AL118" s="84">
        <f t="shared" si="71"/>
        <v>140766</v>
      </c>
      <c r="AM118" s="86">
        <v>29738</v>
      </c>
      <c r="AN118" s="84">
        <f>[1]PLANTS!G$113</f>
        <v>0</v>
      </c>
      <c r="AO118" s="86">
        <v>2017354</v>
      </c>
      <c r="AP118" s="84">
        <f t="shared" si="72"/>
        <v>620293</v>
      </c>
      <c r="AQ118" s="86">
        <v>101043</v>
      </c>
      <c r="AR118" s="86">
        <v>536018</v>
      </c>
      <c r="AS118" s="189">
        <v>560000</v>
      </c>
      <c r="AT118" s="186">
        <v>200000</v>
      </c>
      <c r="AU118" s="160"/>
      <c r="AV118" s="86">
        <v>850000</v>
      </c>
      <c r="AW118" s="114">
        <f t="shared" si="73"/>
        <v>513941</v>
      </c>
      <c r="AX118" s="84">
        <f t="shared" si="74"/>
        <v>1363941</v>
      </c>
      <c r="AY118" s="76">
        <v>0</v>
      </c>
      <c r="AZ118" s="84">
        <f>[1]PLANTS!D$113</f>
        <v>0</v>
      </c>
      <c r="BA118" s="76">
        <v>130000</v>
      </c>
      <c r="BB118" s="76">
        <v>750000</v>
      </c>
      <c r="BC118" s="76"/>
      <c r="BD118" s="76">
        <v>0</v>
      </c>
      <c r="BE118" s="76">
        <v>70000</v>
      </c>
      <c r="BF118" s="84">
        <f t="shared" si="75"/>
        <v>761059</v>
      </c>
      <c r="BG118" s="155">
        <v>1175000</v>
      </c>
      <c r="BH118" s="86">
        <v>800000</v>
      </c>
      <c r="BI118" s="86">
        <v>150000</v>
      </c>
      <c r="BJ118" s="86">
        <v>25000</v>
      </c>
      <c r="BK118" s="86">
        <v>5000</v>
      </c>
      <c r="BL118" s="145">
        <f>[1]PLANTS!J$113</f>
        <v>0</v>
      </c>
      <c r="BM118" s="89">
        <f t="shared" si="76"/>
        <v>980000</v>
      </c>
      <c r="BN118" s="76">
        <v>620000</v>
      </c>
      <c r="BO118" s="76">
        <v>140000</v>
      </c>
      <c r="BP118" s="76">
        <f t="shared" si="77"/>
        <v>193909</v>
      </c>
      <c r="BQ118" s="76">
        <v>-30000</v>
      </c>
      <c r="BR118" s="84">
        <f t="shared" si="78"/>
        <v>200000</v>
      </c>
      <c r="BS118" s="84">
        <f t="shared" si="79"/>
        <v>25000</v>
      </c>
      <c r="BT118" s="86">
        <v>70000</v>
      </c>
      <c r="BU118" s="84">
        <f>[1]PLANTS!M$113</f>
        <v>0</v>
      </c>
      <c r="BV118" s="67">
        <f t="shared" si="80"/>
        <v>450187</v>
      </c>
      <c r="BW118" s="76">
        <v>-60000</v>
      </c>
      <c r="BX118" s="157">
        <v>25000</v>
      </c>
      <c r="BY118" s="84">
        <f t="shared" si="81"/>
        <v>124728</v>
      </c>
      <c r="BZ118" s="84">
        <f t="shared" si="82"/>
        <v>261176</v>
      </c>
      <c r="CA118" s="68">
        <f t="shared" si="83"/>
        <v>861091</v>
      </c>
      <c r="CB118" s="146"/>
    </row>
    <row r="119" spans="1:80" x14ac:dyDescent="0.2">
      <c r="A119" s="185">
        <f t="shared" si="84"/>
        <v>37068</v>
      </c>
      <c r="B119" s="84">
        <f t="shared" si="53"/>
        <v>2799000</v>
      </c>
      <c r="C119" s="85">
        <v>0</v>
      </c>
      <c r="D119" s="86">
        <v>-298900</v>
      </c>
      <c r="E119" s="84">
        <f>[1]PLANTS!P$113</f>
        <v>0</v>
      </c>
      <c r="F119" s="84">
        <f t="shared" si="54"/>
        <v>530568</v>
      </c>
      <c r="G119" s="84">
        <f t="shared" si="55"/>
        <v>1175000</v>
      </c>
      <c r="H119" s="84">
        <f t="shared" si="56"/>
        <v>800000</v>
      </c>
      <c r="I119" s="86">
        <v>132000</v>
      </c>
      <c r="J119" s="76">
        <v>271650</v>
      </c>
      <c r="K119" s="86">
        <v>337000</v>
      </c>
      <c r="M119" s="86">
        <v>0</v>
      </c>
      <c r="N119" s="86">
        <v>293000</v>
      </c>
      <c r="O119" s="67">
        <f t="shared" si="57"/>
        <v>740650</v>
      </c>
      <c r="P119" s="84">
        <f t="shared" si="58"/>
        <v>3539218</v>
      </c>
      <c r="Q119" s="84">
        <f t="shared" si="59"/>
        <v>740218</v>
      </c>
      <c r="R119" s="89">
        <f t="shared" si="60"/>
        <v>65274652</v>
      </c>
      <c r="S119" s="64">
        <f t="shared" si="61"/>
        <v>2083000</v>
      </c>
      <c r="T119" s="85">
        <v>0</v>
      </c>
      <c r="U119" s="86">
        <v>-13667</v>
      </c>
      <c r="V119" s="84">
        <f>[1]PLANTS!S$113</f>
        <v>0</v>
      </c>
      <c r="W119" s="76">
        <v>42000</v>
      </c>
      <c r="X119" s="84">
        <f t="shared" si="62"/>
        <v>337000</v>
      </c>
      <c r="Y119" s="86">
        <v>2000</v>
      </c>
      <c r="Z119" s="64">
        <f t="shared" si="63"/>
        <v>2464000</v>
      </c>
      <c r="AA119" s="84">
        <f t="shared" si="64"/>
        <v>560000</v>
      </c>
      <c r="AB119" s="84">
        <f t="shared" si="65"/>
        <v>150000</v>
      </c>
      <c r="AC119" s="114">
        <f t="shared" si="66"/>
        <v>114254</v>
      </c>
      <c r="AD119" s="188">
        <f t="shared" si="67"/>
        <v>824254</v>
      </c>
      <c r="AE119" s="86">
        <v>1852700</v>
      </c>
      <c r="AF119" s="86">
        <v>203000</v>
      </c>
      <c r="AG119" s="84">
        <f t="shared" si="68"/>
        <v>2879954</v>
      </c>
      <c r="AH119" s="84">
        <f t="shared" si="69"/>
        <v>415954</v>
      </c>
      <c r="AI119" s="89">
        <f t="shared" si="70"/>
        <v>83653129</v>
      </c>
      <c r="AJ119" s="189">
        <v>2528685</v>
      </c>
      <c r="AK119" s="86">
        <v>2187148</v>
      </c>
      <c r="AL119" s="84">
        <f t="shared" si="71"/>
        <v>138327</v>
      </c>
      <c r="AM119" s="86">
        <v>35722</v>
      </c>
      <c r="AN119" s="84">
        <f>[1]PLANTS!G$113</f>
        <v>0</v>
      </c>
      <c r="AO119" s="86">
        <v>2013099</v>
      </c>
      <c r="AP119" s="84">
        <f t="shared" si="72"/>
        <v>613929</v>
      </c>
      <c r="AQ119" s="86">
        <v>108602</v>
      </c>
      <c r="AR119" s="86">
        <v>530568</v>
      </c>
      <c r="AS119" s="189">
        <v>560000</v>
      </c>
      <c r="AT119" s="186">
        <v>200000</v>
      </c>
      <c r="AU119" s="160"/>
      <c r="AV119" s="86">
        <v>850000</v>
      </c>
      <c r="AW119" s="114">
        <f t="shared" si="73"/>
        <v>522744</v>
      </c>
      <c r="AX119" s="84">
        <f t="shared" si="74"/>
        <v>1372744</v>
      </c>
      <c r="AY119" s="76">
        <v>0</v>
      </c>
      <c r="AZ119" s="84">
        <f>[1]PLANTS!D$113</f>
        <v>0</v>
      </c>
      <c r="BA119" s="76">
        <v>130000</v>
      </c>
      <c r="BB119" s="76">
        <v>750000</v>
      </c>
      <c r="BC119" s="76"/>
      <c r="BD119" s="76">
        <v>0</v>
      </c>
      <c r="BE119" s="76">
        <v>70000</v>
      </c>
      <c r="BF119" s="84">
        <f t="shared" si="75"/>
        <v>752256</v>
      </c>
      <c r="BG119" s="155">
        <v>1175000</v>
      </c>
      <c r="BH119" s="86">
        <v>800000</v>
      </c>
      <c r="BI119" s="86">
        <v>150000</v>
      </c>
      <c r="BJ119" s="86">
        <v>25000</v>
      </c>
      <c r="BK119" s="86">
        <v>5000</v>
      </c>
      <c r="BL119" s="145">
        <f>[1]PLANTS!J$113</f>
        <v>0</v>
      </c>
      <c r="BM119" s="89">
        <f t="shared" si="76"/>
        <v>980000</v>
      </c>
      <c r="BN119" s="76">
        <v>620000</v>
      </c>
      <c r="BO119" s="76">
        <v>140000</v>
      </c>
      <c r="BP119" s="76">
        <f t="shared" si="77"/>
        <v>193909</v>
      </c>
      <c r="BQ119" s="76">
        <v>-30000</v>
      </c>
      <c r="BR119" s="84">
        <f t="shared" si="78"/>
        <v>200000</v>
      </c>
      <c r="BS119" s="84">
        <f t="shared" si="79"/>
        <v>25000</v>
      </c>
      <c r="BT119" s="86">
        <v>70000</v>
      </c>
      <c r="BU119" s="84">
        <f>[1]PLANTS!M$113</f>
        <v>0</v>
      </c>
      <c r="BV119" s="67">
        <f t="shared" si="80"/>
        <v>450187</v>
      </c>
      <c r="BW119" s="76">
        <v>-60000</v>
      </c>
      <c r="BX119" s="157">
        <v>25000</v>
      </c>
      <c r="BY119" s="84">
        <f t="shared" si="81"/>
        <v>114254</v>
      </c>
      <c r="BZ119" s="84">
        <f t="shared" si="82"/>
        <v>271650</v>
      </c>
      <c r="CA119" s="68">
        <f t="shared" si="83"/>
        <v>861091</v>
      </c>
      <c r="CB119" s="146"/>
    </row>
    <row r="120" spans="1:80" x14ac:dyDescent="0.2">
      <c r="A120" s="185">
        <f t="shared" si="84"/>
        <v>37069</v>
      </c>
      <c r="B120" s="84">
        <f t="shared" si="53"/>
        <v>2752000</v>
      </c>
      <c r="C120" s="85">
        <v>0</v>
      </c>
      <c r="D120" s="86">
        <v>-345900</v>
      </c>
      <c r="E120" s="84">
        <f>[1]PLANTS!P$113</f>
        <v>0</v>
      </c>
      <c r="F120" s="84">
        <f t="shared" si="54"/>
        <v>500000</v>
      </c>
      <c r="G120" s="84">
        <f t="shared" si="55"/>
        <v>1175000</v>
      </c>
      <c r="H120" s="84">
        <f t="shared" si="56"/>
        <v>800000</v>
      </c>
      <c r="I120" s="86">
        <v>151000</v>
      </c>
      <c r="J120" s="76">
        <v>292587</v>
      </c>
      <c r="K120" s="86">
        <v>337000</v>
      </c>
      <c r="M120" s="86">
        <v>0</v>
      </c>
      <c r="N120" s="86">
        <v>290000</v>
      </c>
      <c r="O120" s="67">
        <f t="shared" si="57"/>
        <v>780587</v>
      </c>
      <c r="P120" s="84">
        <f t="shared" si="58"/>
        <v>3545587</v>
      </c>
      <c r="Q120" s="84">
        <f t="shared" si="59"/>
        <v>793587</v>
      </c>
      <c r="R120" s="89">
        <f t="shared" si="60"/>
        <v>66068239</v>
      </c>
      <c r="S120" s="64">
        <f t="shared" si="61"/>
        <v>2100000</v>
      </c>
      <c r="T120" s="85">
        <v>0</v>
      </c>
      <c r="U120" s="86">
        <v>3333</v>
      </c>
      <c r="V120" s="84">
        <f>[1]PLANTS!S$113</f>
        <v>0</v>
      </c>
      <c r="W120" s="76">
        <v>39000</v>
      </c>
      <c r="X120" s="84">
        <f t="shared" si="62"/>
        <v>337000</v>
      </c>
      <c r="Y120" s="86">
        <v>2000</v>
      </c>
      <c r="Z120" s="64">
        <f t="shared" si="63"/>
        <v>2478000</v>
      </c>
      <c r="AA120" s="84">
        <f t="shared" si="64"/>
        <v>560000</v>
      </c>
      <c r="AB120" s="84">
        <f t="shared" si="65"/>
        <v>150000</v>
      </c>
      <c r="AC120" s="114">
        <f t="shared" si="66"/>
        <v>93317</v>
      </c>
      <c r="AD120" s="188">
        <f t="shared" si="67"/>
        <v>803317</v>
      </c>
      <c r="AE120" s="86">
        <v>1839260</v>
      </c>
      <c r="AF120" s="86">
        <v>199000</v>
      </c>
      <c r="AG120" s="84">
        <f t="shared" si="68"/>
        <v>2841577</v>
      </c>
      <c r="AH120" s="84">
        <f t="shared" si="69"/>
        <v>363577</v>
      </c>
      <c r="AI120" s="89">
        <f t="shared" si="70"/>
        <v>84016706</v>
      </c>
      <c r="AJ120" s="189">
        <v>2666587</v>
      </c>
      <c r="AK120" s="86">
        <v>2190029</v>
      </c>
      <c r="AL120" s="84">
        <f t="shared" si="71"/>
        <v>133622</v>
      </c>
      <c r="AM120" s="86">
        <v>41544</v>
      </c>
      <c r="AN120" s="84">
        <f>[1]PLANTS!G$113</f>
        <v>0</v>
      </c>
      <c r="AO120" s="86">
        <v>2014863</v>
      </c>
      <c r="AP120" s="84">
        <f t="shared" si="72"/>
        <v>630589</v>
      </c>
      <c r="AQ120" s="86">
        <v>124274</v>
      </c>
      <c r="AR120" s="86">
        <v>500000</v>
      </c>
      <c r="AS120" s="189">
        <v>560000</v>
      </c>
      <c r="AT120" s="186">
        <v>200000</v>
      </c>
      <c r="AU120" s="160"/>
      <c r="AV120" s="86">
        <v>850000</v>
      </c>
      <c r="AW120" s="114">
        <f t="shared" si="73"/>
        <v>510789</v>
      </c>
      <c r="AX120" s="84">
        <f t="shared" si="74"/>
        <v>1360789</v>
      </c>
      <c r="AY120" s="76">
        <v>0</v>
      </c>
      <c r="AZ120" s="84">
        <f>[1]PLANTS!D$113</f>
        <v>0</v>
      </c>
      <c r="BA120" s="76">
        <v>130000</v>
      </c>
      <c r="BB120" s="76">
        <v>750000</v>
      </c>
      <c r="BC120" s="76"/>
      <c r="BD120" s="76">
        <v>0</v>
      </c>
      <c r="BE120" s="76">
        <v>70000</v>
      </c>
      <c r="BF120" s="84">
        <f t="shared" si="75"/>
        <v>764211</v>
      </c>
      <c r="BG120" s="155">
        <v>1175000</v>
      </c>
      <c r="BH120" s="86">
        <v>800000</v>
      </c>
      <c r="BI120" s="86">
        <v>150000</v>
      </c>
      <c r="BJ120" s="86">
        <v>25000</v>
      </c>
      <c r="BK120" s="86">
        <v>5000</v>
      </c>
      <c r="BL120" s="145">
        <f>[1]PLANTS!J$113</f>
        <v>0</v>
      </c>
      <c r="BM120" s="89">
        <f t="shared" si="76"/>
        <v>980000</v>
      </c>
      <c r="BN120" s="76">
        <v>620000</v>
      </c>
      <c r="BO120" s="76">
        <v>140000</v>
      </c>
      <c r="BP120" s="76">
        <f t="shared" si="77"/>
        <v>193909</v>
      </c>
      <c r="BQ120" s="76">
        <v>-30000</v>
      </c>
      <c r="BR120" s="84">
        <f t="shared" si="78"/>
        <v>200000</v>
      </c>
      <c r="BS120" s="84">
        <f t="shared" si="79"/>
        <v>25000</v>
      </c>
      <c r="BT120" s="86">
        <v>70000</v>
      </c>
      <c r="BU120" s="84">
        <f>[1]PLANTS!M$113</f>
        <v>0</v>
      </c>
      <c r="BV120" s="67">
        <f t="shared" si="80"/>
        <v>450187</v>
      </c>
      <c r="BW120" s="76">
        <v>-60000</v>
      </c>
      <c r="BX120" s="157">
        <v>25000</v>
      </c>
      <c r="BY120" s="84">
        <f t="shared" si="81"/>
        <v>93317</v>
      </c>
      <c r="BZ120" s="84">
        <f t="shared" si="82"/>
        <v>292587</v>
      </c>
      <c r="CA120" s="68">
        <f t="shared" si="83"/>
        <v>861091</v>
      </c>
      <c r="CB120" s="146"/>
    </row>
    <row r="121" spans="1:80" x14ac:dyDescent="0.2">
      <c r="A121" s="185">
        <f t="shared" si="84"/>
        <v>37070</v>
      </c>
      <c r="B121" s="84">
        <f t="shared" si="53"/>
        <v>2859000</v>
      </c>
      <c r="C121" s="85">
        <v>0</v>
      </c>
      <c r="D121" s="86">
        <v>-238900</v>
      </c>
      <c r="E121" s="84">
        <f>[1]PLANTS!P$113</f>
        <v>0</v>
      </c>
      <c r="F121" s="84">
        <f t="shared" si="54"/>
        <v>500000</v>
      </c>
      <c r="G121" s="84">
        <f t="shared" si="55"/>
        <v>1175000</v>
      </c>
      <c r="H121" s="84">
        <f t="shared" si="56"/>
        <v>800000</v>
      </c>
      <c r="I121" s="86">
        <v>145000</v>
      </c>
      <c r="J121" s="76">
        <v>292036</v>
      </c>
      <c r="K121" s="86">
        <v>339000</v>
      </c>
      <c r="M121" s="86">
        <v>0</v>
      </c>
      <c r="N121" s="86">
        <v>283000</v>
      </c>
      <c r="O121" s="67">
        <f t="shared" si="57"/>
        <v>776036</v>
      </c>
      <c r="P121" s="84">
        <f t="shared" si="58"/>
        <v>3534036</v>
      </c>
      <c r="Q121" s="84">
        <f t="shared" si="59"/>
        <v>675036</v>
      </c>
      <c r="R121" s="89">
        <f t="shared" si="60"/>
        <v>66743275</v>
      </c>
      <c r="S121" s="64">
        <f t="shared" si="61"/>
        <v>2093000</v>
      </c>
      <c r="T121" s="85">
        <v>0</v>
      </c>
      <c r="U121" s="86">
        <v>-3667</v>
      </c>
      <c r="V121" s="84">
        <f>[1]PLANTS!S$113</f>
        <v>0</v>
      </c>
      <c r="W121" s="76">
        <v>39000</v>
      </c>
      <c r="X121" s="84">
        <f t="shared" si="62"/>
        <v>339000</v>
      </c>
      <c r="Y121" s="86">
        <v>2000</v>
      </c>
      <c r="Z121" s="64">
        <f t="shared" si="63"/>
        <v>2473000</v>
      </c>
      <c r="AA121" s="84">
        <f t="shared" si="64"/>
        <v>560000</v>
      </c>
      <c r="AB121" s="84">
        <f t="shared" si="65"/>
        <v>150000</v>
      </c>
      <c r="AC121" s="114">
        <f t="shared" si="66"/>
        <v>93868</v>
      </c>
      <c r="AD121" s="188">
        <f t="shared" si="67"/>
        <v>803868</v>
      </c>
      <c r="AE121" s="86">
        <v>1808080</v>
      </c>
      <c r="AF121" s="86">
        <v>201000</v>
      </c>
      <c r="AG121" s="84">
        <f t="shared" si="68"/>
        <v>2812948</v>
      </c>
      <c r="AH121" s="84">
        <f t="shared" si="69"/>
        <v>339948</v>
      </c>
      <c r="AI121" s="89">
        <f t="shared" si="70"/>
        <v>84356654</v>
      </c>
      <c r="AJ121" s="189">
        <v>2708098</v>
      </c>
      <c r="AK121" s="86">
        <v>2190029</v>
      </c>
      <c r="AL121" s="84">
        <f t="shared" si="71"/>
        <v>137946</v>
      </c>
      <c r="AM121" s="86">
        <v>40211</v>
      </c>
      <c r="AN121" s="84">
        <f>[1]PLANTS!G$113</f>
        <v>0</v>
      </c>
      <c r="AO121" s="86">
        <v>2011872</v>
      </c>
      <c r="AP121" s="84">
        <f t="shared" si="72"/>
        <v>633284</v>
      </c>
      <c r="AQ121" s="86">
        <v>118588</v>
      </c>
      <c r="AR121" s="86">
        <v>500000</v>
      </c>
      <c r="AS121" s="189">
        <v>560000</v>
      </c>
      <c r="AT121" s="186">
        <v>200000</v>
      </c>
      <c r="AU121" s="160"/>
      <c r="AV121" s="86">
        <v>850000</v>
      </c>
      <c r="AW121" s="114">
        <f t="shared" si="73"/>
        <v>503770</v>
      </c>
      <c r="AX121" s="84">
        <f t="shared" si="74"/>
        <v>1353770</v>
      </c>
      <c r="AY121" s="76">
        <v>0</v>
      </c>
      <c r="AZ121" s="84">
        <f>[1]PLANTS!D$113</f>
        <v>0</v>
      </c>
      <c r="BA121" s="76">
        <v>130000</v>
      </c>
      <c r="BB121" s="76">
        <v>750000</v>
      </c>
      <c r="BC121" s="76"/>
      <c r="BD121" s="76">
        <v>0</v>
      </c>
      <c r="BE121" s="76">
        <v>70000</v>
      </c>
      <c r="BF121" s="84">
        <f t="shared" si="75"/>
        <v>771230</v>
      </c>
      <c r="BG121" s="155">
        <v>1175000</v>
      </c>
      <c r="BH121" s="86">
        <v>800000</v>
      </c>
      <c r="BI121" s="86">
        <v>150000</v>
      </c>
      <c r="BJ121" s="86">
        <v>25000</v>
      </c>
      <c r="BK121" s="86">
        <v>5000</v>
      </c>
      <c r="BL121" s="145">
        <f>[1]PLANTS!J$113</f>
        <v>0</v>
      </c>
      <c r="BM121" s="89">
        <f t="shared" si="76"/>
        <v>980000</v>
      </c>
      <c r="BN121" s="76">
        <v>620000</v>
      </c>
      <c r="BO121" s="76">
        <v>140000</v>
      </c>
      <c r="BP121" s="76">
        <f t="shared" si="77"/>
        <v>193909</v>
      </c>
      <c r="BQ121" s="76">
        <v>-30000</v>
      </c>
      <c r="BR121" s="84">
        <f t="shared" si="78"/>
        <v>200000</v>
      </c>
      <c r="BS121" s="84">
        <f t="shared" si="79"/>
        <v>25000</v>
      </c>
      <c r="BT121" s="86">
        <v>70000</v>
      </c>
      <c r="BU121" s="84">
        <f>[1]PLANTS!M$113</f>
        <v>0</v>
      </c>
      <c r="BV121" s="67">
        <f t="shared" si="80"/>
        <v>450187</v>
      </c>
      <c r="BW121" s="76">
        <v>-60000</v>
      </c>
      <c r="BX121" s="157">
        <v>25000</v>
      </c>
      <c r="BY121" s="84">
        <f t="shared" si="81"/>
        <v>93868</v>
      </c>
      <c r="BZ121" s="84">
        <f t="shared" si="82"/>
        <v>292036</v>
      </c>
      <c r="CA121" s="68">
        <f t="shared" si="83"/>
        <v>861091</v>
      </c>
      <c r="CB121" s="146"/>
    </row>
    <row r="122" spans="1:80" x14ac:dyDescent="0.2">
      <c r="A122" s="185">
        <f t="shared" si="84"/>
        <v>37071</v>
      </c>
      <c r="B122" s="84">
        <f t="shared" si="53"/>
        <v>3023000</v>
      </c>
      <c r="C122" s="85">
        <v>0</v>
      </c>
      <c r="D122" s="86">
        <v>-74900</v>
      </c>
      <c r="E122" s="84">
        <f>[1]PLANTS!P$113</f>
        <v>0</v>
      </c>
      <c r="F122" s="84">
        <f t="shared" si="54"/>
        <v>500000</v>
      </c>
      <c r="G122" s="84">
        <f t="shared" si="55"/>
        <v>1175000</v>
      </c>
      <c r="H122" s="84">
        <f t="shared" si="56"/>
        <v>800000</v>
      </c>
      <c r="I122" s="86">
        <v>150000</v>
      </c>
      <c r="J122" s="76">
        <v>217760</v>
      </c>
      <c r="K122" s="86">
        <v>349000</v>
      </c>
      <c r="M122" s="86">
        <v>0</v>
      </c>
      <c r="N122" s="86">
        <v>285000</v>
      </c>
      <c r="O122" s="67">
        <f t="shared" si="57"/>
        <v>716760</v>
      </c>
      <c r="P122" s="84">
        <f t="shared" si="58"/>
        <v>3476760</v>
      </c>
      <c r="Q122" s="84">
        <f t="shared" si="59"/>
        <v>453760</v>
      </c>
      <c r="R122" s="89">
        <f t="shared" si="60"/>
        <v>67197035</v>
      </c>
      <c r="S122" s="64">
        <f t="shared" si="61"/>
        <v>1986000</v>
      </c>
      <c r="T122" s="85">
        <v>0</v>
      </c>
      <c r="U122" s="86">
        <v>-110667</v>
      </c>
      <c r="V122" s="84">
        <f>[1]PLANTS!S$113</f>
        <v>0</v>
      </c>
      <c r="W122" s="76">
        <v>39000</v>
      </c>
      <c r="X122" s="84">
        <f t="shared" si="62"/>
        <v>349000</v>
      </c>
      <c r="Y122" s="86">
        <v>2000</v>
      </c>
      <c r="Z122" s="64">
        <f t="shared" si="63"/>
        <v>2376000</v>
      </c>
      <c r="AA122" s="84">
        <f t="shared" si="64"/>
        <v>560000</v>
      </c>
      <c r="AB122" s="84">
        <f t="shared" si="65"/>
        <v>150000</v>
      </c>
      <c r="AC122" s="114">
        <f t="shared" si="66"/>
        <v>168144</v>
      </c>
      <c r="AD122" s="188">
        <f t="shared" si="67"/>
        <v>878144</v>
      </c>
      <c r="AE122" s="86">
        <v>1811100</v>
      </c>
      <c r="AF122" s="86">
        <v>202000</v>
      </c>
      <c r="AG122" s="84">
        <f t="shared" si="68"/>
        <v>2891244</v>
      </c>
      <c r="AH122" s="84">
        <f t="shared" si="69"/>
        <v>515244</v>
      </c>
      <c r="AI122" s="89">
        <f t="shared" si="70"/>
        <v>84871898</v>
      </c>
      <c r="AJ122" s="189">
        <v>2463978</v>
      </c>
      <c r="AK122" s="86">
        <v>2190029</v>
      </c>
      <c r="AL122" s="84">
        <f t="shared" si="71"/>
        <v>136239</v>
      </c>
      <c r="AM122" s="86">
        <v>39568</v>
      </c>
      <c r="AN122" s="84">
        <f>[1]PLANTS!G$113</f>
        <v>0</v>
      </c>
      <c r="AO122" s="86">
        <v>2014222</v>
      </c>
      <c r="AP122" s="84">
        <f t="shared" si="72"/>
        <v>649823</v>
      </c>
      <c r="AQ122" s="86">
        <v>104399</v>
      </c>
      <c r="AR122" s="86">
        <v>500000</v>
      </c>
      <c r="AS122" s="189">
        <v>560000</v>
      </c>
      <c r="AT122" s="186">
        <v>200000</v>
      </c>
      <c r="AU122" s="160"/>
      <c r="AV122" s="86">
        <v>850000</v>
      </c>
      <c r="AW122" s="114">
        <f t="shared" si="73"/>
        <v>488938</v>
      </c>
      <c r="AX122" s="84">
        <f t="shared" si="74"/>
        <v>1338938</v>
      </c>
      <c r="AY122" s="76">
        <v>0</v>
      </c>
      <c r="AZ122" s="84">
        <f>[1]PLANTS!D$113</f>
        <v>0</v>
      </c>
      <c r="BA122" s="76">
        <v>130000</v>
      </c>
      <c r="BB122" s="76">
        <v>750000</v>
      </c>
      <c r="BC122" s="76"/>
      <c r="BD122" s="76">
        <v>0</v>
      </c>
      <c r="BE122" s="76">
        <v>70000</v>
      </c>
      <c r="BF122" s="84">
        <f t="shared" si="75"/>
        <v>786062</v>
      </c>
      <c r="BG122" s="155">
        <v>1175000</v>
      </c>
      <c r="BH122" s="86">
        <v>800000</v>
      </c>
      <c r="BI122" s="86">
        <v>150000</v>
      </c>
      <c r="BJ122" s="86">
        <v>25000</v>
      </c>
      <c r="BK122" s="86">
        <v>5000</v>
      </c>
      <c r="BL122" s="145">
        <f>[1]PLANTS!J$113</f>
        <v>0</v>
      </c>
      <c r="BM122" s="89">
        <f t="shared" si="76"/>
        <v>980000</v>
      </c>
      <c r="BN122" s="76">
        <v>620000</v>
      </c>
      <c r="BO122" s="76">
        <v>140000</v>
      </c>
      <c r="BP122" s="76">
        <f t="shared" si="77"/>
        <v>193909</v>
      </c>
      <c r="BQ122" s="76">
        <v>-30000</v>
      </c>
      <c r="BR122" s="84">
        <f t="shared" si="78"/>
        <v>200000</v>
      </c>
      <c r="BS122" s="84">
        <f t="shared" si="79"/>
        <v>25000</v>
      </c>
      <c r="BT122" s="86">
        <v>70000</v>
      </c>
      <c r="BU122" s="84">
        <f>[1]PLANTS!M$113</f>
        <v>0</v>
      </c>
      <c r="BV122" s="67">
        <f t="shared" si="80"/>
        <v>450187</v>
      </c>
      <c r="BW122" s="76">
        <v>-60000</v>
      </c>
      <c r="BX122" s="157">
        <v>25000</v>
      </c>
      <c r="BY122" s="84">
        <f t="shared" si="81"/>
        <v>168144</v>
      </c>
      <c r="BZ122" s="84">
        <f t="shared" si="82"/>
        <v>217760</v>
      </c>
      <c r="CA122" s="68">
        <f t="shared" si="83"/>
        <v>861091</v>
      </c>
      <c r="CB122" s="146"/>
    </row>
    <row r="123" spans="1:80" x14ac:dyDescent="0.2">
      <c r="A123" s="185">
        <f t="shared" si="84"/>
        <v>37072</v>
      </c>
      <c r="B123" s="84">
        <f t="shared" si="53"/>
        <v>2870000</v>
      </c>
      <c r="C123" s="85">
        <v>0</v>
      </c>
      <c r="D123" s="86">
        <v>-227900</v>
      </c>
      <c r="E123" s="84">
        <f>[1]PLANTS!P$113</f>
        <v>0</v>
      </c>
      <c r="F123" s="84">
        <f t="shared" si="54"/>
        <v>500000</v>
      </c>
      <c r="G123" s="84">
        <f t="shared" si="55"/>
        <v>1175000</v>
      </c>
      <c r="H123" s="84">
        <f t="shared" si="56"/>
        <v>800000</v>
      </c>
      <c r="I123" s="86">
        <v>135000</v>
      </c>
      <c r="J123" s="76">
        <v>272661</v>
      </c>
      <c r="K123" s="86">
        <v>340000</v>
      </c>
      <c r="M123" s="86">
        <v>0</v>
      </c>
      <c r="N123" s="86">
        <v>279000</v>
      </c>
      <c r="O123" s="67">
        <f t="shared" si="57"/>
        <v>747661</v>
      </c>
      <c r="P123" s="84">
        <f t="shared" si="58"/>
        <v>3501661</v>
      </c>
      <c r="Q123" s="84">
        <f t="shared" si="59"/>
        <v>631661</v>
      </c>
      <c r="R123" s="89">
        <f t="shared" si="60"/>
        <v>67828696</v>
      </c>
      <c r="S123" s="64">
        <f t="shared" si="61"/>
        <v>1939000</v>
      </c>
      <c r="T123" s="85">
        <v>0</v>
      </c>
      <c r="U123" s="86">
        <v>-157667</v>
      </c>
      <c r="V123" s="84">
        <f>[1]PLANTS!S$113</f>
        <v>0</v>
      </c>
      <c r="W123" s="76">
        <v>36000</v>
      </c>
      <c r="X123" s="84">
        <f t="shared" si="62"/>
        <v>340000</v>
      </c>
      <c r="Y123" s="86">
        <v>2000</v>
      </c>
      <c r="Z123" s="64">
        <f t="shared" si="63"/>
        <v>2317000</v>
      </c>
      <c r="AA123" s="84">
        <f t="shared" si="64"/>
        <v>560000</v>
      </c>
      <c r="AB123" s="84">
        <f t="shared" si="65"/>
        <v>150000</v>
      </c>
      <c r="AC123" s="114">
        <f t="shared" si="66"/>
        <v>113243</v>
      </c>
      <c r="AD123" s="188">
        <f t="shared" si="67"/>
        <v>823243</v>
      </c>
      <c r="AE123" s="86">
        <v>1713550</v>
      </c>
      <c r="AF123" s="86">
        <v>199000</v>
      </c>
      <c r="AG123" s="84">
        <f t="shared" si="68"/>
        <v>2735793</v>
      </c>
      <c r="AH123" s="84">
        <f t="shared" si="69"/>
        <v>418793</v>
      </c>
      <c r="AI123" s="89">
        <f t="shared" si="70"/>
        <v>85290691</v>
      </c>
      <c r="AJ123" s="189">
        <v>2629244</v>
      </c>
      <c r="AK123" s="86">
        <v>2190621</v>
      </c>
      <c r="AL123" s="84">
        <f t="shared" si="71"/>
        <v>133677</v>
      </c>
      <c r="AM123" s="86">
        <v>32078</v>
      </c>
      <c r="AN123" s="84">
        <f>[1]PLANTS!G$113</f>
        <v>0</v>
      </c>
      <c r="AO123" s="86">
        <v>2024866</v>
      </c>
      <c r="AP123" s="84">
        <f t="shared" si="72"/>
        <v>655668</v>
      </c>
      <c r="AQ123" s="86">
        <v>109198</v>
      </c>
      <c r="AR123" s="86">
        <v>500000</v>
      </c>
      <c r="AS123" s="189">
        <v>560000</v>
      </c>
      <c r="AT123" s="186">
        <v>200000</v>
      </c>
      <c r="AU123" s="160"/>
      <c r="AV123" s="86">
        <v>850000</v>
      </c>
      <c r="AW123" s="114">
        <f t="shared" si="73"/>
        <v>485655</v>
      </c>
      <c r="AX123" s="84">
        <f t="shared" si="74"/>
        <v>1335655</v>
      </c>
      <c r="AY123" s="76">
        <v>0</v>
      </c>
      <c r="AZ123" s="84">
        <f>[1]PLANTS!D$113</f>
        <v>0</v>
      </c>
      <c r="BA123" s="76">
        <v>130000</v>
      </c>
      <c r="BB123" s="76">
        <v>750000</v>
      </c>
      <c r="BC123" s="76"/>
      <c r="BD123" s="76">
        <v>0</v>
      </c>
      <c r="BE123" s="76">
        <v>70000</v>
      </c>
      <c r="BF123" s="84">
        <f t="shared" si="75"/>
        <v>789345</v>
      </c>
      <c r="BG123" s="155">
        <v>1175000</v>
      </c>
      <c r="BH123" s="86">
        <v>800000</v>
      </c>
      <c r="BI123" s="86">
        <v>150000</v>
      </c>
      <c r="BJ123" s="86">
        <v>25000</v>
      </c>
      <c r="BK123" s="86">
        <v>5000</v>
      </c>
      <c r="BL123" s="145">
        <f>[1]PLANTS!J$113</f>
        <v>0</v>
      </c>
      <c r="BM123" s="89">
        <f t="shared" si="76"/>
        <v>980000</v>
      </c>
      <c r="BN123" s="76">
        <v>620000</v>
      </c>
      <c r="BO123" s="76">
        <v>140000</v>
      </c>
      <c r="BP123" s="76">
        <f t="shared" si="77"/>
        <v>193909</v>
      </c>
      <c r="BQ123" s="76">
        <v>-30000</v>
      </c>
      <c r="BR123" s="84">
        <f t="shared" si="78"/>
        <v>200000</v>
      </c>
      <c r="BS123" s="84">
        <f t="shared" si="79"/>
        <v>25000</v>
      </c>
      <c r="BT123" s="86">
        <v>70000</v>
      </c>
      <c r="BU123" s="84">
        <f>[1]PLANTS!M$113</f>
        <v>0</v>
      </c>
      <c r="BV123" s="67">
        <f t="shared" si="80"/>
        <v>450187</v>
      </c>
      <c r="BW123" s="76">
        <v>-60000</v>
      </c>
      <c r="BX123" s="157">
        <v>25000</v>
      </c>
      <c r="BY123" s="84">
        <f t="shared" si="81"/>
        <v>113243</v>
      </c>
      <c r="BZ123" s="84">
        <f t="shared" si="82"/>
        <v>272661</v>
      </c>
      <c r="CA123" s="68">
        <f t="shared" si="83"/>
        <v>861091</v>
      </c>
      <c r="CB123" s="146"/>
    </row>
    <row r="124" spans="1:80" x14ac:dyDescent="0.2">
      <c r="A124" s="190" t="s">
        <v>211</v>
      </c>
      <c r="B124" s="183">
        <f t="shared" ref="B124:K124" si="85">AVERAGE(B94:B123)</f>
        <v>2714100</v>
      </c>
      <c r="C124" s="183">
        <f t="shared" si="85"/>
        <v>0</v>
      </c>
      <c r="D124" s="183">
        <f t="shared" si="85"/>
        <v>-383800</v>
      </c>
      <c r="E124" s="183">
        <f t="shared" si="85"/>
        <v>0</v>
      </c>
      <c r="F124" s="183">
        <f t="shared" si="85"/>
        <v>483142.2</v>
      </c>
      <c r="G124" s="183">
        <f t="shared" si="85"/>
        <v>1100403.1333333333</v>
      </c>
      <c r="H124" s="183">
        <f t="shared" si="85"/>
        <v>769837.46666666667</v>
      </c>
      <c r="I124" s="183">
        <f t="shared" si="85"/>
        <v>137533.33333333334</v>
      </c>
      <c r="J124" s="183">
        <f t="shared" si="85"/>
        <v>301073.73333333334</v>
      </c>
      <c r="K124" s="183">
        <f t="shared" si="85"/>
        <v>304600</v>
      </c>
      <c r="L124" s="183"/>
      <c r="M124" s="183">
        <f>AVERAGE(M94:M123)</f>
        <v>0</v>
      </c>
      <c r="N124" s="183">
        <f>AVERAGE(N94:N123)</f>
        <v>277866.66666666669</v>
      </c>
      <c r="O124" s="183">
        <f>AVERAGE(O94:O123)</f>
        <v>743207.06666666665</v>
      </c>
      <c r="P124" s="183">
        <f>AVERAGE(P94:P123)</f>
        <v>3374456.5333333332</v>
      </c>
      <c r="Q124" s="183">
        <f>AVERAGE(Q94:Q123)</f>
        <v>660356.53333333333</v>
      </c>
      <c r="R124" s="183">
        <f>R123</f>
        <v>67828696</v>
      </c>
      <c r="S124" s="183">
        <f t="shared" ref="S124:AH124" si="86">AVERAGE(S94:S123)</f>
        <v>2036333.3333333333</v>
      </c>
      <c r="T124" s="183">
        <f t="shared" si="86"/>
        <v>0</v>
      </c>
      <c r="U124" s="183">
        <f t="shared" si="86"/>
        <v>-60333.666666666664</v>
      </c>
      <c r="V124" s="183">
        <f t="shared" si="86"/>
        <v>0</v>
      </c>
      <c r="W124" s="183">
        <f t="shared" si="86"/>
        <v>39033.333333333336</v>
      </c>
      <c r="X124" s="183">
        <f t="shared" si="86"/>
        <v>304600</v>
      </c>
      <c r="Y124" s="183">
        <f t="shared" si="86"/>
        <v>2133.3333333333335</v>
      </c>
      <c r="Z124" s="183">
        <f t="shared" si="86"/>
        <v>2382100</v>
      </c>
      <c r="AA124" s="183">
        <f t="shared" si="86"/>
        <v>639862.53333333333</v>
      </c>
      <c r="AB124" s="183">
        <f t="shared" si="86"/>
        <v>125678.06666666667</v>
      </c>
      <c r="AC124" s="183">
        <f t="shared" si="86"/>
        <v>85479.233333333337</v>
      </c>
      <c r="AD124" s="183">
        <f t="shared" si="86"/>
        <v>851019.83333333337</v>
      </c>
      <c r="AE124" s="183">
        <f t="shared" si="86"/>
        <v>1742453.8333333333</v>
      </c>
      <c r="AF124" s="183">
        <f t="shared" si="86"/>
        <v>212033.33333333334</v>
      </c>
      <c r="AG124" s="183">
        <f t="shared" si="86"/>
        <v>2805507</v>
      </c>
      <c r="AH124" s="183">
        <f t="shared" si="86"/>
        <v>423407</v>
      </c>
      <c r="AI124" s="183">
        <f>AI123</f>
        <v>85290691</v>
      </c>
      <c r="AJ124" s="183">
        <f t="shared" ref="AJ124:AT124" si="87">AVERAGE(AJ94:AJ123)</f>
        <v>2492137.7666666666</v>
      </c>
      <c r="AK124" s="183">
        <f t="shared" si="87"/>
        <v>2132437.0333333332</v>
      </c>
      <c r="AL124" s="183">
        <f t="shared" si="87"/>
        <v>140983.9</v>
      </c>
      <c r="AM124" s="183">
        <f t="shared" si="87"/>
        <v>37947.666666666664</v>
      </c>
      <c r="AN124" s="183">
        <f t="shared" si="87"/>
        <v>0</v>
      </c>
      <c r="AO124" s="183">
        <f t="shared" si="87"/>
        <v>1953505.4666666666</v>
      </c>
      <c r="AP124" s="183">
        <f t="shared" si="87"/>
        <v>532884.56666666665</v>
      </c>
      <c r="AQ124" s="183">
        <f t="shared" si="87"/>
        <v>102898.9</v>
      </c>
      <c r="AR124" s="183">
        <f t="shared" si="87"/>
        <v>483142.2</v>
      </c>
      <c r="AS124" s="183">
        <f t="shared" si="87"/>
        <v>639862.53333333333</v>
      </c>
      <c r="AT124" s="183">
        <f t="shared" si="87"/>
        <v>194717.26666666666</v>
      </c>
      <c r="AU124" s="183"/>
      <c r="AV124" s="183">
        <f t="shared" ref="AV124:BB124" si="88">AVERAGE(AV94:AV123)</f>
        <v>825829.6333333333</v>
      </c>
      <c r="AW124" s="183">
        <f t="shared" si="88"/>
        <v>494889.9</v>
      </c>
      <c r="AX124" s="183">
        <f t="shared" si="88"/>
        <v>1320719.5333333334</v>
      </c>
      <c r="AY124" s="183">
        <f t="shared" si="88"/>
        <v>0</v>
      </c>
      <c r="AZ124" s="183">
        <f t="shared" si="88"/>
        <v>0</v>
      </c>
      <c r="BA124" s="183">
        <f t="shared" si="88"/>
        <v>130429.76666666666</v>
      </c>
      <c r="BB124" s="183">
        <f t="shared" si="88"/>
        <v>694984.2</v>
      </c>
      <c r="BC124" s="183"/>
      <c r="BD124" s="183">
        <f t="shared" ref="BD124:CA124" si="89">AVERAGE(BD94:BD123)</f>
        <v>0</v>
      </c>
      <c r="BE124" s="183">
        <f t="shared" si="89"/>
        <v>68770.899999999994</v>
      </c>
      <c r="BF124" s="183">
        <f t="shared" si="89"/>
        <v>673868.46666666667</v>
      </c>
      <c r="BG124" s="183">
        <f t="shared" si="89"/>
        <v>1100403.1333333333</v>
      </c>
      <c r="BH124" s="183">
        <f t="shared" si="89"/>
        <v>769837.46666666667</v>
      </c>
      <c r="BI124" s="183">
        <f t="shared" si="89"/>
        <v>125678.06666666667</v>
      </c>
      <c r="BJ124" s="183">
        <f t="shared" si="89"/>
        <v>30152.366666666665</v>
      </c>
      <c r="BK124" s="183">
        <f t="shared" si="89"/>
        <v>4470.3999999999996</v>
      </c>
      <c r="BL124" s="183">
        <f t="shared" si="89"/>
        <v>0</v>
      </c>
      <c r="BM124" s="183">
        <f t="shared" si="89"/>
        <v>930138.3</v>
      </c>
      <c r="BN124" s="183">
        <f t="shared" si="89"/>
        <v>620649.69999999995</v>
      </c>
      <c r="BO124" s="183">
        <f t="shared" si="89"/>
        <v>150464.13333333333</v>
      </c>
      <c r="BP124" s="183">
        <f t="shared" si="89"/>
        <v>190312.66666666666</v>
      </c>
      <c r="BQ124" s="183">
        <f t="shared" si="89"/>
        <v>-33596.333333333336</v>
      </c>
      <c r="BR124" s="183">
        <f t="shared" si="89"/>
        <v>194717.26666666666</v>
      </c>
      <c r="BS124" s="183">
        <f t="shared" si="89"/>
        <v>30152.366666666665</v>
      </c>
      <c r="BT124" s="183">
        <f t="shared" si="89"/>
        <v>65351.166666666664</v>
      </c>
      <c r="BU124" s="183">
        <f t="shared" si="89"/>
        <v>0</v>
      </c>
      <c r="BV124" s="183">
        <f t="shared" si="89"/>
        <v>457025.33333333331</v>
      </c>
      <c r="BW124" s="183">
        <f t="shared" si="89"/>
        <v>-53161.666666666664</v>
      </c>
      <c r="BX124" s="183">
        <f t="shared" si="89"/>
        <v>27443.666666666668</v>
      </c>
      <c r="BY124" s="183">
        <f t="shared" si="89"/>
        <v>85479.233333333337</v>
      </c>
      <c r="BZ124" s="183">
        <f t="shared" si="89"/>
        <v>301073.73333333334</v>
      </c>
      <c r="CA124" s="183">
        <f t="shared" si="89"/>
        <v>871021.96666666667</v>
      </c>
      <c r="CB124" s="146"/>
    </row>
    <row r="125" spans="1:80" x14ac:dyDescent="0.2">
      <c r="A125" s="191"/>
    </row>
    <row r="126" spans="1:80" x14ac:dyDescent="0.2">
      <c r="A126" s="191"/>
    </row>
    <row r="127" spans="1:80" ht="18.75" x14ac:dyDescent="0.2">
      <c r="A127" s="191"/>
      <c r="S127" s="192"/>
      <c r="T127" s="193" t="s">
        <v>212</v>
      </c>
      <c r="U127" s="194" t="s">
        <v>213</v>
      </c>
      <c r="V127" s="194" t="s">
        <v>142</v>
      </c>
      <c r="W127" s="194" t="s">
        <v>143</v>
      </c>
      <c r="X127" s="195" t="s">
        <v>114</v>
      </c>
      <c r="Y127" s="193" t="s">
        <v>214</v>
      </c>
      <c r="Z127" s="194" t="s">
        <v>215</v>
      </c>
      <c r="AA127" s="194" t="s">
        <v>216</v>
      </c>
      <c r="AB127" s="194" t="s">
        <v>217</v>
      </c>
      <c r="AC127" s="194" t="s">
        <v>218</v>
      </c>
      <c r="AD127" s="194" t="s">
        <v>142</v>
      </c>
      <c r="AE127" s="195" t="s">
        <v>114</v>
      </c>
      <c r="AF127" s="193" t="s">
        <v>219</v>
      </c>
      <c r="AG127" s="196" t="s">
        <v>216</v>
      </c>
      <c r="AH127" s="196" t="s">
        <v>217</v>
      </c>
      <c r="AI127" s="196" t="s">
        <v>218</v>
      </c>
      <c r="AJ127" s="197" t="s">
        <v>220</v>
      </c>
      <c r="AK127" s="196" t="s">
        <v>214</v>
      </c>
      <c r="AL127" s="196" t="s">
        <v>221</v>
      </c>
      <c r="AM127" s="198" t="s">
        <v>222</v>
      </c>
      <c r="AN127" s="199" t="s">
        <v>223</v>
      </c>
      <c r="AO127" s="196" t="s">
        <v>224</v>
      </c>
      <c r="AP127" s="196" t="s">
        <v>225</v>
      </c>
      <c r="AQ127" s="196" t="s">
        <v>226</v>
      </c>
      <c r="AR127" s="196" t="s">
        <v>227</v>
      </c>
      <c r="AS127" s="194" t="s">
        <v>228</v>
      </c>
      <c r="AT127" s="196" t="s">
        <v>229</v>
      </c>
      <c r="AU127" s="196"/>
      <c r="AV127" s="196" t="s">
        <v>230</v>
      </c>
      <c r="AW127" s="195" t="s">
        <v>114</v>
      </c>
      <c r="AX127" s="199" t="s">
        <v>231</v>
      </c>
      <c r="AY127" s="194" t="s">
        <v>232</v>
      </c>
      <c r="AZ127" s="195" t="s">
        <v>114</v>
      </c>
      <c r="BA127" s="199" t="s">
        <v>233</v>
      </c>
    </row>
    <row r="128" spans="1:80" x14ac:dyDescent="0.2">
      <c r="A128" s="191"/>
      <c r="S128" s="200">
        <v>37165</v>
      </c>
      <c r="T128" s="201" t="s">
        <v>0</v>
      </c>
      <c r="U128" s="202" t="s">
        <v>0</v>
      </c>
      <c r="V128" s="202" t="s">
        <v>0</v>
      </c>
      <c r="W128" s="202" t="s">
        <v>0</v>
      </c>
      <c r="X128" s="203">
        <v>0</v>
      </c>
      <c r="Y128" s="201" t="s">
        <v>0</v>
      </c>
      <c r="Z128" s="202" t="s">
        <v>0</v>
      </c>
      <c r="AA128" s="202" t="s">
        <v>0</v>
      </c>
      <c r="AB128" s="202" t="s">
        <v>0</v>
      </c>
      <c r="AC128" s="202" t="s">
        <v>0</v>
      </c>
      <c r="AD128" s="202" t="s">
        <v>0</v>
      </c>
      <c r="AE128" s="203">
        <v>0</v>
      </c>
      <c r="AF128" s="201">
        <v>0</v>
      </c>
      <c r="AG128" s="202" t="s">
        <v>0</v>
      </c>
      <c r="AH128" s="202" t="s">
        <v>0</v>
      </c>
      <c r="AI128" s="202" t="s">
        <v>0</v>
      </c>
      <c r="AJ128" s="202">
        <v>0</v>
      </c>
      <c r="AK128" s="202" t="s">
        <v>0</v>
      </c>
      <c r="AL128" s="202" t="s">
        <v>0</v>
      </c>
      <c r="AM128" s="204" t="s">
        <v>0</v>
      </c>
      <c r="AN128" s="201">
        <v>0</v>
      </c>
      <c r="AO128" s="202" t="s">
        <v>0</v>
      </c>
      <c r="AP128" s="202" t="s">
        <v>0</v>
      </c>
      <c r="AQ128" s="202" t="s">
        <v>0</v>
      </c>
      <c r="AR128" s="202" t="s">
        <v>0</v>
      </c>
      <c r="AS128" s="202">
        <v>0</v>
      </c>
      <c r="AT128" s="202" t="s">
        <v>0</v>
      </c>
      <c r="AU128" s="202"/>
      <c r="AV128" s="202" t="s">
        <v>0</v>
      </c>
      <c r="AW128" s="203">
        <v>0</v>
      </c>
      <c r="AX128" s="201">
        <v>0</v>
      </c>
      <c r="AY128" s="202">
        <v>0</v>
      </c>
      <c r="AZ128" s="203">
        <v>0</v>
      </c>
      <c r="BA128" s="201" t="s">
        <v>0</v>
      </c>
    </row>
    <row r="129" spans="19:53" x14ac:dyDescent="0.2">
      <c r="S129" s="205">
        <v>36373</v>
      </c>
      <c r="T129" s="206">
        <v>1901036</v>
      </c>
      <c r="U129" s="207">
        <v>38071</v>
      </c>
      <c r="V129" s="207">
        <v>272071</v>
      </c>
      <c r="W129" s="207">
        <v>4000</v>
      </c>
      <c r="X129" s="208">
        <v>2215178</v>
      </c>
      <c r="Y129" s="206">
        <v>1788821</v>
      </c>
      <c r="Z129" s="207">
        <v>134179</v>
      </c>
      <c r="AA129" s="207">
        <v>6321</v>
      </c>
      <c r="AB129" s="207">
        <v>26321</v>
      </c>
      <c r="AC129" s="207">
        <v>213286</v>
      </c>
      <c r="AD129" s="207">
        <v>4179</v>
      </c>
      <c r="AE129" s="208">
        <v>2173107</v>
      </c>
      <c r="AF129" s="206">
        <v>245928</v>
      </c>
      <c r="AG129" s="207">
        <v>6321</v>
      </c>
      <c r="AH129" s="207">
        <v>26321</v>
      </c>
      <c r="AI129" s="207">
        <v>213286</v>
      </c>
      <c r="AJ129" s="207">
        <v>1520929</v>
      </c>
      <c r="AK129" s="207">
        <v>1788821</v>
      </c>
      <c r="AL129" s="207">
        <v>4179</v>
      </c>
      <c r="AM129" s="209">
        <v>-272071</v>
      </c>
      <c r="AN129" s="206">
        <v>-114500</v>
      </c>
      <c r="AO129" s="207">
        <v>31536</v>
      </c>
      <c r="AP129" s="207">
        <v>-146036</v>
      </c>
      <c r="AQ129" s="207" t="s">
        <v>0</v>
      </c>
      <c r="AR129" s="207" t="s">
        <v>0</v>
      </c>
      <c r="AS129" s="207">
        <v>43750</v>
      </c>
      <c r="AT129" s="207">
        <v>52929</v>
      </c>
      <c r="AU129" s="207"/>
      <c r="AV129" s="207">
        <v>-9179</v>
      </c>
      <c r="AW129" s="208">
        <v>-70750</v>
      </c>
      <c r="AX129" s="206" t="s">
        <v>0</v>
      </c>
      <c r="AY129" s="207" t="s">
        <v>0</v>
      </c>
      <c r="AZ129" s="208">
        <v>0</v>
      </c>
      <c r="BA129" s="206">
        <v>7821</v>
      </c>
    </row>
    <row r="130" spans="19:53" x14ac:dyDescent="0.2">
      <c r="S130" s="205">
        <v>36404</v>
      </c>
      <c r="T130" s="206">
        <v>1983586</v>
      </c>
      <c r="U130" s="207">
        <v>40241</v>
      </c>
      <c r="V130" s="207">
        <v>269862</v>
      </c>
      <c r="W130" s="207">
        <v>4103</v>
      </c>
      <c r="X130" s="208">
        <v>2297792</v>
      </c>
      <c r="Y130" s="206">
        <v>1851897</v>
      </c>
      <c r="Z130" s="207">
        <v>131759</v>
      </c>
      <c r="AA130" s="207">
        <v>19655</v>
      </c>
      <c r="AB130" s="207">
        <v>75414</v>
      </c>
      <c r="AC130" s="207">
        <v>305207</v>
      </c>
      <c r="AD130" s="207">
        <v>10069</v>
      </c>
      <c r="AE130" s="208">
        <v>2394001</v>
      </c>
      <c r="AF130" s="206">
        <v>400276</v>
      </c>
      <c r="AG130" s="207">
        <v>19655</v>
      </c>
      <c r="AH130" s="207">
        <v>75414</v>
      </c>
      <c r="AI130" s="207">
        <v>305207</v>
      </c>
      <c r="AJ130" s="207">
        <v>1592104</v>
      </c>
      <c r="AK130" s="207">
        <v>1851897</v>
      </c>
      <c r="AL130" s="207">
        <v>10069</v>
      </c>
      <c r="AM130" s="209">
        <v>-269862</v>
      </c>
      <c r="AN130" s="206">
        <v>29000</v>
      </c>
      <c r="AO130" s="207">
        <v>85310</v>
      </c>
      <c r="AP130" s="207">
        <v>-56310</v>
      </c>
      <c r="AQ130" s="207" t="s">
        <v>0</v>
      </c>
      <c r="AR130" s="207" t="s">
        <v>0</v>
      </c>
      <c r="AS130" s="207">
        <v>40345</v>
      </c>
      <c r="AT130" s="207">
        <v>41897</v>
      </c>
      <c r="AU130" s="207"/>
      <c r="AV130" s="207">
        <v>-1552</v>
      </c>
      <c r="AW130" s="208">
        <v>69345</v>
      </c>
      <c r="AX130" s="206" t="s">
        <v>0</v>
      </c>
      <c r="AY130" s="207" t="s">
        <v>0</v>
      </c>
      <c r="AZ130" s="208">
        <v>0</v>
      </c>
      <c r="BA130" s="206">
        <v>-5862</v>
      </c>
    </row>
    <row r="131" spans="19:53" x14ac:dyDescent="0.2">
      <c r="S131" s="205">
        <v>36434</v>
      </c>
      <c r="T131" s="206">
        <v>2175452</v>
      </c>
      <c r="U131" s="207">
        <v>42355</v>
      </c>
      <c r="V131" s="207">
        <v>213839</v>
      </c>
      <c r="W131" s="207">
        <v>7161</v>
      </c>
      <c r="X131" s="208">
        <v>2438807</v>
      </c>
      <c r="Y131" s="206">
        <v>1840387</v>
      </c>
      <c r="Z131" s="207">
        <v>139935</v>
      </c>
      <c r="AA131" s="207">
        <v>65355</v>
      </c>
      <c r="AB131" s="207">
        <v>125097</v>
      </c>
      <c r="AC131" s="207">
        <v>393516</v>
      </c>
      <c r="AD131" s="207">
        <v>16323</v>
      </c>
      <c r="AE131" s="208">
        <v>2580613</v>
      </c>
      <c r="AF131" s="206">
        <v>583968</v>
      </c>
      <c r="AG131" s="207">
        <v>65355</v>
      </c>
      <c r="AH131" s="207">
        <v>125097</v>
      </c>
      <c r="AI131" s="207">
        <v>393516</v>
      </c>
      <c r="AJ131" s="207">
        <v>1642871</v>
      </c>
      <c r="AK131" s="207">
        <v>1840387</v>
      </c>
      <c r="AL131" s="207">
        <v>16323</v>
      </c>
      <c r="AM131" s="209">
        <v>-213839</v>
      </c>
      <c r="AN131" s="206">
        <v>72516</v>
      </c>
      <c r="AO131" s="207">
        <v>91968</v>
      </c>
      <c r="AP131" s="207">
        <v>-19452</v>
      </c>
      <c r="AQ131" s="207" t="s">
        <v>0</v>
      </c>
      <c r="AR131" s="207" t="s">
        <v>0</v>
      </c>
      <c r="AS131" s="207">
        <v>8258</v>
      </c>
      <c r="AT131" s="207">
        <v>18903</v>
      </c>
      <c r="AU131" s="207"/>
      <c r="AV131" s="207">
        <v>-10645</v>
      </c>
      <c r="AW131" s="208">
        <v>80774</v>
      </c>
      <c r="AX131" s="206" t="s">
        <v>0</v>
      </c>
      <c r="AY131" s="207">
        <v>0</v>
      </c>
      <c r="AZ131" s="208">
        <v>0</v>
      </c>
      <c r="BA131" s="206">
        <v>13935</v>
      </c>
    </row>
    <row r="132" spans="19:53" x14ac:dyDescent="0.2">
      <c r="S132" s="205">
        <v>36465</v>
      </c>
      <c r="T132" s="206">
        <v>2223552</v>
      </c>
      <c r="U132" s="207">
        <v>41828</v>
      </c>
      <c r="V132" s="207">
        <v>142138</v>
      </c>
      <c r="W132" s="207">
        <v>12241</v>
      </c>
      <c r="X132" s="208">
        <v>2419759</v>
      </c>
      <c r="Y132" s="206">
        <v>1751724</v>
      </c>
      <c r="Z132" s="207">
        <v>138862</v>
      </c>
      <c r="AA132" s="207">
        <v>110828</v>
      </c>
      <c r="AB132" s="207">
        <v>162621</v>
      </c>
      <c r="AC132" s="207">
        <v>328517</v>
      </c>
      <c r="AD132" s="207">
        <v>30207</v>
      </c>
      <c r="AE132" s="208">
        <v>2522759</v>
      </c>
      <c r="AF132" s="206">
        <v>601966</v>
      </c>
      <c r="AG132" s="207">
        <v>110828</v>
      </c>
      <c r="AH132" s="207">
        <v>162621</v>
      </c>
      <c r="AI132" s="207">
        <v>328517</v>
      </c>
      <c r="AJ132" s="207">
        <v>1639793</v>
      </c>
      <c r="AK132" s="207">
        <v>1751724</v>
      </c>
      <c r="AL132" s="207">
        <v>30207</v>
      </c>
      <c r="AM132" s="209">
        <v>-142138</v>
      </c>
      <c r="AN132" s="206">
        <v>31241</v>
      </c>
      <c r="AO132" s="207">
        <v>67034</v>
      </c>
      <c r="AP132" s="207">
        <v>-35793</v>
      </c>
      <c r="AQ132" s="207" t="s">
        <v>0</v>
      </c>
      <c r="AR132" s="207" t="s">
        <v>0</v>
      </c>
      <c r="AS132" s="207">
        <v>10552</v>
      </c>
      <c r="AT132" s="207">
        <v>23759</v>
      </c>
      <c r="AU132" s="207"/>
      <c r="AV132" s="207">
        <v>-13207</v>
      </c>
      <c r="AW132" s="208">
        <v>41793</v>
      </c>
      <c r="AX132" s="206">
        <v>0</v>
      </c>
      <c r="AY132" s="207">
        <v>0</v>
      </c>
      <c r="AZ132" s="208">
        <v>0</v>
      </c>
      <c r="BA132" s="206">
        <v>-9483</v>
      </c>
    </row>
    <row r="133" spans="19:53" x14ac:dyDescent="0.2">
      <c r="S133" s="205">
        <v>36495</v>
      </c>
      <c r="T133" s="206">
        <v>2764258</v>
      </c>
      <c r="U133" s="207">
        <v>43323</v>
      </c>
      <c r="V133" s="207">
        <v>154516</v>
      </c>
      <c r="W133" s="207">
        <v>18903</v>
      </c>
      <c r="X133" s="208">
        <v>2981000</v>
      </c>
      <c r="Y133" s="206">
        <v>1727290</v>
      </c>
      <c r="Z133" s="207">
        <v>151129</v>
      </c>
      <c r="AA133" s="207">
        <v>169097</v>
      </c>
      <c r="AB133" s="207">
        <v>183000</v>
      </c>
      <c r="AC133" s="207">
        <v>353387</v>
      </c>
      <c r="AD133" s="207">
        <v>28903</v>
      </c>
      <c r="AE133" s="208">
        <v>2612806</v>
      </c>
      <c r="AF133" s="206">
        <v>705484</v>
      </c>
      <c r="AG133" s="207">
        <v>169097</v>
      </c>
      <c r="AH133" s="207">
        <v>183000</v>
      </c>
      <c r="AI133" s="207">
        <v>353387</v>
      </c>
      <c r="AJ133" s="207">
        <v>1601677</v>
      </c>
      <c r="AK133" s="207">
        <v>1727290</v>
      </c>
      <c r="AL133" s="207">
        <v>28903</v>
      </c>
      <c r="AM133" s="209">
        <v>-154516</v>
      </c>
      <c r="AN133" s="206">
        <v>-309161</v>
      </c>
      <c r="AO133" s="207">
        <v>35194</v>
      </c>
      <c r="AP133" s="207">
        <v>-344355</v>
      </c>
      <c r="AQ133" s="207" t="s">
        <v>0</v>
      </c>
      <c r="AR133" s="207" t="s">
        <v>0</v>
      </c>
      <c r="AS133" s="207">
        <v>-87161</v>
      </c>
      <c r="AT133" s="207">
        <v>3097</v>
      </c>
      <c r="AU133" s="207"/>
      <c r="AV133" s="207">
        <v>-90258</v>
      </c>
      <c r="AW133" s="208">
        <v>-396322</v>
      </c>
      <c r="AX133" s="206">
        <v>0</v>
      </c>
      <c r="AY133" s="207">
        <v>0</v>
      </c>
      <c r="AZ133" s="208">
        <v>0</v>
      </c>
      <c r="BA133" s="206">
        <v>-16871</v>
      </c>
    </row>
    <row r="134" spans="19:53" x14ac:dyDescent="0.2">
      <c r="S134" s="205">
        <v>36526</v>
      </c>
      <c r="T134" s="206">
        <v>2630774</v>
      </c>
      <c r="U134" s="207">
        <v>41452</v>
      </c>
      <c r="V134" s="207">
        <v>108194</v>
      </c>
      <c r="W134" s="207">
        <v>16000</v>
      </c>
      <c r="X134" s="208">
        <v>2796420</v>
      </c>
      <c r="Y134" s="206">
        <v>1680452</v>
      </c>
      <c r="Z134" s="207">
        <v>153065</v>
      </c>
      <c r="AA134" s="207">
        <v>104419</v>
      </c>
      <c r="AB134" s="207">
        <v>134774</v>
      </c>
      <c r="AC134" s="207">
        <v>327516</v>
      </c>
      <c r="AD134" s="207">
        <v>33581</v>
      </c>
      <c r="AE134" s="208">
        <v>2433807</v>
      </c>
      <c r="AF134" s="206">
        <v>566709</v>
      </c>
      <c r="AG134" s="207">
        <v>104419</v>
      </c>
      <c r="AH134" s="207">
        <v>134774</v>
      </c>
      <c r="AI134" s="207">
        <v>327516</v>
      </c>
      <c r="AJ134" s="207">
        <v>1605839</v>
      </c>
      <c r="AK134" s="207">
        <v>1680452</v>
      </c>
      <c r="AL134" s="207">
        <v>33581</v>
      </c>
      <c r="AM134" s="209">
        <v>-108194</v>
      </c>
      <c r="AN134" s="206">
        <v>-361581</v>
      </c>
      <c r="AO134" s="207">
        <v>123677</v>
      </c>
      <c r="AP134" s="207">
        <v>-485258</v>
      </c>
      <c r="AQ134" s="207" t="s">
        <v>0</v>
      </c>
      <c r="AR134" s="207" t="s">
        <v>0</v>
      </c>
      <c r="AS134" s="207">
        <v>-71065</v>
      </c>
      <c r="AT134" s="207">
        <v>52129</v>
      </c>
      <c r="AU134" s="207"/>
      <c r="AV134" s="207">
        <v>-123194</v>
      </c>
      <c r="AW134" s="208">
        <v>-432646</v>
      </c>
      <c r="AX134" s="206">
        <v>0</v>
      </c>
      <c r="AY134" s="207">
        <v>0</v>
      </c>
      <c r="AZ134" s="208">
        <v>0</v>
      </c>
      <c r="BA134" s="206">
        <v>18806</v>
      </c>
    </row>
    <row r="135" spans="19:53" x14ac:dyDescent="0.2">
      <c r="S135" s="205">
        <v>36557</v>
      </c>
      <c r="T135" s="206">
        <v>2454207</v>
      </c>
      <c r="U135" s="207">
        <v>41172</v>
      </c>
      <c r="V135" s="207">
        <v>177828</v>
      </c>
      <c r="W135" s="207">
        <v>15897</v>
      </c>
      <c r="X135" s="208">
        <v>2689104</v>
      </c>
      <c r="Y135" s="206">
        <v>1744103</v>
      </c>
      <c r="Z135" s="207">
        <v>157586</v>
      </c>
      <c r="AA135" s="207">
        <v>154724</v>
      </c>
      <c r="AB135" s="207">
        <v>134759</v>
      </c>
      <c r="AC135" s="207">
        <v>285345</v>
      </c>
      <c r="AD135" s="207">
        <v>24414</v>
      </c>
      <c r="AE135" s="208">
        <v>2500931</v>
      </c>
      <c r="AF135" s="206">
        <v>574828</v>
      </c>
      <c r="AG135" s="207">
        <v>154724</v>
      </c>
      <c r="AH135" s="207">
        <v>134759</v>
      </c>
      <c r="AI135" s="207">
        <v>285345</v>
      </c>
      <c r="AJ135" s="207">
        <v>1590689</v>
      </c>
      <c r="AK135" s="207">
        <v>1744103</v>
      </c>
      <c r="AL135" s="207">
        <v>24414</v>
      </c>
      <c r="AM135" s="209">
        <v>-177828</v>
      </c>
      <c r="AN135" s="206">
        <v>-254966</v>
      </c>
      <c r="AO135" s="207">
        <v>240655</v>
      </c>
      <c r="AP135" s="207">
        <v>-495621</v>
      </c>
      <c r="AQ135" s="207" t="s">
        <v>0</v>
      </c>
      <c r="AR135" s="207" t="s">
        <v>0</v>
      </c>
      <c r="AS135" s="207">
        <v>-21103</v>
      </c>
      <c r="AT135" s="207">
        <v>68552</v>
      </c>
      <c r="AU135" s="207"/>
      <c r="AV135" s="207">
        <v>-89655</v>
      </c>
      <c r="AW135" s="208">
        <v>-276069</v>
      </c>
      <c r="AX135" s="206">
        <v>0</v>
      </c>
      <c r="AY135" s="207">
        <v>0</v>
      </c>
      <c r="AZ135" s="208">
        <v>0</v>
      </c>
      <c r="BA135" s="206">
        <v>18379</v>
      </c>
    </row>
    <row r="136" spans="19:53" x14ac:dyDescent="0.2">
      <c r="S136" s="205">
        <v>36586</v>
      </c>
      <c r="T136" s="206">
        <v>2118097</v>
      </c>
      <c r="U136" s="207">
        <v>41677</v>
      </c>
      <c r="V136" s="207">
        <v>201903</v>
      </c>
      <c r="W136" s="207">
        <v>13000</v>
      </c>
      <c r="X136" s="208">
        <v>2374677</v>
      </c>
      <c r="Y136" s="206">
        <v>1790839</v>
      </c>
      <c r="Z136" s="207">
        <v>160484</v>
      </c>
      <c r="AA136" s="207">
        <v>143516</v>
      </c>
      <c r="AB136" s="207">
        <v>179000</v>
      </c>
      <c r="AC136" s="207">
        <v>256774</v>
      </c>
      <c r="AD136" s="207">
        <v>22484</v>
      </c>
      <c r="AE136" s="208">
        <v>2553097</v>
      </c>
      <c r="AF136" s="206">
        <v>579290</v>
      </c>
      <c r="AG136" s="207">
        <v>143516</v>
      </c>
      <c r="AH136" s="207">
        <v>179000</v>
      </c>
      <c r="AI136" s="207">
        <v>256774</v>
      </c>
      <c r="AJ136" s="207">
        <v>1611420</v>
      </c>
      <c r="AK136" s="207">
        <v>1790839</v>
      </c>
      <c r="AL136" s="207">
        <v>22484</v>
      </c>
      <c r="AM136" s="209">
        <v>-201903</v>
      </c>
      <c r="AN136" s="206">
        <v>88387</v>
      </c>
      <c r="AO136" s="207">
        <v>355613</v>
      </c>
      <c r="AP136" s="207">
        <v>-267226</v>
      </c>
      <c r="AQ136" s="207" t="s">
        <v>0</v>
      </c>
      <c r="AR136" s="207" t="s">
        <v>0</v>
      </c>
      <c r="AS136" s="207">
        <v>47451</v>
      </c>
      <c r="AT136" s="207">
        <v>85290</v>
      </c>
      <c r="AU136" s="207"/>
      <c r="AV136" s="207">
        <v>-37839</v>
      </c>
      <c r="AW136" s="208">
        <v>135838</v>
      </c>
      <c r="AX136" s="206">
        <v>0</v>
      </c>
      <c r="AY136" s="207">
        <v>0</v>
      </c>
      <c r="AZ136" s="208">
        <v>0</v>
      </c>
      <c r="BA136" s="206">
        <v>258</v>
      </c>
    </row>
    <row r="137" spans="19:53" x14ac:dyDescent="0.2">
      <c r="S137" s="205">
        <v>36617</v>
      </c>
      <c r="T137" s="206">
        <v>1763167</v>
      </c>
      <c r="U137" s="207">
        <v>37033</v>
      </c>
      <c r="V137" s="207">
        <v>188167</v>
      </c>
      <c r="W137" s="207">
        <v>12800</v>
      </c>
      <c r="X137" s="208">
        <v>2001167</v>
      </c>
      <c r="Y137" s="206">
        <v>1774267</v>
      </c>
      <c r="Z137" s="207">
        <v>160067</v>
      </c>
      <c r="AA137" s="207">
        <v>51200</v>
      </c>
      <c r="AB137" s="207">
        <v>74667</v>
      </c>
      <c r="AC137" s="207">
        <v>246733</v>
      </c>
      <c r="AD137" s="207">
        <v>0</v>
      </c>
      <c r="AE137" s="208">
        <v>2306934</v>
      </c>
      <c r="AF137" s="206">
        <v>372600</v>
      </c>
      <c r="AG137" s="207">
        <v>51200</v>
      </c>
      <c r="AH137" s="207">
        <v>74667</v>
      </c>
      <c r="AI137" s="207">
        <v>246733</v>
      </c>
      <c r="AJ137" s="207">
        <v>1586100</v>
      </c>
      <c r="AK137" s="207">
        <v>1774267</v>
      </c>
      <c r="AL137" s="207">
        <v>0</v>
      </c>
      <c r="AM137" s="209">
        <v>-188167</v>
      </c>
      <c r="AN137" s="206">
        <v>273633</v>
      </c>
      <c r="AO137" s="207">
        <v>273633</v>
      </c>
      <c r="AP137" s="207">
        <v>0</v>
      </c>
      <c r="AQ137" s="207" t="s">
        <v>0</v>
      </c>
      <c r="AR137" s="207" t="s">
        <v>0</v>
      </c>
      <c r="AS137" s="207">
        <v>57933</v>
      </c>
      <c r="AT137" s="207">
        <v>57933</v>
      </c>
      <c r="AU137" s="207"/>
      <c r="AV137" s="207">
        <v>0</v>
      </c>
      <c r="AW137" s="208">
        <v>331566</v>
      </c>
      <c r="AX137" s="206">
        <v>0</v>
      </c>
      <c r="AY137" s="207">
        <v>0</v>
      </c>
      <c r="AZ137" s="208">
        <v>0</v>
      </c>
      <c r="BA137" s="206">
        <v>10100</v>
      </c>
    </row>
    <row r="138" spans="19:53" x14ac:dyDescent="0.2">
      <c r="S138" s="205">
        <v>36647</v>
      </c>
      <c r="T138" s="206">
        <v>1902387</v>
      </c>
      <c r="U138" s="207">
        <v>33710</v>
      </c>
      <c r="V138" s="207">
        <v>264806</v>
      </c>
      <c r="W138" s="207">
        <v>6935</v>
      </c>
      <c r="X138" s="208">
        <v>2207838</v>
      </c>
      <c r="Y138" s="206">
        <v>1864774</v>
      </c>
      <c r="Z138" s="207">
        <v>155581</v>
      </c>
      <c r="AA138" s="207">
        <v>45323</v>
      </c>
      <c r="AB138" s="207">
        <v>132290</v>
      </c>
      <c r="AC138" s="207">
        <v>237677</v>
      </c>
      <c r="AD138" s="207">
        <v>0</v>
      </c>
      <c r="AE138" s="208">
        <v>2435645</v>
      </c>
      <c r="AF138" s="206">
        <v>415290</v>
      </c>
      <c r="AG138" s="207">
        <v>45323</v>
      </c>
      <c r="AH138" s="207">
        <v>132290</v>
      </c>
      <c r="AI138" s="207">
        <v>237677</v>
      </c>
      <c r="AJ138" s="207">
        <v>1599968</v>
      </c>
      <c r="AK138" s="207">
        <v>1864774</v>
      </c>
      <c r="AL138" s="207">
        <v>0</v>
      </c>
      <c r="AM138" s="209">
        <v>-264806</v>
      </c>
      <c r="AN138" s="206">
        <v>201032</v>
      </c>
      <c r="AO138" s="207">
        <v>201032</v>
      </c>
      <c r="AP138" s="207">
        <v>0</v>
      </c>
      <c r="AQ138" s="207" t="s">
        <v>0</v>
      </c>
      <c r="AR138" s="207" t="s">
        <v>0</v>
      </c>
      <c r="AS138" s="207">
        <v>39981</v>
      </c>
      <c r="AT138" s="207">
        <v>48226</v>
      </c>
      <c r="AU138" s="207"/>
      <c r="AV138" s="207">
        <v>-8245</v>
      </c>
      <c r="AW138" s="208">
        <v>241013</v>
      </c>
      <c r="AX138" s="206">
        <v>0</v>
      </c>
      <c r="AY138" s="207">
        <v>0</v>
      </c>
      <c r="AZ138" s="208">
        <v>0</v>
      </c>
      <c r="BA138" s="206">
        <v>-6387</v>
      </c>
    </row>
    <row r="139" spans="19:53" x14ac:dyDescent="0.2">
      <c r="S139" s="205">
        <v>36678</v>
      </c>
      <c r="T139" s="206">
        <v>2096667</v>
      </c>
      <c r="U139" s="207">
        <v>36233</v>
      </c>
      <c r="V139" s="207">
        <v>337067</v>
      </c>
      <c r="W139" s="207">
        <v>5000</v>
      </c>
      <c r="X139" s="208">
        <v>2474967</v>
      </c>
      <c r="Y139" s="206">
        <v>1852567</v>
      </c>
      <c r="Z139" s="207">
        <v>147167</v>
      </c>
      <c r="AA139" s="207">
        <v>28800</v>
      </c>
      <c r="AB139" s="207">
        <v>259700</v>
      </c>
      <c r="AC139" s="207">
        <v>299700</v>
      </c>
      <c r="AD139" s="207">
        <v>0</v>
      </c>
      <c r="AE139" s="208">
        <v>2587934</v>
      </c>
      <c r="AF139" s="206">
        <v>588200</v>
      </c>
      <c r="AG139" s="207">
        <v>28800</v>
      </c>
      <c r="AH139" s="207">
        <v>259700</v>
      </c>
      <c r="AI139" s="207">
        <v>299700</v>
      </c>
      <c r="AJ139" s="207">
        <v>1515500</v>
      </c>
      <c r="AK139" s="207">
        <v>1852567</v>
      </c>
      <c r="AL139" s="207">
        <v>0</v>
      </c>
      <c r="AM139" s="209">
        <v>-337067</v>
      </c>
      <c r="AN139" s="206">
        <v>152400</v>
      </c>
      <c r="AO139" s="207">
        <v>152400</v>
      </c>
      <c r="AP139" s="207">
        <v>0</v>
      </c>
      <c r="AQ139" s="207" t="s">
        <v>0</v>
      </c>
      <c r="AR139" s="207" t="s">
        <v>0</v>
      </c>
      <c r="AS139" s="207">
        <v>-17064</v>
      </c>
      <c r="AT139" s="207">
        <v>7833</v>
      </c>
      <c r="AU139" s="207"/>
      <c r="AV139" s="207">
        <v>-24897</v>
      </c>
      <c r="AW139" s="208">
        <v>135336</v>
      </c>
      <c r="AX139" s="206">
        <v>0</v>
      </c>
      <c r="AY139" s="207">
        <v>0</v>
      </c>
      <c r="AZ139" s="208">
        <v>0</v>
      </c>
      <c r="BA139" s="206">
        <v>-12933</v>
      </c>
    </row>
    <row r="140" spans="19:53" x14ac:dyDescent="0.2">
      <c r="S140" s="205">
        <v>36708</v>
      </c>
      <c r="T140" s="206">
        <v>2189484</v>
      </c>
      <c r="U140" s="207">
        <v>36355</v>
      </c>
      <c r="V140" s="207">
        <v>368161</v>
      </c>
      <c r="W140" s="207">
        <v>4000</v>
      </c>
      <c r="X140" s="208">
        <v>2598000</v>
      </c>
      <c r="Y140" s="206">
        <v>1844355</v>
      </c>
      <c r="Z140" s="207">
        <v>143194</v>
      </c>
      <c r="AA140" s="207">
        <v>6710</v>
      </c>
      <c r="AB140" s="207">
        <v>244806</v>
      </c>
      <c r="AC140" s="207">
        <v>363129</v>
      </c>
      <c r="AD140" s="207">
        <v>0</v>
      </c>
      <c r="AE140" s="208">
        <v>2602194</v>
      </c>
      <c r="AF140" s="206">
        <v>614645</v>
      </c>
      <c r="AG140" s="207">
        <v>6710</v>
      </c>
      <c r="AH140" s="207">
        <v>244806</v>
      </c>
      <c r="AI140" s="207">
        <v>363129</v>
      </c>
      <c r="AJ140" s="207">
        <v>1476194</v>
      </c>
      <c r="AK140" s="207">
        <v>1844355</v>
      </c>
      <c r="AL140" s="207">
        <v>0</v>
      </c>
      <c r="AM140" s="209">
        <v>-368161</v>
      </c>
      <c r="AN140" s="206">
        <v>11096</v>
      </c>
      <c r="AO140" s="207">
        <v>78419</v>
      </c>
      <c r="AP140" s="207">
        <v>-67323</v>
      </c>
      <c r="AQ140" s="207" t="s">
        <v>0</v>
      </c>
      <c r="AR140" s="207" t="s">
        <v>0</v>
      </c>
      <c r="AS140" s="207">
        <v>11354</v>
      </c>
      <c r="AT140" s="207">
        <v>31548</v>
      </c>
      <c r="AU140" s="207"/>
      <c r="AV140" s="207">
        <v>-20194</v>
      </c>
      <c r="AW140" s="208">
        <v>22450</v>
      </c>
      <c r="AX140" s="206">
        <v>0</v>
      </c>
      <c r="AY140" s="207">
        <v>0</v>
      </c>
      <c r="AZ140" s="208">
        <v>0</v>
      </c>
      <c r="BA140" s="206">
        <v>3226</v>
      </c>
    </row>
    <row r="141" spans="19:53" x14ac:dyDescent="0.2">
      <c r="S141" s="205">
        <v>36739</v>
      </c>
      <c r="T141" s="206">
        <v>2553161</v>
      </c>
      <c r="U141" s="207">
        <v>38581</v>
      </c>
      <c r="V141" s="207">
        <v>422452</v>
      </c>
      <c r="W141" s="207">
        <v>4000</v>
      </c>
      <c r="X141" s="208">
        <v>3018194</v>
      </c>
      <c r="Y141" s="206">
        <v>1851806</v>
      </c>
      <c r="Z141" s="207">
        <v>160516</v>
      </c>
      <c r="AA141" s="207">
        <v>10097</v>
      </c>
      <c r="AB141" s="207">
        <v>241613</v>
      </c>
      <c r="AC141" s="207">
        <v>504968</v>
      </c>
      <c r="AD141" s="207">
        <v>0</v>
      </c>
      <c r="AE141" s="208">
        <v>2769000</v>
      </c>
      <c r="AF141" s="206">
        <v>756678</v>
      </c>
      <c r="AG141" s="207">
        <v>10097</v>
      </c>
      <c r="AH141" s="207">
        <v>241613</v>
      </c>
      <c r="AI141" s="207">
        <v>504968</v>
      </c>
      <c r="AJ141" s="207">
        <v>1429354</v>
      </c>
      <c r="AK141" s="207">
        <v>1851806</v>
      </c>
      <c r="AL141" s="207">
        <v>0</v>
      </c>
      <c r="AM141" s="209">
        <v>-422452</v>
      </c>
      <c r="AN141" s="206">
        <v>-221065</v>
      </c>
      <c r="AO141" s="207">
        <v>0</v>
      </c>
      <c r="AP141" s="207">
        <v>-221065</v>
      </c>
      <c r="AQ141" s="207" t="s">
        <v>0</v>
      </c>
      <c r="AR141" s="207" t="s">
        <v>0</v>
      </c>
      <c r="AS141" s="207">
        <v>-2483</v>
      </c>
      <c r="AT141" s="207">
        <v>3452</v>
      </c>
      <c r="AU141" s="207"/>
      <c r="AV141" s="207">
        <v>-5935</v>
      </c>
      <c r="AW141" s="208">
        <v>-223548</v>
      </c>
      <c r="AX141" s="206">
        <v>0</v>
      </c>
      <c r="AY141" s="207">
        <v>0</v>
      </c>
      <c r="AZ141" s="208">
        <v>0</v>
      </c>
      <c r="BA141" s="206">
        <v>-21839</v>
      </c>
    </row>
    <row r="142" spans="19:53" x14ac:dyDescent="0.2">
      <c r="S142" s="205">
        <v>36770</v>
      </c>
      <c r="T142" s="206">
        <v>2501233</v>
      </c>
      <c r="U142" s="207">
        <v>39867</v>
      </c>
      <c r="V142" s="207">
        <v>396267</v>
      </c>
      <c r="W142" s="207">
        <v>4067</v>
      </c>
      <c r="X142" s="208">
        <v>2941434</v>
      </c>
      <c r="Y142" s="206">
        <v>1812500</v>
      </c>
      <c r="Z142" s="207">
        <v>162900</v>
      </c>
      <c r="AA142" s="207">
        <v>18433</v>
      </c>
      <c r="AB142" s="207">
        <v>232633</v>
      </c>
      <c r="AC142" s="207">
        <v>572100</v>
      </c>
      <c r="AD142" s="207">
        <v>0</v>
      </c>
      <c r="AE142" s="208">
        <v>2798566</v>
      </c>
      <c r="AF142" s="206">
        <v>823166</v>
      </c>
      <c r="AG142" s="207">
        <v>18433</v>
      </c>
      <c r="AH142" s="207">
        <v>232633</v>
      </c>
      <c r="AI142" s="207">
        <v>572100</v>
      </c>
      <c r="AJ142" s="207">
        <v>1416233</v>
      </c>
      <c r="AK142" s="207">
        <v>1812500</v>
      </c>
      <c r="AL142" s="207">
        <v>0</v>
      </c>
      <c r="AM142" s="209">
        <v>-396267</v>
      </c>
      <c r="AN142" s="206">
        <v>-74733</v>
      </c>
      <c r="AO142" s="207">
        <v>28500</v>
      </c>
      <c r="AP142" s="207">
        <v>-103233</v>
      </c>
      <c r="AQ142" s="207" t="s">
        <v>0</v>
      </c>
      <c r="AR142" s="207" t="s">
        <v>0</v>
      </c>
      <c r="AS142" s="207">
        <v>3300</v>
      </c>
      <c r="AT142" s="207">
        <v>6900</v>
      </c>
      <c r="AU142" s="207"/>
      <c r="AV142" s="207">
        <v>-3600</v>
      </c>
      <c r="AW142" s="208">
        <v>-71433</v>
      </c>
      <c r="AX142" s="206">
        <v>0</v>
      </c>
      <c r="AY142" s="207">
        <v>0</v>
      </c>
      <c r="AZ142" s="208">
        <v>0</v>
      </c>
      <c r="BA142" s="206">
        <v>3633</v>
      </c>
    </row>
    <row r="143" spans="19:53" x14ac:dyDescent="0.2">
      <c r="S143" s="205">
        <v>36800</v>
      </c>
      <c r="T143" s="206">
        <v>2397871</v>
      </c>
      <c r="U143" s="207">
        <v>39129</v>
      </c>
      <c r="V143" s="207">
        <v>311839</v>
      </c>
      <c r="W143" s="207">
        <v>6194</v>
      </c>
      <c r="X143" s="208">
        <v>2755033</v>
      </c>
      <c r="Y143" s="206">
        <v>1789581</v>
      </c>
      <c r="Z143" s="207">
        <v>164645</v>
      </c>
      <c r="AA143" s="207">
        <v>6452</v>
      </c>
      <c r="AB143" s="207">
        <v>275065</v>
      </c>
      <c r="AC143" s="207">
        <v>607226</v>
      </c>
      <c r="AD143" s="207">
        <v>0</v>
      </c>
      <c r="AE143" s="208">
        <v>2842969</v>
      </c>
      <c r="AF143" s="206">
        <v>888743</v>
      </c>
      <c r="AG143" s="207">
        <v>6452</v>
      </c>
      <c r="AH143" s="207">
        <v>275065</v>
      </c>
      <c r="AI143" s="207">
        <v>607226</v>
      </c>
      <c r="AJ143" s="207">
        <v>1477742</v>
      </c>
      <c r="AK143" s="207">
        <v>1789581</v>
      </c>
      <c r="AL143" s="207">
        <v>0</v>
      </c>
      <c r="AM143" s="209">
        <v>-311839</v>
      </c>
      <c r="AN143" s="206">
        <v>79258</v>
      </c>
      <c r="AO143" s="207">
        <v>93548</v>
      </c>
      <c r="AP143" s="207">
        <v>-14290</v>
      </c>
      <c r="AQ143" s="207" t="s">
        <v>0</v>
      </c>
      <c r="AR143" s="207" t="s">
        <v>0</v>
      </c>
      <c r="AS143" s="207">
        <v>23226</v>
      </c>
      <c r="AT143" s="207">
        <v>23226</v>
      </c>
      <c r="AU143" s="207"/>
      <c r="AV143" s="207">
        <v>0</v>
      </c>
      <c r="AW143" s="208">
        <v>102484</v>
      </c>
      <c r="AX143" s="206">
        <v>0</v>
      </c>
      <c r="AY143" s="207">
        <v>0</v>
      </c>
      <c r="AZ143" s="208">
        <v>0</v>
      </c>
      <c r="BA143" s="206">
        <v>-7839</v>
      </c>
    </row>
    <row r="144" spans="19:53" x14ac:dyDescent="0.2">
      <c r="S144" s="205">
        <v>36831</v>
      </c>
      <c r="T144" s="206">
        <v>2973300</v>
      </c>
      <c r="U144" s="207">
        <v>38067</v>
      </c>
      <c r="V144" s="207">
        <v>196667</v>
      </c>
      <c r="W144" s="207">
        <v>15367</v>
      </c>
      <c r="X144" s="208">
        <v>3223401</v>
      </c>
      <c r="Y144" s="206">
        <v>1661967</v>
      </c>
      <c r="Z144" s="207">
        <v>164167</v>
      </c>
      <c r="AA144" s="207">
        <v>21067</v>
      </c>
      <c r="AB144" s="207">
        <v>230667</v>
      </c>
      <c r="AC144" s="207">
        <v>669100</v>
      </c>
      <c r="AD144" s="207">
        <v>0</v>
      </c>
      <c r="AE144" s="208">
        <v>2746968</v>
      </c>
      <c r="AF144" s="206">
        <v>920834</v>
      </c>
      <c r="AG144" s="207">
        <v>21067</v>
      </c>
      <c r="AH144" s="207">
        <v>230667</v>
      </c>
      <c r="AI144" s="207">
        <v>669100</v>
      </c>
      <c r="AJ144" s="207">
        <v>1465300</v>
      </c>
      <c r="AK144" s="207">
        <v>1661967</v>
      </c>
      <c r="AL144" s="207">
        <v>0</v>
      </c>
      <c r="AM144" s="209">
        <v>-196667</v>
      </c>
      <c r="AN144" s="206">
        <v>-404767</v>
      </c>
      <c r="AO144" s="207">
        <v>5900</v>
      </c>
      <c r="AP144" s="207">
        <v>-410667</v>
      </c>
      <c r="AQ144" s="207" t="s">
        <v>0</v>
      </c>
      <c r="AR144" s="207" t="s">
        <v>0</v>
      </c>
      <c r="AS144" s="207">
        <v>-74900</v>
      </c>
      <c r="AT144" s="207">
        <v>1000</v>
      </c>
      <c r="AU144" s="207"/>
      <c r="AV144" s="207">
        <v>-75900</v>
      </c>
      <c r="AW144" s="208">
        <v>-479667</v>
      </c>
      <c r="AX144" s="206">
        <v>0</v>
      </c>
      <c r="AY144" s="207">
        <v>0</v>
      </c>
      <c r="AZ144" s="208">
        <v>0</v>
      </c>
      <c r="BA144" s="206">
        <v>4467</v>
      </c>
    </row>
    <row r="145" spans="19:53" x14ac:dyDescent="0.2">
      <c r="S145" s="205">
        <v>36861</v>
      </c>
      <c r="T145" s="206">
        <v>2880935</v>
      </c>
      <c r="U145" s="207">
        <v>40581</v>
      </c>
      <c r="V145" s="207">
        <v>286806</v>
      </c>
      <c r="W145" s="207">
        <v>14290</v>
      </c>
      <c r="X145" s="208">
        <v>3222612</v>
      </c>
      <c r="Y145" s="206">
        <v>1717516</v>
      </c>
      <c r="Z145" s="207">
        <v>160581</v>
      </c>
      <c r="AA145" s="207">
        <v>34290</v>
      </c>
      <c r="AB145" s="207">
        <v>269129</v>
      </c>
      <c r="AC145" s="207">
        <v>734226</v>
      </c>
      <c r="AD145" s="207">
        <v>0</v>
      </c>
      <c r="AE145" s="208">
        <v>2915742</v>
      </c>
      <c r="AF145" s="206">
        <v>1037645</v>
      </c>
      <c r="AG145" s="207">
        <v>34290</v>
      </c>
      <c r="AH145" s="207">
        <v>269129</v>
      </c>
      <c r="AI145" s="207">
        <v>734226</v>
      </c>
      <c r="AJ145" s="207">
        <v>1430710</v>
      </c>
      <c r="AK145" s="207">
        <v>1717516</v>
      </c>
      <c r="AL145" s="207">
        <v>0</v>
      </c>
      <c r="AM145" s="209">
        <v>-286806</v>
      </c>
      <c r="AN145" s="206">
        <v>-209064</v>
      </c>
      <c r="AO145" s="207">
        <v>13097</v>
      </c>
      <c r="AP145" s="207">
        <v>-222161</v>
      </c>
      <c r="AQ145" s="207" t="s">
        <v>0</v>
      </c>
      <c r="AR145" s="207" t="s">
        <v>0</v>
      </c>
      <c r="AS145" s="207">
        <v>-100226</v>
      </c>
      <c r="AT145" s="207">
        <v>0</v>
      </c>
      <c r="AU145" s="207"/>
      <c r="AV145" s="207">
        <v>-100226</v>
      </c>
      <c r="AW145" s="208">
        <v>-309290</v>
      </c>
      <c r="AX145" s="206">
        <v>0</v>
      </c>
      <c r="AY145" s="207">
        <v>0</v>
      </c>
      <c r="AZ145" s="208">
        <v>0</v>
      </c>
      <c r="BA145" s="206">
        <v>-65</v>
      </c>
    </row>
    <row r="146" spans="19:53" x14ac:dyDescent="0.2">
      <c r="S146" s="205">
        <v>36892</v>
      </c>
      <c r="T146" s="206">
        <v>3040290</v>
      </c>
      <c r="U146" s="207">
        <v>39387</v>
      </c>
      <c r="V146" s="207">
        <v>330032</v>
      </c>
      <c r="W146" s="207">
        <v>17613</v>
      </c>
      <c r="X146" s="208">
        <v>3427322</v>
      </c>
      <c r="Y146" s="206">
        <v>1759323</v>
      </c>
      <c r="Z146" s="207">
        <v>187419</v>
      </c>
      <c r="AA146" s="207">
        <v>26194</v>
      </c>
      <c r="AB146" s="207">
        <v>272903</v>
      </c>
      <c r="AC146" s="207">
        <v>620677</v>
      </c>
      <c r="AD146" s="207">
        <v>0</v>
      </c>
      <c r="AE146" s="208">
        <v>2866516</v>
      </c>
      <c r="AF146" s="206">
        <v>919774</v>
      </c>
      <c r="AG146" s="207">
        <v>26194</v>
      </c>
      <c r="AH146" s="207">
        <v>272903</v>
      </c>
      <c r="AI146" s="207">
        <v>620677</v>
      </c>
      <c r="AJ146" s="207">
        <v>1429291</v>
      </c>
      <c r="AK146" s="207">
        <v>1759323</v>
      </c>
      <c r="AL146" s="207">
        <v>0</v>
      </c>
      <c r="AM146" s="209">
        <v>-330032</v>
      </c>
      <c r="AN146" s="206">
        <v>-533290</v>
      </c>
      <c r="AO146" s="207">
        <v>0</v>
      </c>
      <c r="AP146" s="207">
        <v>-533290</v>
      </c>
      <c r="AQ146" s="207" t="s">
        <v>0</v>
      </c>
      <c r="AR146" s="207" t="s">
        <v>0</v>
      </c>
      <c r="AS146" s="207">
        <v>-20806</v>
      </c>
      <c r="AT146" s="207">
        <v>8355</v>
      </c>
      <c r="AU146" s="207"/>
      <c r="AV146" s="207">
        <v>-29161</v>
      </c>
      <c r="AW146" s="208">
        <v>-554096</v>
      </c>
      <c r="AX146" s="206">
        <v>0</v>
      </c>
      <c r="AY146" s="207">
        <v>0</v>
      </c>
      <c r="AZ146" s="208">
        <v>0</v>
      </c>
      <c r="BA146" s="206">
        <v>-6065</v>
      </c>
    </row>
    <row r="147" spans="19:53" x14ac:dyDescent="0.2">
      <c r="S147" s="205">
        <v>36923</v>
      </c>
      <c r="T147" s="206">
        <v>2825821</v>
      </c>
      <c r="U147" s="207">
        <v>41357</v>
      </c>
      <c r="V147" s="207">
        <v>281893</v>
      </c>
      <c r="W147" s="207">
        <v>16286</v>
      </c>
      <c r="X147" s="208">
        <v>3165357</v>
      </c>
      <c r="Y147" s="206">
        <v>1792643</v>
      </c>
      <c r="Z147" s="207">
        <v>188286</v>
      </c>
      <c r="AA147" s="207">
        <v>47500</v>
      </c>
      <c r="AB147" s="207">
        <v>270179</v>
      </c>
      <c r="AC147" s="207">
        <v>662679</v>
      </c>
      <c r="AD147" s="207">
        <v>0</v>
      </c>
      <c r="AE147" s="208">
        <v>2961287</v>
      </c>
      <c r="AF147" s="206">
        <v>980358</v>
      </c>
      <c r="AG147" s="207">
        <v>47500</v>
      </c>
      <c r="AH147" s="207">
        <v>270179</v>
      </c>
      <c r="AI147" s="207">
        <v>662679</v>
      </c>
      <c r="AJ147" s="207">
        <v>1510750</v>
      </c>
      <c r="AK147" s="207">
        <v>1792643</v>
      </c>
      <c r="AL147" s="207">
        <v>0</v>
      </c>
      <c r="AM147" s="209">
        <v>-281893</v>
      </c>
      <c r="AN147" s="206">
        <v>-198302</v>
      </c>
      <c r="AO147" s="207">
        <v>81536</v>
      </c>
      <c r="AP147" s="207">
        <v>-315393</v>
      </c>
      <c r="AQ147" s="207">
        <v>-19630</v>
      </c>
      <c r="AR147" s="207">
        <v>55185</v>
      </c>
      <c r="AS147" s="207">
        <v>-6357</v>
      </c>
      <c r="AT147" s="207">
        <v>40179</v>
      </c>
      <c r="AU147" s="207"/>
      <c r="AV147" s="207">
        <v>-46536</v>
      </c>
      <c r="AW147" s="208">
        <v>-204659</v>
      </c>
      <c r="AX147" s="206">
        <v>0</v>
      </c>
      <c r="AY147" s="207">
        <v>0</v>
      </c>
      <c r="AZ147" s="208">
        <v>0</v>
      </c>
      <c r="BA147" s="206">
        <v>2321</v>
      </c>
    </row>
    <row r="148" spans="19:53" x14ac:dyDescent="0.2">
      <c r="S148" s="205">
        <v>36951</v>
      </c>
      <c r="T148" s="206">
        <v>2350516</v>
      </c>
      <c r="U148" s="207">
        <v>41452</v>
      </c>
      <c r="V148" s="207">
        <v>368516</v>
      </c>
      <c r="W148" s="207">
        <v>9258</v>
      </c>
      <c r="X148" s="208">
        <v>2769742</v>
      </c>
      <c r="Y148" s="206">
        <v>1815129</v>
      </c>
      <c r="Z148" s="207">
        <v>194839</v>
      </c>
      <c r="AA148" s="207">
        <v>157226</v>
      </c>
      <c r="AB148" s="207">
        <v>262677</v>
      </c>
      <c r="AC148" s="207">
        <v>566323</v>
      </c>
      <c r="AD148" s="207">
        <v>0</v>
      </c>
      <c r="AE148" s="208">
        <v>2996194</v>
      </c>
      <c r="AF148" s="206">
        <v>986226</v>
      </c>
      <c r="AG148" s="207">
        <v>157226</v>
      </c>
      <c r="AH148" s="207">
        <v>262677</v>
      </c>
      <c r="AI148" s="207">
        <v>566323</v>
      </c>
      <c r="AJ148" s="207">
        <v>1446613</v>
      </c>
      <c r="AK148" s="207">
        <v>1815129</v>
      </c>
      <c r="AL148" s="207">
        <v>0</v>
      </c>
      <c r="AM148" s="209">
        <v>-368516</v>
      </c>
      <c r="AN148" s="206">
        <v>205807</v>
      </c>
      <c r="AO148" s="207">
        <v>270742</v>
      </c>
      <c r="AP148" s="207">
        <v>-161032</v>
      </c>
      <c r="AQ148" s="207">
        <v>-7290</v>
      </c>
      <c r="AR148" s="207">
        <v>103387</v>
      </c>
      <c r="AS148" s="207">
        <v>9226</v>
      </c>
      <c r="AT148" s="207">
        <v>72871</v>
      </c>
      <c r="AU148" s="207"/>
      <c r="AV148" s="207">
        <v>-63645</v>
      </c>
      <c r="AW148" s="208">
        <v>215033</v>
      </c>
      <c r="AX148" s="206">
        <v>0</v>
      </c>
      <c r="AY148" s="207">
        <v>0</v>
      </c>
      <c r="AZ148" s="208">
        <v>0</v>
      </c>
      <c r="BA148" s="206">
        <v>11742</v>
      </c>
    </row>
    <row r="149" spans="19:53" x14ac:dyDescent="0.2">
      <c r="S149" s="205">
        <v>36982</v>
      </c>
      <c r="T149" s="206">
        <v>2324200</v>
      </c>
      <c r="U149" s="207">
        <v>43433</v>
      </c>
      <c r="V149" s="207">
        <v>290367</v>
      </c>
      <c r="W149" s="207">
        <v>8633</v>
      </c>
      <c r="X149" s="208">
        <v>2666633</v>
      </c>
      <c r="Y149" s="206">
        <v>1821467</v>
      </c>
      <c r="Z149" s="207">
        <v>202633</v>
      </c>
      <c r="AA149" s="207">
        <v>119133</v>
      </c>
      <c r="AB149" s="207">
        <v>81333</v>
      </c>
      <c r="AC149" s="207">
        <v>722733</v>
      </c>
      <c r="AD149" s="207">
        <v>0</v>
      </c>
      <c r="AE149" s="208">
        <v>2947299</v>
      </c>
      <c r="AF149" s="206">
        <v>923199</v>
      </c>
      <c r="AG149" s="207">
        <v>119133</v>
      </c>
      <c r="AH149" s="207">
        <v>81333</v>
      </c>
      <c r="AI149" s="207">
        <v>722733</v>
      </c>
      <c r="AJ149" s="207">
        <v>1531100</v>
      </c>
      <c r="AK149" s="207">
        <v>1821467</v>
      </c>
      <c r="AL149" s="207">
        <v>0</v>
      </c>
      <c r="AM149" s="209">
        <v>-290367</v>
      </c>
      <c r="AN149" s="206">
        <v>248466</v>
      </c>
      <c r="AO149" s="207">
        <v>355533</v>
      </c>
      <c r="AP149" s="207">
        <v>-151633</v>
      </c>
      <c r="AQ149" s="207">
        <v>-8467</v>
      </c>
      <c r="AR149" s="207">
        <v>53033</v>
      </c>
      <c r="AS149" s="207">
        <v>40867</v>
      </c>
      <c r="AT149" s="207">
        <v>89800</v>
      </c>
      <c r="AU149" s="207"/>
      <c r="AV149" s="207">
        <v>-48933</v>
      </c>
      <c r="AW149" s="208">
        <v>289333</v>
      </c>
      <c r="AX149" s="206">
        <v>0</v>
      </c>
      <c r="AY149" s="207">
        <v>0</v>
      </c>
      <c r="AZ149" s="208">
        <v>0</v>
      </c>
      <c r="BA149" s="206">
        <v>-3933</v>
      </c>
    </row>
    <row r="150" spans="19:53" x14ac:dyDescent="0.2">
      <c r="S150" s="205">
        <v>37012</v>
      </c>
      <c r="T150" s="206">
        <v>1981839</v>
      </c>
      <c r="U150" s="207">
        <v>40452</v>
      </c>
      <c r="V150" s="207">
        <v>363710</v>
      </c>
      <c r="W150" s="207">
        <v>4032</v>
      </c>
      <c r="X150" s="208">
        <v>2390033</v>
      </c>
      <c r="Y150" s="206">
        <v>1732484</v>
      </c>
      <c r="Z150" s="207">
        <v>203935</v>
      </c>
      <c r="AA150" s="207">
        <v>104323</v>
      </c>
      <c r="AB150" s="207">
        <v>85387</v>
      </c>
      <c r="AC150" s="207">
        <v>708710</v>
      </c>
      <c r="AD150" s="207">
        <v>0</v>
      </c>
      <c r="AE150" s="208">
        <v>2834839</v>
      </c>
      <c r="AF150" s="206">
        <v>898420</v>
      </c>
      <c r="AG150" s="207">
        <v>104323</v>
      </c>
      <c r="AH150" s="207">
        <v>85387</v>
      </c>
      <c r="AI150" s="207">
        <v>708710</v>
      </c>
      <c r="AJ150" s="207">
        <v>1368774</v>
      </c>
      <c r="AK150" s="207">
        <v>1732484</v>
      </c>
      <c r="AL150" s="207">
        <v>0</v>
      </c>
      <c r="AM150" s="209">
        <v>-363710</v>
      </c>
      <c r="AN150" s="206">
        <v>373678</v>
      </c>
      <c r="AO150" s="207">
        <v>425548</v>
      </c>
      <c r="AP150" s="207">
        <v>-123774</v>
      </c>
      <c r="AQ150" s="207">
        <v>-2419</v>
      </c>
      <c r="AR150" s="207">
        <v>74323</v>
      </c>
      <c r="AS150" s="207">
        <v>73452</v>
      </c>
      <c r="AT150" s="207">
        <v>111355</v>
      </c>
      <c r="AU150" s="207"/>
      <c r="AV150" s="207">
        <v>-37903</v>
      </c>
      <c r="AW150" s="208">
        <v>447130</v>
      </c>
      <c r="AX150" s="206">
        <v>0</v>
      </c>
      <c r="AY150" s="207">
        <v>0</v>
      </c>
      <c r="AZ150" s="208">
        <v>0</v>
      </c>
      <c r="BA150" s="206">
        <v>-1065</v>
      </c>
    </row>
    <row r="151" spans="19:53" x14ac:dyDescent="0.2">
      <c r="S151" s="205">
        <v>37043</v>
      </c>
      <c r="T151" s="206">
        <v>2033897</v>
      </c>
      <c r="U151" s="207">
        <v>38897</v>
      </c>
      <c r="V151" s="207">
        <v>300586</v>
      </c>
      <c r="W151" s="207">
        <v>2138</v>
      </c>
      <c r="X151" s="208">
        <v>2375518</v>
      </c>
      <c r="Y151" s="206">
        <v>1709586</v>
      </c>
      <c r="Z151" s="207">
        <v>212345</v>
      </c>
      <c r="AA151" s="207">
        <v>35207</v>
      </c>
      <c r="AB151" s="207">
        <v>107034</v>
      </c>
      <c r="AC151" s="207">
        <v>663586</v>
      </c>
      <c r="AD151" s="207">
        <v>0</v>
      </c>
      <c r="AE151" s="208">
        <v>2727758</v>
      </c>
      <c r="AF151" s="206">
        <v>805827</v>
      </c>
      <c r="AG151" s="207">
        <v>35207</v>
      </c>
      <c r="AH151" s="207">
        <v>107034</v>
      </c>
      <c r="AI151" s="207">
        <v>663586</v>
      </c>
      <c r="AJ151" s="207">
        <v>1409000</v>
      </c>
      <c r="AK151" s="207">
        <v>1709586</v>
      </c>
      <c r="AL151" s="207">
        <v>0</v>
      </c>
      <c r="AM151" s="209">
        <v>-300586</v>
      </c>
      <c r="AN151" s="206">
        <v>297517</v>
      </c>
      <c r="AO151" s="207">
        <v>335552</v>
      </c>
      <c r="AP151" s="207">
        <v>-65552</v>
      </c>
      <c r="AQ151" s="207">
        <v>-11690</v>
      </c>
      <c r="AR151" s="207">
        <v>39207</v>
      </c>
      <c r="AS151" s="207">
        <v>54586</v>
      </c>
      <c r="AT151" s="207">
        <v>106345</v>
      </c>
      <c r="AU151" s="207"/>
      <c r="AV151" s="207">
        <v>-51759</v>
      </c>
      <c r="AW151" s="208">
        <v>352103</v>
      </c>
      <c r="AX151" s="206">
        <v>0</v>
      </c>
      <c r="AY151" s="207">
        <v>0</v>
      </c>
      <c r="AZ151" s="208">
        <v>0</v>
      </c>
      <c r="BA151" s="206">
        <v>3759</v>
      </c>
    </row>
    <row r="152" spans="19:53" x14ac:dyDescent="0.2">
      <c r="S152" s="205">
        <v>37073</v>
      </c>
      <c r="T152" s="206">
        <v>2213935</v>
      </c>
      <c r="U152" s="207">
        <v>39452</v>
      </c>
      <c r="V152" s="207">
        <v>299097</v>
      </c>
      <c r="W152" s="207">
        <v>2000</v>
      </c>
      <c r="X152" s="208">
        <v>2554484</v>
      </c>
      <c r="Y152" s="206">
        <v>1766806</v>
      </c>
      <c r="Z152" s="207">
        <v>188194</v>
      </c>
      <c r="AA152" s="207">
        <v>76516</v>
      </c>
      <c r="AB152" s="207">
        <v>155613</v>
      </c>
      <c r="AC152" s="207">
        <v>658742</v>
      </c>
      <c r="AD152" s="207">
        <v>0</v>
      </c>
      <c r="AE152" s="208">
        <v>2845871</v>
      </c>
      <c r="AF152" s="206">
        <v>890871</v>
      </c>
      <c r="AG152" s="207">
        <v>76516</v>
      </c>
      <c r="AH152" s="207">
        <v>155613</v>
      </c>
      <c r="AI152" s="207">
        <v>658742</v>
      </c>
      <c r="AJ152" s="207">
        <v>1467709</v>
      </c>
      <c r="AK152" s="207">
        <v>1766806</v>
      </c>
      <c r="AL152" s="207">
        <v>0</v>
      </c>
      <c r="AM152" s="209">
        <v>-299097</v>
      </c>
      <c r="AN152" s="206">
        <v>250710</v>
      </c>
      <c r="AO152" s="207">
        <v>252194</v>
      </c>
      <c r="AP152" s="207">
        <v>-22806</v>
      </c>
      <c r="AQ152" s="207">
        <v>-12452</v>
      </c>
      <c r="AR152" s="207">
        <v>33774</v>
      </c>
      <c r="AS152" s="207">
        <v>52483</v>
      </c>
      <c r="AT152" s="207">
        <v>103935</v>
      </c>
      <c r="AU152" s="207"/>
      <c r="AV152" s="207">
        <v>-51452</v>
      </c>
      <c r="AW152" s="208">
        <v>303193</v>
      </c>
      <c r="AX152" s="206">
        <v>0</v>
      </c>
      <c r="AY152" s="207">
        <v>0</v>
      </c>
      <c r="AZ152" s="208">
        <v>0</v>
      </c>
      <c r="BA152" s="206">
        <v>-10387</v>
      </c>
    </row>
    <row r="153" spans="19:53" x14ac:dyDescent="0.2">
      <c r="S153" s="205">
        <v>37104</v>
      </c>
      <c r="T153" s="206">
        <v>2348290</v>
      </c>
      <c r="U153" s="207">
        <v>41032</v>
      </c>
      <c r="V153" s="207">
        <v>287516</v>
      </c>
      <c r="W153" s="207">
        <v>2161</v>
      </c>
      <c r="X153" s="208">
        <v>2678999</v>
      </c>
      <c r="Y153" s="206">
        <v>1776774</v>
      </c>
      <c r="Z153" s="207">
        <v>169097</v>
      </c>
      <c r="AA153" s="207">
        <v>75355</v>
      </c>
      <c r="AB153" s="207">
        <v>176903</v>
      </c>
      <c r="AC153" s="207">
        <v>761968</v>
      </c>
      <c r="AD153" s="207">
        <v>0</v>
      </c>
      <c r="AE153" s="208">
        <v>2960097</v>
      </c>
      <c r="AF153" s="206">
        <v>1014226</v>
      </c>
      <c r="AG153" s="207">
        <v>75355</v>
      </c>
      <c r="AH153" s="207">
        <v>176903</v>
      </c>
      <c r="AI153" s="207">
        <v>761968</v>
      </c>
      <c r="AJ153" s="207">
        <v>1489258</v>
      </c>
      <c r="AK153" s="207">
        <v>1776774</v>
      </c>
      <c r="AL153" s="207">
        <v>0</v>
      </c>
      <c r="AM153" s="209">
        <v>-287516</v>
      </c>
      <c r="AN153" s="206">
        <v>214194</v>
      </c>
      <c r="AO153" s="207">
        <v>284581</v>
      </c>
      <c r="AP153" s="207">
        <v>-56774</v>
      </c>
      <c r="AQ153" s="207">
        <v>-26161</v>
      </c>
      <c r="AR153" s="207">
        <v>12548</v>
      </c>
      <c r="AS153" s="207">
        <v>72484</v>
      </c>
      <c r="AT153" s="207">
        <v>84323</v>
      </c>
      <c r="AU153" s="207"/>
      <c r="AV153" s="207">
        <v>-11839</v>
      </c>
      <c r="AW153" s="208">
        <v>286678</v>
      </c>
      <c r="AX153" s="206">
        <v>0</v>
      </c>
      <c r="AY153" s="207">
        <v>0</v>
      </c>
      <c r="AZ153" s="208">
        <v>0</v>
      </c>
      <c r="BA153" s="206">
        <v>-5806</v>
      </c>
    </row>
    <row r="154" spans="19:53" x14ac:dyDescent="0.2">
      <c r="S154" s="210">
        <v>37135</v>
      </c>
      <c r="T154" s="206">
        <v>2267464</v>
      </c>
      <c r="U154" s="207">
        <v>39000</v>
      </c>
      <c r="V154" s="207">
        <v>268536</v>
      </c>
      <c r="W154" s="207">
        <v>2000</v>
      </c>
      <c r="X154" s="208">
        <v>2577000</v>
      </c>
      <c r="Y154" s="206">
        <v>1708857</v>
      </c>
      <c r="Z154" s="207">
        <v>173429</v>
      </c>
      <c r="AA154" s="207">
        <v>99357</v>
      </c>
      <c r="AB154" s="207">
        <v>141107</v>
      </c>
      <c r="AC154" s="207">
        <v>677929</v>
      </c>
      <c r="AD154" s="207">
        <v>0</v>
      </c>
      <c r="AE154" s="208">
        <v>2800679</v>
      </c>
      <c r="AF154" s="206">
        <v>918393</v>
      </c>
      <c r="AG154" s="207">
        <v>99357</v>
      </c>
      <c r="AH154" s="207">
        <v>141107</v>
      </c>
      <c r="AI154" s="207">
        <v>677929</v>
      </c>
      <c r="AJ154" s="207">
        <v>1440321</v>
      </c>
      <c r="AK154" s="207">
        <v>1708857</v>
      </c>
      <c r="AL154" s="207">
        <v>0</v>
      </c>
      <c r="AM154" s="209">
        <v>-268536</v>
      </c>
      <c r="AN154" s="206">
        <v>133357</v>
      </c>
      <c r="AO154" s="207">
        <v>216964</v>
      </c>
      <c r="AP154" s="207">
        <v>-64500</v>
      </c>
      <c r="AQ154" s="207">
        <v>-32393</v>
      </c>
      <c r="AR154" s="207">
        <v>13286</v>
      </c>
      <c r="AS154" s="207">
        <v>73107</v>
      </c>
      <c r="AT154" s="207">
        <v>85964</v>
      </c>
      <c r="AU154" s="207"/>
      <c r="AV154" s="207">
        <v>-12857</v>
      </c>
      <c r="AW154" s="208">
        <v>206464</v>
      </c>
      <c r="AX154" s="206" t="s">
        <v>0</v>
      </c>
      <c r="AY154" s="207" t="s">
        <v>0</v>
      </c>
      <c r="AZ154" s="208">
        <v>0</v>
      </c>
      <c r="BA154" s="206">
        <v>17321</v>
      </c>
    </row>
    <row r="157" spans="19:53" ht="24" x14ac:dyDescent="0.2">
      <c r="S157" s="211"/>
      <c r="T157" s="212" t="s">
        <v>234</v>
      </c>
      <c r="U157" s="212" t="s">
        <v>235</v>
      </c>
      <c r="V157" s="212" t="s">
        <v>236</v>
      </c>
      <c r="W157" s="212" t="s">
        <v>237</v>
      </c>
      <c r="X157" s="212" t="s">
        <v>238</v>
      </c>
      <c r="Y157" s="212" t="s">
        <v>127</v>
      </c>
      <c r="Z157" s="212" t="s">
        <v>239</v>
      </c>
      <c r="AA157" s="212" t="s">
        <v>135</v>
      </c>
      <c r="AB157" s="212" t="s">
        <v>240</v>
      </c>
      <c r="AC157" s="212" t="s">
        <v>241</v>
      </c>
      <c r="AD157" s="212" t="s">
        <v>242</v>
      </c>
    </row>
    <row r="158" spans="19:53" x14ac:dyDescent="0.2">
      <c r="S158" s="213">
        <v>37165</v>
      </c>
      <c r="T158" s="214" t="s">
        <v>0</v>
      </c>
      <c r="U158" s="215" t="s">
        <v>0</v>
      </c>
      <c r="V158" s="215" t="s">
        <v>0</v>
      </c>
      <c r="W158" s="215" t="s">
        <v>0</v>
      </c>
      <c r="X158" s="215" t="s">
        <v>0</v>
      </c>
      <c r="Y158" s="215" t="s">
        <v>0</v>
      </c>
      <c r="Z158" s="215" t="s">
        <v>0</v>
      </c>
      <c r="AA158" s="215" t="s">
        <v>0</v>
      </c>
      <c r="AB158" s="215" t="s">
        <v>0</v>
      </c>
      <c r="AC158" s="215" t="s">
        <v>0</v>
      </c>
      <c r="AD158" s="215">
        <v>89433000</v>
      </c>
    </row>
    <row r="159" spans="19:53" x14ac:dyDescent="0.2">
      <c r="S159" s="216">
        <v>35735</v>
      </c>
      <c r="T159" s="217">
        <v>494400</v>
      </c>
      <c r="U159" s="218">
        <v>575733</v>
      </c>
      <c r="V159" s="218">
        <v>231300</v>
      </c>
      <c r="W159" s="218">
        <v>448633</v>
      </c>
      <c r="X159" s="218" t="s">
        <v>0</v>
      </c>
      <c r="Y159" s="218">
        <v>378333</v>
      </c>
      <c r="Z159" s="218">
        <v>193267</v>
      </c>
      <c r="AA159" s="218">
        <v>2377100</v>
      </c>
      <c r="AB159" s="218">
        <v>2419633</v>
      </c>
      <c r="AC159" s="218">
        <v>-34933</v>
      </c>
      <c r="AD159" s="218">
        <v>92893000</v>
      </c>
    </row>
    <row r="160" spans="19:53" x14ac:dyDescent="0.2">
      <c r="S160" s="216">
        <v>35765</v>
      </c>
      <c r="T160" s="217">
        <v>386452</v>
      </c>
      <c r="U160" s="218">
        <v>538806</v>
      </c>
      <c r="V160" s="218">
        <v>131903</v>
      </c>
      <c r="W160" s="218">
        <v>292774</v>
      </c>
      <c r="X160" s="218" t="s">
        <v>0</v>
      </c>
      <c r="Y160" s="218">
        <v>313097</v>
      </c>
      <c r="Z160" s="218">
        <v>194516</v>
      </c>
      <c r="AA160" s="218">
        <v>1911161</v>
      </c>
      <c r="AB160" s="218">
        <v>3118516</v>
      </c>
      <c r="AC160" s="218">
        <v>-1209581</v>
      </c>
      <c r="AD160" s="218">
        <v>55335000</v>
      </c>
    </row>
    <row r="161" spans="19:30" x14ac:dyDescent="0.2">
      <c r="S161" s="216">
        <v>35796</v>
      </c>
      <c r="T161" s="217">
        <v>418484</v>
      </c>
      <c r="U161" s="218">
        <v>700484</v>
      </c>
      <c r="V161" s="218">
        <v>156161</v>
      </c>
      <c r="W161" s="218">
        <v>309839</v>
      </c>
      <c r="X161" s="218" t="s">
        <v>0</v>
      </c>
      <c r="Y161" s="218">
        <v>648032</v>
      </c>
      <c r="Z161" s="218">
        <v>193581</v>
      </c>
      <c r="AA161" s="218">
        <v>2486968</v>
      </c>
      <c r="AB161" s="218">
        <v>2979710</v>
      </c>
      <c r="AC161" s="218">
        <v>-490710</v>
      </c>
      <c r="AD161" s="218">
        <v>39934000</v>
      </c>
    </row>
    <row r="162" spans="19:30" x14ac:dyDescent="0.2">
      <c r="S162" s="216">
        <v>35827</v>
      </c>
      <c r="T162" s="217">
        <v>458714</v>
      </c>
      <c r="U162" s="218">
        <v>647607</v>
      </c>
      <c r="V162" s="218">
        <v>153107</v>
      </c>
      <c r="W162" s="218">
        <v>420071</v>
      </c>
      <c r="X162" s="218" t="s">
        <v>0</v>
      </c>
      <c r="Y162" s="218">
        <v>534429</v>
      </c>
      <c r="Z162" s="218">
        <v>181500</v>
      </c>
      <c r="AA162" s="218">
        <v>2454500</v>
      </c>
      <c r="AB162" s="218">
        <v>3107286</v>
      </c>
      <c r="AC162" s="218">
        <v>-656929</v>
      </c>
      <c r="AD162" s="218">
        <v>21507000</v>
      </c>
    </row>
    <row r="163" spans="19:30" x14ac:dyDescent="0.2">
      <c r="S163" s="216">
        <v>35855</v>
      </c>
      <c r="T163" s="217">
        <v>530032</v>
      </c>
      <c r="U163" s="218">
        <v>719742</v>
      </c>
      <c r="V163" s="218">
        <v>275452</v>
      </c>
      <c r="W163" s="218">
        <v>346710</v>
      </c>
      <c r="X163" s="218" t="s">
        <v>0</v>
      </c>
      <c r="Y163" s="218">
        <v>699194</v>
      </c>
      <c r="Z163" s="218">
        <v>181226</v>
      </c>
      <c r="AA163" s="218">
        <v>2780516</v>
      </c>
      <c r="AB163" s="218">
        <v>2722355</v>
      </c>
      <c r="AC163" s="218">
        <v>59258</v>
      </c>
      <c r="AD163" s="218">
        <v>23218000</v>
      </c>
    </row>
    <row r="164" spans="19:30" x14ac:dyDescent="0.2">
      <c r="S164" s="216">
        <v>35886</v>
      </c>
      <c r="T164" s="217">
        <v>528500</v>
      </c>
      <c r="U164" s="218">
        <v>678367</v>
      </c>
      <c r="V164" s="218">
        <v>385933</v>
      </c>
      <c r="W164" s="218">
        <v>323100</v>
      </c>
      <c r="X164" s="218" t="s">
        <v>0</v>
      </c>
      <c r="Y164" s="218">
        <v>626100</v>
      </c>
      <c r="Z164" s="218">
        <v>202967</v>
      </c>
      <c r="AA164" s="218">
        <v>2754000</v>
      </c>
      <c r="AB164" s="218">
        <v>2586867</v>
      </c>
      <c r="AC164" s="218">
        <v>170233</v>
      </c>
      <c r="AD164" s="218">
        <v>28262000</v>
      </c>
    </row>
    <row r="165" spans="19:30" x14ac:dyDescent="0.2">
      <c r="S165" s="216">
        <v>35916</v>
      </c>
      <c r="T165" s="217">
        <v>523536</v>
      </c>
      <c r="U165" s="218">
        <v>728308</v>
      </c>
      <c r="V165" s="218" t="s">
        <v>0</v>
      </c>
      <c r="W165" s="218" t="s">
        <v>0</v>
      </c>
      <c r="X165" s="218" t="s">
        <v>0</v>
      </c>
      <c r="Y165" s="218">
        <v>672644</v>
      </c>
      <c r="Z165" s="218" t="s">
        <v>0</v>
      </c>
      <c r="AA165" s="218" t="s">
        <v>0</v>
      </c>
      <c r="AB165" s="218" t="s">
        <v>0</v>
      </c>
      <c r="AC165" s="218" t="s">
        <v>0</v>
      </c>
      <c r="AD165" s="218">
        <v>0</v>
      </c>
    </row>
    <row r="166" spans="19:30" x14ac:dyDescent="0.2">
      <c r="S166" s="216">
        <v>35947</v>
      </c>
      <c r="T166" s="217">
        <v>524943</v>
      </c>
      <c r="U166" s="218">
        <v>597677</v>
      </c>
      <c r="V166" s="218" t="s">
        <v>0</v>
      </c>
      <c r="W166" s="218" t="s">
        <v>0</v>
      </c>
      <c r="X166" s="218" t="s">
        <v>0</v>
      </c>
      <c r="Y166" s="218">
        <v>676326</v>
      </c>
      <c r="Z166" s="218" t="s">
        <v>0</v>
      </c>
      <c r="AA166" s="218" t="s">
        <v>0</v>
      </c>
      <c r="AB166" s="218" t="s">
        <v>0</v>
      </c>
      <c r="AC166" s="218" t="s">
        <v>0</v>
      </c>
      <c r="AD166" s="218">
        <v>0</v>
      </c>
    </row>
    <row r="167" spans="19:30" x14ac:dyDescent="0.2">
      <c r="S167" s="216">
        <v>35977</v>
      </c>
      <c r="T167" s="217">
        <v>530441</v>
      </c>
      <c r="U167" s="218">
        <v>605880</v>
      </c>
      <c r="V167" s="218" t="s">
        <v>0</v>
      </c>
      <c r="W167" s="218" t="s">
        <v>0</v>
      </c>
      <c r="X167" s="218" t="s">
        <v>0</v>
      </c>
      <c r="Y167" s="218">
        <v>658084</v>
      </c>
      <c r="Z167" s="218" t="s">
        <v>0</v>
      </c>
      <c r="AA167" s="218" t="s">
        <v>0</v>
      </c>
      <c r="AB167" s="218" t="s">
        <v>0</v>
      </c>
      <c r="AC167" s="218" t="s">
        <v>0</v>
      </c>
      <c r="AD167" s="218">
        <v>0</v>
      </c>
    </row>
    <row r="168" spans="19:30" x14ac:dyDescent="0.2">
      <c r="S168" s="216">
        <v>36008</v>
      </c>
      <c r="T168" s="217">
        <v>514065</v>
      </c>
      <c r="U168" s="218">
        <v>981774</v>
      </c>
      <c r="V168" s="218">
        <v>242968</v>
      </c>
      <c r="W168" s="218">
        <v>303968</v>
      </c>
      <c r="X168" s="218" t="s">
        <v>0</v>
      </c>
      <c r="Y168" s="218">
        <v>693387</v>
      </c>
      <c r="Z168" s="218">
        <v>256871</v>
      </c>
      <c r="AA168" s="218">
        <v>2992935</v>
      </c>
      <c r="AB168" s="218">
        <v>2905968</v>
      </c>
      <c r="AC168" s="218">
        <v>82323</v>
      </c>
      <c r="AD168" s="218">
        <v>74661000</v>
      </c>
    </row>
    <row r="169" spans="19:30" x14ac:dyDescent="0.2">
      <c r="S169" s="216">
        <v>36039</v>
      </c>
      <c r="T169" s="217">
        <v>515533</v>
      </c>
      <c r="U169" s="218">
        <v>732233</v>
      </c>
      <c r="V169" s="218">
        <v>310900</v>
      </c>
      <c r="W169" s="218">
        <v>218667</v>
      </c>
      <c r="X169" s="218" t="s">
        <v>0</v>
      </c>
      <c r="Y169" s="218">
        <v>709000</v>
      </c>
      <c r="Z169" s="218">
        <v>245767</v>
      </c>
      <c r="AA169" s="218">
        <v>2732233</v>
      </c>
      <c r="AB169" s="218">
        <v>2551133</v>
      </c>
      <c r="AC169" s="218">
        <v>184300</v>
      </c>
      <c r="AD169" s="218">
        <v>77170000</v>
      </c>
    </row>
    <row r="170" spans="19:30" x14ac:dyDescent="0.2">
      <c r="S170" s="216">
        <v>36069</v>
      </c>
      <c r="T170" s="217">
        <v>503097</v>
      </c>
      <c r="U170" s="218">
        <v>874452</v>
      </c>
      <c r="V170" s="218">
        <v>267194</v>
      </c>
      <c r="W170" s="218">
        <v>226161</v>
      </c>
      <c r="X170" s="218" t="s">
        <v>0</v>
      </c>
      <c r="Y170" s="218">
        <v>643387</v>
      </c>
      <c r="Z170" s="218">
        <v>199032</v>
      </c>
      <c r="AA170" s="218">
        <v>2768677</v>
      </c>
      <c r="AB170" s="218">
        <v>2319484</v>
      </c>
      <c r="AC170" s="218">
        <v>521161</v>
      </c>
      <c r="AD170" s="218">
        <v>93259000</v>
      </c>
    </row>
    <row r="171" spans="19:30" x14ac:dyDescent="0.2">
      <c r="S171" s="216">
        <v>36100</v>
      </c>
      <c r="T171" s="217">
        <v>424533</v>
      </c>
      <c r="U171" s="218">
        <v>963900</v>
      </c>
      <c r="V171" s="218">
        <v>218433</v>
      </c>
      <c r="W171" s="218">
        <v>187467</v>
      </c>
      <c r="X171" s="218" t="s">
        <v>0</v>
      </c>
      <c r="Y171" s="218">
        <v>648367</v>
      </c>
      <c r="Z171" s="218">
        <v>186833</v>
      </c>
      <c r="AA171" s="218">
        <v>2689633</v>
      </c>
      <c r="AB171" s="218">
        <v>2501400</v>
      </c>
      <c r="AC171" s="218">
        <v>184833</v>
      </c>
      <c r="AD171" s="218">
        <v>98791000</v>
      </c>
    </row>
    <row r="172" spans="19:30" x14ac:dyDescent="0.2">
      <c r="S172" s="216">
        <v>36130</v>
      </c>
      <c r="T172" s="217">
        <v>432323</v>
      </c>
      <c r="U172" s="218">
        <v>1045581</v>
      </c>
      <c r="V172" s="218">
        <v>161387</v>
      </c>
      <c r="W172" s="218">
        <v>63545</v>
      </c>
      <c r="X172" s="218" t="s">
        <v>0</v>
      </c>
      <c r="Y172" s="218">
        <v>650355</v>
      </c>
      <c r="Z172" s="218">
        <v>191806</v>
      </c>
      <c r="AA172" s="218">
        <v>2592000</v>
      </c>
      <c r="AB172" s="218">
        <v>3137767</v>
      </c>
      <c r="AC172" s="218">
        <v>-588067</v>
      </c>
      <c r="AD172" s="218">
        <v>81080000</v>
      </c>
    </row>
    <row r="173" spans="19:30" x14ac:dyDescent="0.2">
      <c r="S173" s="216">
        <v>36161</v>
      </c>
      <c r="T173" s="217">
        <v>481806</v>
      </c>
      <c r="U173" s="218">
        <v>872161</v>
      </c>
      <c r="V173" s="218">
        <v>149258</v>
      </c>
      <c r="W173" s="218">
        <v>100043</v>
      </c>
      <c r="X173" s="218" t="s">
        <v>0</v>
      </c>
      <c r="Y173" s="218">
        <v>605000</v>
      </c>
      <c r="Z173" s="218">
        <v>190097</v>
      </c>
      <c r="AA173" s="218">
        <v>2443806</v>
      </c>
      <c r="AB173" s="218">
        <v>2987387</v>
      </c>
      <c r="AC173" s="218">
        <v>-544839</v>
      </c>
      <c r="AD173" s="218">
        <v>65284000</v>
      </c>
    </row>
    <row r="174" spans="19:30" x14ac:dyDescent="0.2">
      <c r="S174" s="216">
        <v>36192</v>
      </c>
      <c r="T174" s="217">
        <v>515036</v>
      </c>
      <c r="U174" s="218">
        <v>681107</v>
      </c>
      <c r="V174" s="218">
        <v>215893</v>
      </c>
      <c r="W174" s="218">
        <v>139500</v>
      </c>
      <c r="X174" s="218" t="s">
        <v>0</v>
      </c>
      <c r="Y174" s="218">
        <v>679679</v>
      </c>
      <c r="Z174" s="218">
        <v>185607</v>
      </c>
      <c r="AA174" s="218">
        <v>2485250</v>
      </c>
      <c r="AB174" s="218">
        <v>2933071</v>
      </c>
      <c r="AC174" s="218">
        <v>-446643</v>
      </c>
      <c r="AD174" s="218">
        <v>52783000</v>
      </c>
    </row>
    <row r="175" spans="19:30" x14ac:dyDescent="0.2">
      <c r="S175" s="216">
        <v>36220</v>
      </c>
      <c r="T175" s="217">
        <v>533161</v>
      </c>
      <c r="U175" s="218">
        <v>679548</v>
      </c>
      <c r="V175" s="218">
        <v>287226</v>
      </c>
      <c r="W175" s="218">
        <v>280806</v>
      </c>
      <c r="X175" s="218" t="s">
        <v>0</v>
      </c>
      <c r="Y175" s="218">
        <v>552806</v>
      </c>
      <c r="Z175" s="218">
        <v>177774</v>
      </c>
      <c r="AA175" s="218">
        <v>2578548</v>
      </c>
      <c r="AB175" s="218">
        <v>2835258</v>
      </c>
      <c r="AC175" s="218">
        <v>-251032</v>
      </c>
      <c r="AD175" s="218">
        <v>44969000</v>
      </c>
    </row>
    <row r="176" spans="19:30" x14ac:dyDescent="0.2">
      <c r="S176" s="216">
        <v>36251</v>
      </c>
      <c r="T176" s="217">
        <v>508533</v>
      </c>
      <c r="U176" s="218">
        <v>685933</v>
      </c>
      <c r="V176" s="218">
        <v>309800</v>
      </c>
      <c r="W176" s="218">
        <v>274400</v>
      </c>
      <c r="X176" s="218" t="s">
        <v>0</v>
      </c>
      <c r="Y176" s="218">
        <v>585867</v>
      </c>
      <c r="Z176" s="218">
        <v>179967</v>
      </c>
      <c r="AA176" s="218">
        <v>2607767</v>
      </c>
      <c r="AB176" s="218">
        <v>2801267</v>
      </c>
      <c r="AC176" s="218">
        <v>-205733</v>
      </c>
      <c r="AD176" s="218">
        <v>38789000</v>
      </c>
    </row>
    <row r="177" spans="19:30" x14ac:dyDescent="0.2">
      <c r="S177" s="216">
        <v>36281</v>
      </c>
      <c r="T177" s="217">
        <v>520871</v>
      </c>
      <c r="U177" s="218">
        <v>783226</v>
      </c>
      <c r="V177" s="218">
        <v>332710</v>
      </c>
      <c r="W177" s="218">
        <v>325323</v>
      </c>
      <c r="X177" s="218" t="s">
        <v>0</v>
      </c>
      <c r="Y177" s="218">
        <v>573419</v>
      </c>
      <c r="Z177" s="218">
        <v>173581</v>
      </c>
      <c r="AA177" s="218">
        <v>2773097</v>
      </c>
      <c r="AB177" s="218">
        <v>2214161</v>
      </c>
      <c r="AC177" s="218">
        <v>559161</v>
      </c>
      <c r="AD177" s="218">
        <v>56057000</v>
      </c>
    </row>
    <row r="178" spans="19:30" x14ac:dyDescent="0.2">
      <c r="S178" s="216">
        <v>36312</v>
      </c>
      <c r="T178" s="217">
        <v>530300</v>
      </c>
      <c r="U178" s="218">
        <v>701233</v>
      </c>
      <c r="V178" s="218">
        <v>383667</v>
      </c>
      <c r="W178" s="218">
        <v>362200</v>
      </c>
      <c r="X178" s="218" t="s">
        <v>0</v>
      </c>
      <c r="Y178" s="218">
        <v>613433</v>
      </c>
      <c r="Z178" s="218">
        <v>246167</v>
      </c>
      <c r="AA178" s="218">
        <v>2836967</v>
      </c>
      <c r="AB178" s="218">
        <v>2421600</v>
      </c>
      <c r="AC178" s="218">
        <v>412133</v>
      </c>
      <c r="AD178" s="218">
        <v>68397000</v>
      </c>
    </row>
    <row r="179" spans="19:30" x14ac:dyDescent="0.2">
      <c r="S179" s="216">
        <v>36342</v>
      </c>
      <c r="T179" s="217">
        <v>523065</v>
      </c>
      <c r="U179" s="218">
        <v>744774</v>
      </c>
      <c r="V179" s="218">
        <v>379000</v>
      </c>
      <c r="W179" s="218">
        <v>362613</v>
      </c>
      <c r="X179" s="218" t="s">
        <v>0</v>
      </c>
      <c r="Y179" s="218">
        <v>663452</v>
      </c>
      <c r="Z179" s="218">
        <v>249194</v>
      </c>
      <c r="AA179" s="218">
        <v>2922032</v>
      </c>
      <c r="AB179" s="218">
        <v>2643097</v>
      </c>
      <c r="AC179" s="218">
        <v>282710</v>
      </c>
      <c r="AD179" s="218">
        <v>77117000</v>
      </c>
    </row>
    <row r="180" spans="19:30" x14ac:dyDescent="0.2">
      <c r="S180" s="216">
        <v>36373</v>
      </c>
      <c r="T180" s="217">
        <v>515452</v>
      </c>
      <c r="U180" s="218">
        <v>569613</v>
      </c>
      <c r="V180" s="218">
        <v>483387</v>
      </c>
      <c r="W180" s="218">
        <v>267581</v>
      </c>
      <c r="X180" s="218" t="s">
        <v>0</v>
      </c>
      <c r="Y180" s="218">
        <v>626484</v>
      </c>
      <c r="Z180" s="218">
        <v>264097</v>
      </c>
      <c r="AA180" s="218">
        <v>2726484</v>
      </c>
      <c r="AB180" s="218">
        <v>2706516</v>
      </c>
      <c r="AC180" s="218">
        <v>18400</v>
      </c>
      <c r="AD180" s="218">
        <v>78044000</v>
      </c>
    </row>
    <row r="181" spans="19:30" x14ac:dyDescent="0.2">
      <c r="S181" s="216">
        <v>36404</v>
      </c>
      <c r="T181" s="217">
        <v>509567</v>
      </c>
      <c r="U181" s="218">
        <v>810300</v>
      </c>
      <c r="V181" s="218">
        <v>417833</v>
      </c>
      <c r="W181" s="218">
        <v>254300</v>
      </c>
      <c r="X181" s="218" t="s">
        <v>0</v>
      </c>
      <c r="Y181" s="218">
        <v>677400</v>
      </c>
      <c r="Z181" s="218">
        <v>259800</v>
      </c>
      <c r="AA181" s="218">
        <v>2928300</v>
      </c>
      <c r="AB181" s="218">
        <v>2645233</v>
      </c>
      <c r="AC181" s="218">
        <v>285233</v>
      </c>
      <c r="AD181" s="218">
        <v>86618000</v>
      </c>
    </row>
    <row r="182" spans="19:30" x14ac:dyDescent="0.2">
      <c r="S182" s="216">
        <v>36434</v>
      </c>
      <c r="T182" s="217">
        <v>477806</v>
      </c>
      <c r="U182" s="218">
        <v>1037419</v>
      </c>
      <c r="V182" s="218">
        <v>389774</v>
      </c>
      <c r="W182" s="218">
        <v>194419</v>
      </c>
      <c r="X182" s="218" t="s">
        <v>0</v>
      </c>
      <c r="Y182" s="218">
        <v>721645</v>
      </c>
      <c r="Z182" s="218">
        <v>255903</v>
      </c>
      <c r="AA182" s="218">
        <v>3061323</v>
      </c>
      <c r="AB182" s="218">
        <v>2964097</v>
      </c>
      <c r="AC182" s="218">
        <v>88129</v>
      </c>
      <c r="AD182" s="218">
        <v>89228000</v>
      </c>
    </row>
    <row r="183" spans="19:30" x14ac:dyDescent="0.2">
      <c r="S183" s="216">
        <v>36465</v>
      </c>
      <c r="T183" s="217">
        <v>513033</v>
      </c>
      <c r="U183" s="218">
        <v>943800</v>
      </c>
      <c r="V183" s="218">
        <v>329067</v>
      </c>
      <c r="W183" s="218">
        <v>110800</v>
      </c>
      <c r="X183" s="218" t="s">
        <v>0</v>
      </c>
      <c r="Y183" s="218">
        <v>722433</v>
      </c>
      <c r="Z183" s="218">
        <v>261500</v>
      </c>
      <c r="AA183" s="218">
        <v>2880700</v>
      </c>
      <c r="AB183" s="218">
        <v>2738600</v>
      </c>
      <c r="AC183" s="218">
        <v>146523</v>
      </c>
      <c r="AD183" s="218">
        <v>92944000</v>
      </c>
    </row>
    <row r="184" spans="19:30" x14ac:dyDescent="0.2">
      <c r="S184" s="216">
        <v>36495</v>
      </c>
      <c r="T184" s="217">
        <v>469904</v>
      </c>
      <c r="U184" s="218">
        <v>936063</v>
      </c>
      <c r="V184" s="218">
        <v>161983</v>
      </c>
      <c r="W184" s="218">
        <v>137157</v>
      </c>
      <c r="X184" s="218" t="s">
        <v>0</v>
      </c>
      <c r="Y184" s="218">
        <v>695831</v>
      </c>
      <c r="Z184" s="218">
        <v>265056</v>
      </c>
      <c r="AA184" s="218">
        <v>2651194</v>
      </c>
      <c r="AB184" s="218">
        <v>3114903</v>
      </c>
      <c r="AC184" s="218">
        <v>-463645</v>
      </c>
      <c r="AD184" s="218">
        <v>78580000</v>
      </c>
    </row>
    <row r="185" spans="19:30" x14ac:dyDescent="0.2">
      <c r="S185" s="216">
        <v>36526</v>
      </c>
      <c r="T185" s="217">
        <v>530097</v>
      </c>
      <c r="U185" s="218">
        <v>871548</v>
      </c>
      <c r="V185" s="218">
        <v>197065</v>
      </c>
      <c r="W185" s="218">
        <v>78226</v>
      </c>
      <c r="X185" s="218" t="s">
        <v>0</v>
      </c>
      <c r="Y185" s="218">
        <v>676968</v>
      </c>
      <c r="Z185" s="218">
        <v>257645</v>
      </c>
      <c r="AA185" s="218">
        <v>2611290</v>
      </c>
      <c r="AB185" s="218">
        <v>3123484</v>
      </c>
      <c r="AC185" s="218">
        <v>-509516</v>
      </c>
      <c r="AD185" s="218">
        <v>62970000</v>
      </c>
    </row>
    <row r="186" spans="19:30" x14ac:dyDescent="0.2">
      <c r="S186" s="216">
        <v>36557</v>
      </c>
      <c r="T186" s="217">
        <v>535103</v>
      </c>
      <c r="U186" s="218">
        <v>657034</v>
      </c>
      <c r="V186" s="218">
        <v>275966</v>
      </c>
      <c r="W186" s="218">
        <v>163931</v>
      </c>
      <c r="X186" s="218" t="s">
        <v>0</v>
      </c>
      <c r="Y186" s="218">
        <v>674586</v>
      </c>
      <c r="Z186" s="218">
        <v>269069</v>
      </c>
      <c r="AA186" s="218">
        <v>2575724</v>
      </c>
      <c r="AB186" s="218">
        <v>3069448</v>
      </c>
      <c r="AC186" s="218">
        <v>-496483</v>
      </c>
      <c r="AD186" s="218">
        <v>48405000</v>
      </c>
    </row>
    <row r="187" spans="19:30" x14ac:dyDescent="0.2">
      <c r="S187" s="216">
        <v>36586</v>
      </c>
      <c r="T187" s="217">
        <v>527710</v>
      </c>
      <c r="U187" s="218">
        <v>865516</v>
      </c>
      <c r="V187" s="218">
        <v>349645</v>
      </c>
      <c r="W187" s="218">
        <v>223226</v>
      </c>
      <c r="X187" s="218" t="s">
        <v>0</v>
      </c>
      <c r="Y187" s="218">
        <v>684710</v>
      </c>
      <c r="Z187" s="218">
        <v>249968</v>
      </c>
      <c r="AA187" s="218">
        <v>2861806</v>
      </c>
      <c r="AB187" s="218">
        <v>2825355</v>
      </c>
      <c r="AC187" s="218">
        <v>30258</v>
      </c>
      <c r="AD187" s="218">
        <v>49222000</v>
      </c>
    </row>
    <row r="188" spans="19:30" x14ac:dyDescent="0.2">
      <c r="S188" s="216">
        <v>36617</v>
      </c>
      <c r="T188" s="217">
        <v>531633</v>
      </c>
      <c r="U188" s="218">
        <v>778567</v>
      </c>
      <c r="V188" s="218">
        <v>461900</v>
      </c>
      <c r="W188" s="218">
        <v>188200</v>
      </c>
      <c r="X188" s="218" t="s">
        <v>0</v>
      </c>
      <c r="Y188" s="218">
        <v>608867</v>
      </c>
      <c r="Z188" s="218">
        <v>245300</v>
      </c>
      <c r="AA188" s="218">
        <v>2811633</v>
      </c>
      <c r="AB188" s="218">
        <v>2422967</v>
      </c>
      <c r="AC188" s="218">
        <v>390967</v>
      </c>
      <c r="AD188" s="218">
        <v>60911000</v>
      </c>
    </row>
    <row r="189" spans="19:30" x14ac:dyDescent="0.2">
      <c r="S189" s="216">
        <v>36647</v>
      </c>
      <c r="T189" s="217">
        <v>522387</v>
      </c>
      <c r="U189" s="218">
        <v>651290</v>
      </c>
      <c r="V189" s="218">
        <v>490516</v>
      </c>
      <c r="W189" s="218">
        <v>264613</v>
      </c>
      <c r="X189" s="218" t="s">
        <v>0</v>
      </c>
      <c r="Y189" s="218">
        <v>663548</v>
      </c>
      <c r="Z189" s="218">
        <v>229613</v>
      </c>
      <c r="AA189" s="218">
        <v>2821935</v>
      </c>
      <c r="AB189" s="218">
        <v>2665677</v>
      </c>
      <c r="AC189" s="218">
        <v>152645</v>
      </c>
      <c r="AD189" s="218">
        <v>65633000</v>
      </c>
    </row>
    <row r="190" spans="19:30" x14ac:dyDescent="0.2">
      <c r="S190" s="216">
        <v>36678</v>
      </c>
      <c r="T190" s="217">
        <v>520967</v>
      </c>
      <c r="U190" s="218">
        <v>963267</v>
      </c>
      <c r="V190" s="218">
        <v>391067</v>
      </c>
      <c r="W190" s="218">
        <v>342500</v>
      </c>
      <c r="X190" s="218" t="s">
        <v>0</v>
      </c>
      <c r="Y190" s="218">
        <v>696867</v>
      </c>
      <c r="Z190" s="218">
        <v>252067</v>
      </c>
      <c r="AA190" s="218">
        <v>3167033</v>
      </c>
      <c r="AB190" s="218">
        <v>3097900</v>
      </c>
      <c r="AC190" s="218">
        <v>68500</v>
      </c>
      <c r="AD190" s="218">
        <v>67650000</v>
      </c>
    </row>
    <row r="191" spans="19:30" x14ac:dyDescent="0.2">
      <c r="S191" s="216">
        <v>36708</v>
      </c>
      <c r="T191" s="217">
        <v>522097</v>
      </c>
      <c r="U191" s="218">
        <v>1043258</v>
      </c>
      <c r="V191" s="218">
        <v>392903</v>
      </c>
      <c r="W191" s="218">
        <v>381355</v>
      </c>
      <c r="X191" s="218" t="s">
        <v>0</v>
      </c>
      <c r="Y191" s="218">
        <v>708645</v>
      </c>
      <c r="Z191" s="218">
        <v>246645</v>
      </c>
      <c r="AA191" s="218">
        <v>3294194</v>
      </c>
      <c r="AB191" s="218">
        <v>3320806</v>
      </c>
      <c r="AC191" s="218">
        <v>-37710</v>
      </c>
      <c r="AD191" s="218">
        <v>66434000</v>
      </c>
    </row>
    <row r="192" spans="19:30" x14ac:dyDescent="0.2">
      <c r="S192" s="216">
        <v>36739</v>
      </c>
      <c r="T192" s="217">
        <v>502710</v>
      </c>
      <c r="U192" s="218">
        <v>957452</v>
      </c>
      <c r="V192" s="218">
        <v>344000</v>
      </c>
      <c r="W192" s="218">
        <v>424452</v>
      </c>
      <c r="X192" s="218" t="s">
        <v>0</v>
      </c>
      <c r="Y192" s="218">
        <v>711065</v>
      </c>
      <c r="Z192" s="218">
        <v>271290</v>
      </c>
      <c r="AA192" s="218">
        <v>3210903</v>
      </c>
      <c r="AB192" s="218">
        <v>3616161</v>
      </c>
      <c r="AC192" s="218">
        <v>-405161</v>
      </c>
      <c r="AD192" s="218">
        <v>53831000</v>
      </c>
    </row>
    <row r="193" spans="19:39" x14ac:dyDescent="0.2">
      <c r="S193" s="216">
        <v>36770</v>
      </c>
      <c r="T193" s="217">
        <v>499333</v>
      </c>
      <c r="U193" s="218">
        <v>1093733</v>
      </c>
      <c r="V193" s="218">
        <v>350100</v>
      </c>
      <c r="W193" s="218">
        <v>397033</v>
      </c>
      <c r="X193" s="218" t="s">
        <v>0</v>
      </c>
      <c r="Y193" s="218">
        <v>705933</v>
      </c>
      <c r="Z193" s="218">
        <v>265033</v>
      </c>
      <c r="AA193" s="218">
        <v>3311333</v>
      </c>
      <c r="AB193" s="218">
        <v>3191667</v>
      </c>
      <c r="AC193" s="218">
        <v>118633</v>
      </c>
      <c r="AD193" s="218">
        <v>57385000</v>
      </c>
    </row>
    <row r="194" spans="19:39" x14ac:dyDescent="0.2">
      <c r="S194" s="216">
        <v>36800</v>
      </c>
      <c r="T194" s="217">
        <v>511613</v>
      </c>
      <c r="U194" s="218">
        <v>1165097</v>
      </c>
      <c r="V194" s="218">
        <v>383839</v>
      </c>
      <c r="W194" s="218">
        <v>312290</v>
      </c>
      <c r="X194" s="218" t="s">
        <v>0</v>
      </c>
      <c r="Y194" s="218">
        <v>703613</v>
      </c>
      <c r="Z194" s="218">
        <v>277484</v>
      </c>
      <c r="AA194" s="218">
        <v>3353774</v>
      </c>
      <c r="AB194" s="218">
        <v>3104806</v>
      </c>
      <c r="AC194" s="218">
        <v>254968</v>
      </c>
      <c r="AD194" s="218">
        <v>65292000</v>
      </c>
    </row>
    <row r="195" spans="19:39" x14ac:dyDescent="0.2">
      <c r="S195" s="216">
        <v>36831</v>
      </c>
      <c r="T195" s="217">
        <v>510267</v>
      </c>
      <c r="U195" s="218">
        <v>1094700</v>
      </c>
      <c r="V195" s="218">
        <v>269167</v>
      </c>
      <c r="W195" s="218">
        <v>194333</v>
      </c>
      <c r="X195" s="218" t="s">
        <v>0</v>
      </c>
      <c r="Y195" s="218">
        <v>648267</v>
      </c>
      <c r="Z195" s="218">
        <v>306533</v>
      </c>
      <c r="AA195" s="218">
        <v>3023267</v>
      </c>
      <c r="AB195" s="218">
        <v>3509000</v>
      </c>
      <c r="AC195" s="218">
        <v>-491767</v>
      </c>
      <c r="AD195" s="218">
        <v>50042000</v>
      </c>
    </row>
    <row r="196" spans="19:39" x14ac:dyDescent="0.2">
      <c r="S196" s="216">
        <v>36861</v>
      </c>
      <c r="T196" s="217">
        <v>527032</v>
      </c>
      <c r="U196" s="218">
        <v>1181935</v>
      </c>
      <c r="V196" s="218">
        <v>391710</v>
      </c>
      <c r="W196" s="218">
        <v>303677</v>
      </c>
      <c r="X196" s="218" t="s">
        <v>0</v>
      </c>
      <c r="Y196" s="218">
        <v>737516</v>
      </c>
      <c r="Z196" s="218">
        <v>297452</v>
      </c>
      <c r="AA196" s="218">
        <v>3439323</v>
      </c>
      <c r="AB196" s="218">
        <v>3433677</v>
      </c>
      <c r="AC196" s="218">
        <v>4032</v>
      </c>
      <c r="AD196" s="218">
        <v>50168000</v>
      </c>
    </row>
    <row r="197" spans="19:39" x14ac:dyDescent="0.2">
      <c r="S197" s="216">
        <v>36892</v>
      </c>
      <c r="T197" s="217">
        <v>533194</v>
      </c>
      <c r="U197" s="218">
        <v>1190032</v>
      </c>
      <c r="V197" s="218">
        <v>422548</v>
      </c>
      <c r="W197" s="218">
        <v>330484</v>
      </c>
      <c r="X197" s="218" t="s">
        <v>0</v>
      </c>
      <c r="Y197" s="218">
        <v>756613</v>
      </c>
      <c r="Z197" s="218">
        <v>288903</v>
      </c>
      <c r="AA197" s="218">
        <v>3522742</v>
      </c>
      <c r="AB197" s="218">
        <v>4231161</v>
      </c>
      <c r="AC197" s="218">
        <v>-710129</v>
      </c>
      <c r="AD197" s="218">
        <v>28000000</v>
      </c>
    </row>
    <row r="198" spans="19:39" x14ac:dyDescent="0.2">
      <c r="S198" s="216">
        <v>36923</v>
      </c>
      <c r="T198" s="217">
        <v>532214</v>
      </c>
      <c r="U198" s="218">
        <v>1200964</v>
      </c>
      <c r="V198" s="218">
        <v>475821</v>
      </c>
      <c r="W198" s="218">
        <v>283179</v>
      </c>
      <c r="X198" s="218" t="s">
        <v>0</v>
      </c>
      <c r="Y198" s="218">
        <v>770893</v>
      </c>
      <c r="Z198" s="218">
        <v>314786</v>
      </c>
      <c r="AA198" s="218">
        <v>3577821</v>
      </c>
      <c r="AB198" s="218">
        <v>4093750</v>
      </c>
      <c r="AC198" s="218">
        <v>-512536</v>
      </c>
      <c r="AD198" s="218">
        <v>13953000</v>
      </c>
    </row>
    <row r="199" spans="19:39" x14ac:dyDescent="0.2">
      <c r="S199" s="216">
        <v>36951</v>
      </c>
      <c r="T199" s="217">
        <v>536645</v>
      </c>
      <c r="U199" s="218">
        <v>1194129</v>
      </c>
      <c r="V199" s="218">
        <v>362935</v>
      </c>
      <c r="W199" s="218">
        <v>370452</v>
      </c>
      <c r="X199" s="218" t="s">
        <v>0</v>
      </c>
      <c r="Y199" s="218">
        <v>784742</v>
      </c>
      <c r="Z199" s="218">
        <v>308452</v>
      </c>
      <c r="AA199" s="218">
        <v>3564194</v>
      </c>
      <c r="AB199" s="218">
        <v>3280839</v>
      </c>
      <c r="AC199" s="218">
        <v>275581</v>
      </c>
      <c r="AD199" s="218">
        <v>22111000</v>
      </c>
    </row>
    <row r="200" spans="19:39" x14ac:dyDescent="0.2">
      <c r="S200" s="216">
        <v>36982</v>
      </c>
      <c r="T200" s="217">
        <v>501467</v>
      </c>
      <c r="U200" s="218">
        <v>1115367</v>
      </c>
      <c r="V200" s="218">
        <v>460533</v>
      </c>
      <c r="W200" s="218">
        <v>291400</v>
      </c>
      <c r="X200" s="218">
        <v>46690</v>
      </c>
      <c r="Y200" s="218">
        <v>777233</v>
      </c>
      <c r="Z200" s="218">
        <v>262133</v>
      </c>
      <c r="AA200" s="218">
        <v>3455067</v>
      </c>
      <c r="AB200" s="218">
        <v>3118733</v>
      </c>
      <c r="AC200" s="218">
        <v>337533</v>
      </c>
      <c r="AD200" s="218">
        <v>32146000</v>
      </c>
    </row>
    <row r="201" spans="19:39" x14ac:dyDescent="0.2">
      <c r="S201" s="216">
        <v>37012</v>
      </c>
      <c r="T201" s="217">
        <v>454516</v>
      </c>
      <c r="U201" s="218">
        <v>1074516</v>
      </c>
      <c r="V201" s="218">
        <v>298290</v>
      </c>
      <c r="W201" s="218">
        <v>365355</v>
      </c>
      <c r="X201" s="218">
        <v>132194</v>
      </c>
      <c r="Y201" s="218">
        <v>773097</v>
      </c>
      <c r="Z201" s="218">
        <v>279742</v>
      </c>
      <c r="AA201" s="218">
        <v>3377581</v>
      </c>
      <c r="AB201" s="218">
        <v>2866452</v>
      </c>
      <c r="AC201" s="218">
        <v>512323</v>
      </c>
      <c r="AD201" s="218">
        <v>48018000</v>
      </c>
    </row>
    <row r="202" spans="19:39" x14ac:dyDescent="0.2">
      <c r="S202" s="216">
        <v>37043</v>
      </c>
      <c r="T202" s="217">
        <v>481633</v>
      </c>
      <c r="U202" s="218">
        <v>1066533</v>
      </c>
      <c r="V202" s="218">
        <v>319467</v>
      </c>
      <c r="W202" s="218">
        <v>304600</v>
      </c>
      <c r="X202" s="218">
        <v>137533</v>
      </c>
      <c r="Y202" s="218">
        <v>750200</v>
      </c>
      <c r="Z202" s="218">
        <v>277867</v>
      </c>
      <c r="AA202" s="218">
        <v>3339000</v>
      </c>
      <c r="AB202" s="218">
        <v>2714100</v>
      </c>
      <c r="AC202" s="218">
        <v>629000</v>
      </c>
      <c r="AD202" s="218">
        <v>66737000</v>
      </c>
    </row>
    <row r="203" spans="19:39" x14ac:dyDescent="0.2">
      <c r="S203" s="216">
        <v>37073</v>
      </c>
      <c r="T203" s="217">
        <v>473129</v>
      </c>
      <c r="U203" s="218">
        <v>1099000</v>
      </c>
      <c r="V203" s="218">
        <v>356226</v>
      </c>
      <c r="W203" s="218">
        <v>299290</v>
      </c>
      <c r="X203" s="218">
        <v>118065</v>
      </c>
      <c r="Y203" s="218">
        <v>735774</v>
      </c>
      <c r="Z203" s="218">
        <v>350484</v>
      </c>
      <c r="AA203" s="218">
        <v>3432000</v>
      </c>
      <c r="AB203" s="218">
        <v>2966097</v>
      </c>
      <c r="AC203" s="218">
        <v>460323</v>
      </c>
      <c r="AD203" s="218">
        <v>81722000</v>
      </c>
    </row>
    <row r="204" spans="19:39" x14ac:dyDescent="0.2">
      <c r="S204" s="216">
        <v>37104</v>
      </c>
      <c r="T204" s="217">
        <v>454161</v>
      </c>
      <c r="U204" s="218">
        <v>1081129</v>
      </c>
      <c r="V204" s="218">
        <v>275194</v>
      </c>
      <c r="W204" s="218">
        <v>291613</v>
      </c>
      <c r="X204" s="218">
        <v>159806</v>
      </c>
      <c r="Y204" s="218">
        <v>732968</v>
      </c>
      <c r="Z204" s="218">
        <v>333839</v>
      </c>
      <c r="AA204" s="218">
        <v>3328613</v>
      </c>
      <c r="AB204" s="218">
        <v>3205129</v>
      </c>
      <c r="AC204" s="218">
        <v>125097</v>
      </c>
      <c r="AD204" s="218">
        <v>85360000</v>
      </c>
    </row>
    <row r="205" spans="19:39" x14ac:dyDescent="0.2">
      <c r="S205" s="219">
        <v>37135</v>
      </c>
      <c r="T205" s="217">
        <v>445233</v>
      </c>
      <c r="U205" s="218">
        <v>983533</v>
      </c>
      <c r="V205" s="218">
        <v>282733</v>
      </c>
      <c r="W205" s="218">
        <v>271133</v>
      </c>
      <c r="X205" s="218">
        <v>158100</v>
      </c>
      <c r="Y205" s="218">
        <v>671900</v>
      </c>
      <c r="Z205" s="218">
        <v>306900</v>
      </c>
      <c r="AA205" s="218">
        <v>3119400</v>
      </c>
      <c r="AB205" s="218">
        <v>2898543</v>
      </c>
      <c r="AC205" s="218">
        <v>127067</v>
      </c>
      <c r="AD205" s="218">
        <v>89082000</v>
      </c>
    </row>
    <row r="208" spans="19:39" x14ac:dyDescent="0.2">
      <c r="S208" s="220"/>
      <c r="T208" s="221"/>
      <c r="U208" s="222"/>
      <c r="V208" s="223">
        <v>37165</v>
      </c>
      <c r="W208" s="224">
        <v>37135</v>
      </c>
      <c r="X208" s="224">
        <v>37104</v>
      </c>
      <c r="Y208" s="224">
        <v>37073</v>
      </c>
      <c r="Z208" s="224">
        <v>37043</v>
      </c>
      <c r="AA208" s="224">
        <v>37012</v>
      </c>
      <c r="AB208" s="224">
        <v>36982</v>
      </c>
      <c r="AC208" s="224">
        <v>36951</v>
      </c>
      <c r="AD208" s="224">
        <v>36923</v>
      </c>
      <c r="AE208" s="224">
        <v>36892</v>
      </c>
      <c r="AF208" s="224">
        <v>36861</v>
      </c>
      <c r="AG208" s="224">
        <v>36831</v>
      </c>
      <c r="AH208" s="224">
        <v>36800</v>
      </c>
      <c r="AI208" s="224">
        <v>36770</v>
      </c>
      <c r="AJ208" s="224">
        <v>36739</v>
      </c>
      <c r="AK208" s="224">
        <v>36708</v>
      </c>
      <c r="AL208" s="224">
        <v>36678</v>
      </c>
      <c r="AM208" s="225">
        <v>36647</v>
      </c>
    </row>
    <row r="209" spans="16:39" x14ac:dyDescent="0.2">
      <c r="S209" s="226" t="s">
        <v>243</v>
      </c>
      <c r="T209" s="227" t="s">
        <v>244</v>
      </c>
      <c r="U209" s="227" t="s">
        <v>245</v>
      </c>
      <c r="V209" s="201">
        <v>418599</v>
      </c>
      <c r="W209" s="202">
        <v>422504</v>
      </c>
      <c r="X209" s="202">
        <v>417293</v>
      </c>
      <c r="Y209" s="202">
        <v>389937</v>
      </c>
      <c r="Z209" s="202">
        <v>367294</v>
      </c>
      <c r="AA209" s="202">
        <v>329332</v>
      </c>
      <c r="AB209" s="202">
        <v>294329</v>
      </c>
      <c r="AC209" s="202">
        <v>345699</v>
      </c>
      <c r="AD209" s="202">
        <v>341024</v>
      </c>
      <c r="AE209" s="202">
        <v>450247</v>
      </c>
      <c r="AF209" s="202">
        <v>431406</v>
      </c>
      <c r="AG209" s="202">
        <v>387810</v>
      </c>
      <c r="AH209" s="202">
        <v>401609</v>
      </c>
      <c r="AI209" s="202">
        <v>388394</v>
      </c>
      <c r="AJ209" s="202">
        <v>388059</v>
      </c>
      <c r="AK209" s="202">
        <v>349094</v>
      </c>
      <c r="AL209" s="202">
        <v>381348</v>
      </c>
      <c r="AM209" s="202">
        <v>377032</v>
      </c>
    </row>
    <row r="210" spans="16:39" x14ac:dyDescent="0.2">
      <c r="S210" s="228"/>
      <c r="T210" s="229"/>
      <c r="U210" s="229" t="s">
        <v>246</v>
      </c>
      <c r="V210" s="206">
        <v>64491</v>
      </c>
      <c r="W210" s="207">
        <v>61714</v>
      </c>
      <c r="X210" s="207">
        <v>63501</v>
      </c>
      <c r="Y210" s="207">
        <v>59393</v>
      </c>
      <c r="Z210" s="207">
        <v>67531</v>
      </c>
      <c r="AA210" s="207">
        <v>55212</v>
      </c>
      <c r="AB210" s="207">
        <v>57553</v>
      </c>
      <c r="AC210" s="207">
        <v>77224</v>
      </c>
      <c r="AD210" s="207">
        <v>72614</v>
      </c>
      <c r="AE210" s="207">
        <v>74097</v>
      </c>
      <c r="AF210" s="207">
        <v>63088</v>
      </c>
      <c r="AG210" s="207">
        <v>73556</v>
      </c>
      <c r="AH210" s="207">
        <v>65203</v>
      </c>
      <c r="AI210" s="207">
        <v>74756</v>
      </c>
      <c r="AJ210" s="207">
        <v>77729</v>
      </c>
      <c r="AK210" s="207">
        <v>68352</v>
      </c>
      <c r="AL210" s="207">
        <v>50280</v>
      </c>
      <c r="AM210" s="207">
        <v>62897</v>
      </c>
    </row>
    <row r="211" spans="16:39" x14ac:dyDescent="0.2">
      <c r="S211" s="228"/>
      <c r="T211" s="229"/>
      <c r="U211" s="229" t="s">
        <v>247</v>
      </c>
      <c r="V211" s="206">
        <v>78822</v>
      </c>
      <c r="W211" s="207">
        <v>71031</v>
      </c>
      <c r="X211" s="207">
        <v>76334</v>
      </c>
      <c r="Y211" s="207">
        <v>54519</v>
      </c>
      <c r="Z211" s="207">
        <v>58758</v>
      </c>
      <c r="AA211" s="207">
        <v>81684</v>
      </c>
      <c r="AB211" s="207">
        <v>100230</v>
      </c>
      <c r="AC211" s="207">
        <v>94265</v>
      </c>
      <c r="AD211" s="207">
        <v>97639</v>
      </c>
      <c r="AE211" s="207">
        <v>79700</v>
      </c>
      <c r="AF211" s="207">
        <v>63663</v>
      </c>
      <c r="AG211" s="207">
        <v>112273</v>
      </c>
      <c r="AH211" s="207">
        <v>110406</v>
      </c>
      <c r="AI211" s="207">
        <v>106294</v>
      </c>
      <c r="AJ211" s="207">
        <v>113205</v>
      </c>
      <c r="AK211" s="207">
        <v>114671</v>
      </c>
      <c r="AL211" s="207">
        <v>115209</v>
      </c>
      <c r="AM211" s="207">
        <v>114289</v>
      </c>
    </row>
    <row r="212" spans="16:39" x14ac:dyDescent="0.2">
      <c r="S212" s="228"/>
      <c r="T212" s="229"/>
      <c r="U212" s="229" t="s">
        <v>248</v>
      </c>
      <c r="V212" s="206">
        <v>77965</v>
      </c>
      <c r="W212" s="207">
        <v>78147</v>
      </c>
      <c r="X212" s="207">
        <v>85465</v>
      </c>
      <c r="Y212" s="207">
        <v>89489</v>
      </c>
      <c r="Z212" s="207">
        <v>104022</v>
      </c>
      <c r="AA212" s="207">
        <v>89707</v>
      </c>
      <c r="AB212" s="207">
        <v>86471</v>
      </c>
      <c r="AC212" s="207">
        <v>88886</v>
      </c>
      <c r="AD212" s="207">
        <v>84404</v>
      </c>
      <c r="AE212" s="207">
        <v>84660</v>
      </c>
      <c r="AF212" s="207">
        <v>84833</v>
      </c>
      <c r="AG212" s="207">
        <v>93794</v>
      </c>
      <c r="AH212" s="207">
        <v>90362</v>
      </c>
      <c r="AI212" s="207">
        <v>85327</v>
      </c>
      <c r="AJ212" s="207">
        <v>88756</v>
      </c>
      <c r="AK212" s="207">
        <v>83380</v>
      </c>
      <c r="AL212" s="207">
        <v>90890</v>
      </c>
      <c r="AM212" s="207">
        <v>93505</v>
      </c>
    </row>
    <row r="213" spans="16:39" x14ac:dyDescent="0.2">
      <c r="S213" s="228"/>
      <c r="T213" s="229"/>
      <c r="U213" s="229" t="s">
        <v>249</v>
      </c>
      <c r="V213" s="206">
        <v>102077</v>
      </c>
      <c r="W213" s="207">
        <v>103568</v>
      </c>
      <c r="X213" s="207">
        <v>101589</v>
      </c>
      <c r="Y213" s="207">
        <v>95725</v>
      </c>
      <c r="Z213" s="207">
        <v>31500</v>
      </c>
      <c r="AA213" s="207">
        <v>66477</v>
      </c>
      <c r="AB213" s="207">
        <v>91317</v>
      </c>
      <c r="AC213" s="207">
        <v>81282</v>
      </c>
      <c r="AD213" s="207">
        <v>98169</v>
      </c>
      <c r="AE213" s="207">
        <v>55419</v>
      </c>
      <c r="AF213" s="207">
        <v>66386</v>
      </c>
      <c r="AG213" s="207">
        <v>51746</v>
      </c>
      <c r="AH213" s="207">
        <v>51064</v>
      </c>
      <c r="AI213" s="207">
        <v>53370</v>
      </c>
      <c r="AJ213" s="207">
        <v>63705</v>
      </c>
      <c r="AK213" s="207">
        <v>67982</v>
      </c>
      <c r="AL213" s="207">
        <v>55961</v>
      </c>
      <c r="AM213" s="207">
        <v>78605</v>
      </c>
    </row>
    <row r="214" spans="16:39" x14ac:dyDescent="0.2">
      <c r="S214" s="228"/>
      <c r="T214" s="230"/>
      <c r="U214" s="231" t="s">
        <v>114</v>
      </c>
      <c r="V214" s="232">
        <v>741954</v>
      </c>
      <c r="W214" s="233">
        <v>736964</v>
      </c>
      <c r="X214" s="233">
        <v>744182</v>
      </c>
      <c r="Y214" s="233">
        <v>689063</v>
      </c>
      <c r="Z214" s="233">
        <v>629105</v>
      </c>
      <c r="AA214" s="233">
        <v>622412</v>
      </c>
      <c r="AB214" s="233">
        <v>629900</v>
      </c>
      <c r="AC214" s="233">
        <v>687356</v>
      </c>
      <c r="AD214" s="233">
        <v>693850</v>
      </c>
      <c r="AE214" s="233">
        <v>744123</v>
      </c>
      <c r="AF214" s="233">
        <v>709376</v>
      </c>
      <c r="AG214" s="233">
        <v>719179</v>
      </c>
      <c r="AH214" s="233">
        <v>718644</v>
      </c>
      <c r="AI214" s="233">
        <v>708141</v>
      </c>
      <c r="AJ214" s="233">
        <v>731454</v>
      </c>
      <c r="AK214" s="233">
        <v>683479</v>
      </c>
      <c r="AL214" s="233">
        <v>693688</v>
      </c>
      <c r="AM214" s="233">
        <v>726328</v>
      </c>
    </row>
    <row r="215" spans="16:39" x14ac:dyDescent="0.2">
      <c r="S215" s="228"/>
      <c r="T215" s="227" t="s">
        <v>250</v>
      </c>
      <c r="U215" s="227" t="s">
        <v>251</v>
      </c>
      <c r="V215" s="201">
        <v>78861</v>
      </c>
      <c r="W215" s="202">
        <v>69247</v>
      </c>
      <c r="X215" s="202">
        <v>54519</v>
      </c>
      <c r="Y215" s="202">
        <v>73843</v>
      </c>
      <c r="Z215" s="202">
        <v>96149</v>
      </c>
      <c r="AA215" s="202">
        <v>89509</v>
      </c>
      <c r="AB215" s="202">
        <v>68228</v>
      </c>
      <c r="AC215" s="202">
        <v>99589</v>
      </c>
      <c r="AD215" s="202">
        <v>74065</v>
      </c>
      <c r="AE215" s="202">
        <v>61063</v>
      </c>
      <c r="AF215" s="202">
        <v>88660</v>
      </c>
      <c r="AG215" s="202">
        <v>54320</v>
      </c>
      <c r="AH215" s="202">
        <v>32589</v>
      </c>
      <c r="AI215" s="202">
        <v>44307</v>
      </c>
      <c r="AJ215" s="202">
        <v>30692</v>
      </c>
      <c r="AK215" s="202">
        <v>70306</v>
      </c>
      <c r="AL215" s="202">
        <v>48233</v>
      </c>
      <c r="AM215" s="202">
        <v>33650</v>
      </c>
    </row>
    <row r="216" spans="16:39" x14ac:dyDescent="0.2">
      <c r="S216" s="228"/>
      <c r="T216" s="229"/>
      <c r="U216" s="229" t="s">
        <v>252</v>
      </c>
      <c r="V216" s="206">
        <v>55024</v>
      </c>
      <c r="W216" s="207">
        <v>43245</v>
      </c>
      <c r="X216" s="207">
        <v>48828</v>
      </c>
      <c r="Y216" s="207">
        <v>81342</v>
      </c>
      <c r="Z216" s="207">
        <v>30383</v>
      </c>
      <c r="AA216" s="207">
        <v>41757</v>
      </c>
      <c r="AB216" s="207">
        <v>63611</v>
      </c>
      <c r="AC216" s="207">
        <v>44391</v>
      </c>
      <c r="AD216" s="207">
        <v>72280</v>
      </c>
      <c r="AE216" s="207">
        <v>35551</v>
      </c>
      <c r="AF216" s="207">
        <v>40114</v>
      </c>
      <c r="AG216" s="207">
        <v>26280</v>
      </c>
      <c r="AH216" s="207">
        <v>24741</v>
      </c>
      <c r="AI216" s="207">
        <v>3986</v>
      </c>
      <c r="AJ216" s="207">
        <v>4902</v>
      </c>
      <c r="AK216" s="207">
        <v>7938</v>
      </c>
      <c r="AL216" s="207">
        <v>9005</v>
      </c>
      <c r="AM216" s="207">
        <v>2683</v>
      </c>
    </row>
    <row r="217" spans="16:39" x14ac:dyDescent="0.2">
      <c r="S217" s="228"/>
      <c r="T217" s="229"/>
      <c r="U217" s="229" t="s">
        <v>253</v>
      </c>
      <c r="V217" s="206">
        <v>50978</v>
      </c>
      <c r="W217" s="207">
        <v>53032</v>
      </c>
      <c r="X217" s="207">
        <v>62690</v>
      </c>
      <c r="Y217" s="207">
        <v>42964</v>
      </c>
      <c r="Z217" s="207">
        <v>17198</v>
      </c>
      <c r="AA217" s="207">
        <v>2866</v>
      </c>
      <c r="AB217" s="207">
        <v>3492</v>
      </c>
      <c r="AC217" s="207">
        <v>539</v>
      </c>
      <c r="AD217" s="207">
        <v>5517</v>
      </c>
      <c r="AE217" s="207">
        <v>8069</v>
      </c>
      <c r="AF217" s="207">
        <v>2456</v>
      </c>
      <c r="AG217" s="207">
        <v>3329</v>
      </c>
      <c r="AH217" s="207">
        <v>15904</v>
      </c>
      <c r="AI217" s="207">
        <v>32694</v>
      </c>
      <c r="AJ217" s="207">
        <v>11688</v>
      </c>
      <c r="AK217" s="207">
        <v>22452</v>
      </c>
      <c r="AL217" s="207">
        <v>45479</v>
      </c>
      <c r="AM217" s="207">
        <v>42181</v>
      </c>
    </row>
    <row r="218" spans="16:39" x14ac:dyDescent="0.2">
      <c r="S218" s="228"/>
      <c r="T218" s="229"/>
      <c r="U218" s="229" t="s">
        <v>254</v>
      </c>
      <c r="V218" s="206">
        <v>15000</v>
      </c>
      <c r="W218" s="207">
        <v>14324</v>
      </c>
      <c r="X218" s="207">
        <v>2061</v>
      </c>
      <c r="Y218" s="207">
        <v>11714</v>
      </c>
      <c r="Z218" s="207">
        <v>9737</v>
      </c>
      <c r="AA218" s="207">
        <v>11159</v>
      </c>
      <c r="AB218" s="207">
        <v>24577</v>
      </c>
      <c r="AC218" s="207">
        <v>0</v>
      </c>
      <c r="AD218" s="207">
        <v>0</v>
      </c>
      <c r="AE218" s="207">
        <v>0</v>
      </c>
      <c r="AF218" s="207">
        <v>2661</v>
      </c>
      <c r="AG218" s="207">
        <v>1869</v>
      </c>
      <c r="AH218" s="207">
        <v>4870</v>
      </c>
      <c r="AI218" s="207">
        <v>0</v>
      </c>
      <c r="AJ218" s="207">
        <v>0</v>
      </c>
      <c r="AK218" s="207">
        <v>210</v>
      </c>
      <c r="AL218" s="207">
        <v>0</v>
      </c>
      <c r="AM218" s="207">
        <v>625</v>
      </c>
    </row>
    <row r="219" spans="16:39" x14ac:dyDescent="0.2">
      <c r="S219" s="228"/>
      <c r="T219" s="230"/>
      <c r="U219" s="231" t="s">
        <v>114</v>
      </c>
      <c r="V219" s="232">
        <v>199863</v>
      </c>
      <c r="W219" s="233">
        <v>179848</v>
      </c>
      <c r="X219" s="233">
        <v>168098</v>
      </c>
      <c r="Y219" s="233">
        <v>209863</v>
      </c>
      <c r="Z219" s="233">
        <v>153467</v>
      </c>
      <c r="AA219" s="233">
        <v>145291</v>
      </c>
      <c r="AB219" s="233">
        <v>159908</v>
      </c>
      <c r="AC219" s="233">
        <v>144519</v>
      </c>
      <c r="AD219" s="233">
        <v>151862</v>
      </c>
      <c r="AE219" s="233">
        <v>104683</v>
      </c>
      <c r="AF219" s="233">
        <v>133891</v>
      </c>
      <c r="AG219" s="233">
        <v>85798</v>
      </c>
      <c r="AH219" s="233">
        <v>78104</v>
      </c>
      <c r="AI219" s="233">
        <v>80987</v>
      </c>
      <c r="AJ219" s="233">
        <v>47282</v>
      </c>
      <c r="AK219" s="233">
        <v>100906</v>
      </c>
      <c r="AL219" s="233">
        <v>102717</v>
      </c>
      <c r="AM219" s="233">
        <v>79139</v>
      </c>
    </row>
    <row r="220" spans="16:39" x14ac:dyDescent="0.2">
      <c r="S220" s="228"/>
      <c r="T220" s="227" t="s">
        <v>255</v>
      </c>
      <c r="U220" s="227" t="s">
        <v>256</v>
      </c>
      <c r="V220" s="201">
        <v>198954</v>
      </c>
      <c r="W220" s="202">
        <v>208100</v>
      </c>
      <c r="X220" s="202">
        <v>249391</v>
      </c>
      <c r="Y220" s="202">
        <v>238125</v>
      </c>
      <c r="Z220" s="202">
        <v>197390</v>
      </c>
      <c r="AA220" s="202">
        <v>197810</v>
      </c>
      <c r="AB220" s="202">
        <v>252108</v>
      </c>
      <c r="AC220" s="202">
        <v>196860</v>
      </c>
      <c r="AD220" s="202">
        <v>277415</v>
      </c>
      <c r="AE220" s="202">
        <v>274572</v>
      </c>
      <c r="AF220" s="202">
        <v>253320</v>
      </c>
      <c r="AG220" s="202">
        <v>187092</v>
      </c>
      <c r="AH220" s="202">
        <v>215725</v>
      </c>
      <c r="AI220" s="202">
        <v>225181</v>
      </c>
      <c r="AJ220" s="202">
        <v>240027</v>
      </c>
      <c r="AK220" s="202">
        <v>276113</v>
      </c>
      <c r="AL220" s="202">
        <v>262286</v>
      </c>
      <c r="AM220" s="202">
        <v>304732</v>
      </c>
    </row>
    <row r="221" spans="16:39" x14ac:dyDescent="0.2">
      <c r="S221" s="228"/>
      <c r="T221" s="229"/>
      <c r="U221" s="229" t="s">
        <v>257</v>
      </c>
      <c r="V221" s="206">
        <v>19821</v>
      </c>
      <c r="W221" s="207">
        <v>19802</v>
      </c>
      <c r="X221" s="207">
        <v>20214</v>
      </c>
      <c r="Y221" s="207">
        <v>37355</v>
      </c>
      <c r="Z221" s="207">
        <v>33914</v>
      </c>
      <c r="AA221" s="207">
        <v>19862</v>
      </c>
      <c r="AB221" s="207">
        <v>17962</v>
      </c>
      <c r="AC221" s="207">
        <v>32253</v>
      </c>
      <c r="AD221" s="207">
        <v>37537</v>
      </c>
      <c r="AE221" s="207">
        <v>24613</v>
      </c>
      <c r="AF221" s="207">
        <v>39039</v>
      </c>
      <c r="AG221" s="207">
        <v>27416</v>
      </c>
      <c r="AH221" s="207">
        <v>39424</v>
      </c>
      <c r="AI221" s="207">
        <v>55042</v>
      </c>
      <c r="AJ221" s="207">
        <v>57491</v>
      </c>
      <c r="AK221" s="207">
        <v>19969</v>
      </c>
      <c r="AL221" s="207">
        <v>20091</v>
      </c>
      <c r="AM221" s="207">
        <v>24513</v>
      </c>
    </row>
    <row r="222" spans="16:39" x14ac:dyDescent="0.2">
      <c r="S222" s="228"/>
      <c r="T222" s="230"/>
      <c r="U222" s="231" t="s">
        <v>114</v>
      </c>
      <c r="V222" s="232">
        <v>218775</v>
      </c>
      <c r="W222" s="233">
        <v>227902</v>
      </c>
      <c r="X222" s="233">
        <v>269605</v>
      </c>
      <c r="Y222" s="233">
        <v>275480</v>
      </c>
      <c r="Z222" s="233">
        <v>231304</v>
      </c>
      <c r="AA222" s="233">
        <v>217672</v>
      </c>
      <c r="AB222" s="233">
        <v>270070</v>
      </c>
      <c r="AC222" s="233">
        <v>229113</v>
      </c>
      <c r="AD222" s="233">
        <v>314952</v>
      </c>
      <c r="AE222" s="233">
        <v>299185</v>
      </c>
      <c r="AF222" s="233">
        <v>292359</v>
      </c>
      <c r="AG222" s="233">
        <v>214508</v>
      </c>
      <c r="AH222" s="233">
        <v>255149</v>
      </c>
      <c r="AI222" s="233">
        <v>280223</v>
      </c>
      <c r="AJ222" s="233">
        <v>297518</v>
      </c>
      <c r="AK222" s="233">
        <v>296082</v>
      </c>
      <c r="AL222" s="233">
        <v>282377</v>
      </c>
      <c r="AM222" s="233">
        <v>329245</v>
      </c>
    </row>
    <row r="223" spans="16:39" x14ac:dyDescent="0.2">
      <c r="S223" s="228"/>
      <c r="T223" s="234" t="s">
        <v>258</v>
      </c>
      <c r="U223" s="234" t="s">
        <v>259</v>
      </c>
      <c r="V223" s="235">
        <v>48069</v>
      </c>
      <c r="W223" s="236">
        <v>35839</v>
      </c>
      <c r="X223" s="236">
        <v>50329</v>
      </c>
      <c r="Y223" s="236">
        <v>68041</v>
      </c>
      <c r="Z223" s="236">
        <v>61446</v>
      </c>
      <c r="AA223" s="236">
        <v>72406</v>
      </c>
      <c r="AB223" s="236">
        <v>141484</v>
      </c>
      <c r="AC223" s="236">
        <v>134301</v>
      </c>
      <c r="AD223" s="236">
        <v>146220</v>
      </c>
      <c r="AE223" s="236">
        <v>157086</v>
      </c>
      <c r="AF223" s="236">
        <v>158500</v>
      </c>
      <c r="AG223" s="236">
        <v>144422</v>
      </c>
      <c r="AH223" s="236">
        <v>184153</v>
      </c>
      <c r="AI223" s="236">
        <v>182661</v>
      </c>
      <c r="AJ223" s="236">
        <v>166555</v>
      </c>
      <c r="AK223" s="236">
        <v>139255</v>
      </c>
      <c r="AL223" s="236">
        <v>147188</v>
      </c>
      <c r="AM223" s="236">
        <v>153242</v>
      </c>
    </row>
    <row r="224" spans="16:39" x14ac:dyDescent="0.2">
      <c r="P224" s="84">
        <v>1</v>
      </c>
      <c r="Q224" s="84">
        <v>726328</v>
      </c>
      <c r="R224" s="84">
        <v>24513</v>
      </c>
      <c r="S224" s="237"/>
      <c r="T224" s="238" t="s">
        <v>260</v>
      </c>
      <c r="U224" s="239"/>
      <c r="V224" s="240">
        <v>1208661</v>
      </c>
      <c r="W224" s="241">
        <v>1180553</v>
      </c>
      <c r="X224" s="241">
        <v>1232214</v>
      </c>
      <c r="Y224" s="241">
        <v>1242447</v>
      </c>
      <c r="Z224" s="241">
        <v>1075322</v>
      </c>
      <c r="AA224" s="241">
        <v>1057781</v>
      </c>
      <c r="AB224" s="241">
        <v>1201362</v>
      </c>
      <c r="AC224" s="241">
        <v>1195289</v>
      </c>
      <c r="AD224" s="241">
        <v>1306884</v>
      </c>
      <c r="AE224" s="241">
        <v>1305077</v>
      </c>
      <c r="AF224" s="241">
        <v>1294126</v>
      </c>
      <c r="AG224" s="241">
        <v>1163907</v>
      </c>
      <c r="AH224" s="241">
        <v>1236050</v>
      </c>
      <c r="AI224" s="241">
        <v>1252012</v>
      </c>
      <c r="AJ224" s="241">
        <v>1242809</v>
      </c>
      <c r="AK224" s="241">
        <v>1219722</v>
      </c>
      <c r="AL224" s="241">
        <v>1225970</v>
      </c>
      <c r="AM224" s="241">
        <v>1287954</v>
      </c>
    </row>
    <row r="225" spans="16:39" x14ac:dyDescent="0.2">
      <c r="P225" s="84">
        <v>2</v>
      </c>
      <c r="Q225" s="84">
        <v>693688</v>
      </c>
      <c r="R225" s="84">
        <v>20091</v>
      </c>
      <c r="S225" s="242" t="s">
        <v>261</v>
      </c>
      <c r="T225" s="227" t="s">
        <v>262</v>
      </c>
      <c r="U225" s="227" t="s">
        <v>263</v>
      </c>
      <c r="V225" s="201">
        <v>33612</v>
      </c>
      <c r="W225" s="202">
        <v>34990</v>
      </c>
      <c r="X225" s="202">
        <v>35551</v>
      </c>
      <c r="Y225" s="202">
        <v>21352</v>
      </c>
      <c r="Z225" s="202">
        <v>23271</v>
      </c>
      <c r="AA225" s="202">
        <v>30979</v>
      </c>
      <c r="AB225" s="202">
        <v>57078</v>
      </c>
      <c r="AC225" s="202">
        <v>68177</v>
      </c>
      <c r="AD225" s="202">
        <v>76946</v>
      </c>
      <c r="AE225" s="202">
        <v>89604</v>
      </c>
      <c r="AF225" s="202">
        <v>91693</v>
      </c>
      <c r="AG225" s="202">
        <v>91315</v>
      </c>
      <c r="AH225" s="202">
        <v>50189</v>
      </c>
      <c r="AI225" s="202">
        <v>47894</v>
      </c>
      <c r="AJ225" s="202">
        <v>48495</v>
      </c>
      <c r="AK225" s="202">
        <v>44080</v>
      </c>
      <c r="AL225" s="202">
        <v>49814</v>
      </c>
      <c r="AM225" s="202">
        <v>52058</v>
      </c>
    </row>
    <row r="226" spans="16:39" x14ac:dyDescent="0.2">
      <c r="P226" s="84">
        <v>3</v>
      </c>
      <c r="Q226" s="84">
        <v>683479</v>
      </c>
      <c r="R226" s="84">
        <v>19969</v>
      </c>
      <c r="S226" s="243"/>
      <c r="T226" s="229"/>
      <c r="U226" s="229" t="s">
        <v>264</v>
      </c>
      <c r="V226" s="206">
        <v>188107</v>
      </c>
      <c r="W226" s="207">
        <v>140047</v>
      </c>
      <c r="X226" s="207">
        <v>190118</v>
      </c>
      <c r="Y226" s="207">
        <v>178855</v>
      </c>
      <c r="Z226" s="207">
        <v>158761</v>
      </c>
      <c r="AA226" s="207">
        <v>132674</v>
      </c>
      <c r="AB226" s="207">
        <v>99832</v>
      </c>
      <c r="AC226" s="207">
        <v>159381</v>
      </c>
      <c r="AD226" s="207">
        <v>196665</v>
      </c>
      <c r="AE226" s="207">
        <v>178739</v>
      </c>
      <c r="AF226" s="207">
        <v>205286</v>
      </c>
      <c r="AG226" s="207">
        <v>196203</v>
      </c>
      <c r="AH226" s="207">
        <v>159166</v>
      </c>
      <c r="AI226" s="207">
        <v>160473</v>
      </c>
      <c r="AJ226" s="207">
        <v>191344</v>
      </c>
      <c r="AK226" s="207">
        <v>145491</v>
      </c>
      <c r="AL226" s="207">
        <v>153671</v>
      </c>
      <c r="AM226" s="207">
        <v>115291</v>
      </c>
    </row>
    <row r="227" spans="16:39" x14ac:dyDescent="0.2">
      <c r="P227" s="84">
        <v>4</v>
      </c>
      <c r="Q227" s="84">
        <v>731454</v>
      </c>
      <c r="R227" s="84">
        <v>57491</v>
      </c>
      <c r="S227" s="243"/>
      <c r="T227" s="229"/>
      <c r="U227" s="229" t="s">
        <v>265</v>
      </c>
      <c r="V227" s="206">
        <v>5000</v>
      </c>
      <c r="W227" s="207">
        <v>5197</v>
      </c>
      <c r="X227" s="207">
        <v>5267</v>
      </c>
      <c r="Y227" s="207">
        <v>4871</v>
      </c>
      <c r="Z227" s="207">
        <v>5000</v>
      </c>
      <c r="AA227" s="207">
        <v>5532</v>
      </c>
      <c r="AB227" s="207">
        <v>7233</v>
      </c>
      <c r="AC227" s="207">
        <v>6658</v>
      </c>
      <c r="AD227" s="207">
        <v>5577</v>
      </c>
      <c r="AE227" s="207">
        <v>6519</v>
      </c>
      <c r="AF227" s="207">
        <v>6258</v>
      </c>
      <c r="AG227" s="207">
        <v>7833</v>
      </c>
      <c r="AH227" s="207">
        <v>8581</v>
      </c>
      <c r="AI227" s="207">
        <v>7049</v>
      </c>
      <c r="AJ227" s="207">
        <v>7097</v>
      </c>
      <c r="AK227" s="207">
        <v>7020</v>
      </c>
      <c r="AL227" s="207">
        <v>7864</v>
      </c>
      <c r="AM227" s="207">
        <v>6651</v>
      </c>
    </row>
    <row r="228" spans="16:39" x14ac:dyDescent="0.2">
      <c r="P228" s="84">
        <v>5</v>
      </c>
      <c r="Q228" s="84">
        <v>708141</v>
      </c>
      <c r="R228" s="84">
        <v>55042</v>
      </c>
      <c r="S228" s="243"/>
      <c r="T228" s="229"/>
      <c r="U228" s="229" t="s">
        <v>266</v>
      </c>
      <c r="V228" s="206">
        <v>5000</v>
      </c>
      <c r="W228" s="207">
        <v>839</v>
      </c>
      <c r="X228" s="207">
        <v>2228</v>
      </c>
      <c r="Y228" s="207">
        <v>3564</v>
      </c>
      <c r="Z228" s="207">
        <v>4342</v>
      </c>
      <c r="AA228" s="207">
        <v>5826</v>
      </c>
      <c r="AB228" s="207">
        <v>3400</v>
      </c>
      <c r="AC228" s="207">
        <v>287</v>
      </c>
      <c r="AD228" s="207">
        <v>192</v>
      </c>
      <c r="AE228" s="207">
        <v>1417</v>
      </c>
      <c r="AF228" s="207">
        <v>620</v>
      </c>
      <c r="AG228" s="207">
        <v>2515</v>
      </c>
      <c r="AH228" s="207">
        <v>4048</v>
      </c>
      <c r="AI228" s="207">
        <v>7550</v>
      </c>
      <c r="AJ228" s="207">
        <v>11875</v>
      </c>
      <c r="AK228" s="207">
        <v>11512</v>
      </c>
      <c r="AL228" s="207">
        <v>10468</v>
      </c>
      <c r="AM228" s="207">
        <v>5563</v>
      </c>
    </row>
    <row r="229" spans="16:39" x14ac:dyDescent="0.2">
      <c r="P229" s="84">
        <v>6</v>
      </c>
      <c r="Q229" s="84">
        <v>718644</v>
      </c>
      <c r="R229" s="84">
        <v>39424</v>
      </c>
      <c r="S229" s="243"/>
      <c r="T229" s="229"/>
      <c r="U229" s="229" t="s">
        <v>267</v>
      </c>
      <c r="V229" s="206">
        <v>3675</v>
      </c>
      <c r="W229" s="207">
        <v>1861</v>
      </c>
      <c r="X229" s="207">
        <v>1194</v>
      </c>
      <c r="Y229" s="207">
        <v>1060</v>
      </c>
      <c r="Z229" s="207">
        <v>1000</v>
      </c>
      <c r="AA229" s="207">
        <v>1478</v>
      </c>
      <c r="AB229" s="207">
        <v>3615</v>
      </c>
      <c r="AC229" s="207">
        <v>4561</v>
      </c>
      <c r="AD229" s="207">
        <v>14601</v>
      </c>
      <c r="AE229" s="207">
        <v>18142</v>
      </c>
      <c r="AF229" s="207">
        <v>10922</v>
      </c>
      <c r="AG229" s="207">
        <v>10137</v>
      </c>
      <c r="AH229" s="207">
        <v>3475</v>
      </c>
      <c r="AI229" s="207">
        <v>1285</v>
      </c>
      <c r="AJ229" s="207">
        <v>1306</v>
      </c>
      <c r="AK229" s="207">
        <v>1241</v>
      </c>
      <c r="AL229" s="207">
        <v>2092</v>
      </c>
      <c r="AM229" s="207">
        <v>1396</v>
      </c>
    </row>
    <row r="230" spans="16:39" x14ac:dyDescent="0.2">
      <c r="P230" s="84">
        <v>7</v>
      </c>
      <c r="Q230" s="84">
        <v>719179</v>
      </c>
      <c r="R230" s="84">
        <v>27416</v>
      </c>
      <c r="S230" s="243"/>
      <c r="T230" s="229"/>
      <c r="U230" s="244" t="s">
        <v>268</v>
      </c>
      <c r="V230" s="206">
        <v>0</v>
      </c>
      <c r="W230" s="207">
        <v>0</v>
      </c>
      <c r="X230" s="207">
        <v>0</v>
      </c>
      <c r="Y230" s="207">
        <v>0</v>
      </c>
      <c r="Z230" s="207">
        <v>0</v>
      </c>
      <c r="AA230" s="207">
        <v>0</v>
      </c>
      <c r="AB230" s="207">
        <v>0</v>
      </c>
      <c r="AC230" s="207">
        <v>0</v>
      </c>
      <c r="AD230" s="207">
        <v>5104</v>
      </c>
      <c r="AE230" s="207">
        <v>5999</v>
      </c>
      <c r="AF230" s="207">
        <v>0</v>
      </c>
      <c r="AG230" s="207">
        <v>0</v>
      </c>
      <c r="AH230" s="207">
        <v>0</v>
      </c>
      <c r="AI230" s="207">
        <v>0</v>
      </c>
      <c r="AJ230" s="207">
        <v>0</v>
      </c>
      <c r="AK230" s="207">
        <v>0</v>
      </c>
      <c r="AL230" s="207">
        <v>0</v>
      </c>
      <c r="AM230" s="207">
        <v>0</v>
      </c>
    </row>
    <row r="231" spans="16:39" x14ac:dyDescent="0.2">
      <c r="P231" s="84">
        <v>8</v>
      </c>
      <c r="Q231" s="84">
        <v>709376</v>
      </c>
      <c r="R231" s="84">
        <v>39039</v>
      </c>
      <c r="S231" s="243"/>
      <c r="T231" s="229"/>
      <c r="U231" s="244" t="s">
        <v>269</v>
      </c>
      <c r="V231" s="206">
        <v>0</v>
      </c>
      <c r="W231" s="207">
        <v>0</v>
      </c>
      <c r="X231" s="207">
        <v>19</v>
      </c>
      <c r="Y231" s="207">
        <v>0</v>
      </c>
      <c r="Z231" s="207">
        <v>0</v>
      </c>
      <c r="AA231" s="207">
        <v>48</v>
      </c>
      <c r="AB231" s="207">
        <v>17</v>
      </c>
      <c r="AC231" s="207">
        <v>66</v>
      </c>
      <c r="AD231" s="207">
        <v>65</v>
      </c>
      <c r="AE231" s="207">
        <v>67</v>
      </c>
      <c r="AF231" s="207">
        <v>0</v>
      </c>
      <c r="AG231" s="207">
        <v>0</v>
      </c>
      <c r="AH231" s="207">
        <v>177</v>
      </c>
      <c r="AI231" s="207">
        <v>0</v>
      </c>
      <c r="AJ231" s="207">
        <v>61</v>
      </c>
      <c r="AK231" s="207">
        <v>0</v>
      </c>
      <c r="AL231" s="207">
        <v>0</v>
      </c>
      <c r="AM231" s="207">
        <v>130</v>
      </c>
    </row>
    <row r="232" spans="16:39" x14ac:dyDescent="0.2">
      <c r="P232" s="84">
        <v>9</v>
      </c>
      <c r="Q232" s="84">
        <v>744123</v>
      </c>
      <c r="R232" s="84">
        <v>24613</v>
      </c>
      <c r="S232" s="243"/>
      <c r="T232" s="229"/>
      <c r="U232" s="244" t="s">
        <v>270</v>
      </c>
      <c r="V232" s="206">
        <v>0</v>
      </c>
      <c r="W232" s="207">
        <v>0</v>
      </c>
      <c r="X232" s="207">
        <v>0</v>
      </c>
      <c r="Y232" s="207">
        <v>0</v>
      </c>
      <c r="Z232" s="207">
        <v>0</v>
      </c>
      <c r="AA232" s="207">
        <v>0</v>
      </c>
      <c r="AB232" s="207">
        <v>0</v>
      </c>
      <c r="AC232" s="207">
        <v>0</v>
      </c>
      <c r="AD232" s="207">
        <v>0</v>
      </c>
      <c r="AE232" s="207">
        <v>0</v>
      </c>
      <c r="AF232" s="207">
        <v>0</v>
      </c>
      <c r="AG232" s="207">
        <v>0</v>
      </c>
      <c r="AH232" s="207">
        <v>0</v>
      </c>
      <c r="AI232" s="207">
        <v>0</v>
      </c>
      <c r="AJ232" s="207">
        <v>0</v>
      </c>
      <c r="AK232" s="207">
        <v>0</v>
      </c>
      <c r="AL232" s="207">
        <v>0</v>
      </c>
      <c r="AM232" s="207">
        <v>0</v>
      </c>
    </row>
    <row r="233" spans="16:39" x14ac:dyDescent="0.2">
      <c r="P233" s="84">
        <v>10</v>
      </c>
      <c r="Q233" s="84">
        <v>693850</v>
      </c>
      <c r="R233" s="84">
        <v>37537</v>
      </c>
      <c r="S233" s="243"/>
      <c r="T233" s="229"/>
      <c r="U233" s="244" t="s">
        <v>271</v>
      </c>
      <c r="V233" s="206">
        <v>0</v>
      </c>
      <c r="W233" s="207">
        <v>0</v>
      </c>
      <c r="X233" s="207">
        <v>0</v>
      </c>
      <c r="Y233" s="207">
        <v>0</v>
      </c>
      <c r="Z233" s="207">
        <v>0</v>
      </c>
      <c r="AA233" s="207">
        <v>0</v>
      </c>
      <c r="AB233" s="207">
        <v>0</v>
      </c>
      <c r="AC233" s="207">
        <v>0</v>
      </c>
      <c r="AD233" s="207">
        <v>0</v>
      </c>
      <c r="AE233" s="207">
        <v>0</v>
      </c>
      <c r="AF233" s="207">
        <v>0</v>
      </c>
      <c r="AG233" s="207">
        <v>0</v>
      </c>
      <c r="AH233" s="207">
        <v>0</v>
      </c>
      <c r="AI233" s="207">
        <v>0</v>
      </c>
      <c r="AJ233" s="207">
        <v>0</v>
      </c>
      <c r="AK233" s="207">
        <v>0</v>
      </c>
      <c r="AL233" s="207">
        <v>0</v>
      </c>
      <c r="AM233" s="207">
        <v>0</v>
      </c>
    </row>
    <row r="234" spans="16:39" x14ac:dyDescent="0.2">
      <c r="P234" s="84">
        <v>11</v>
      </c>
      <c r="Q234" s="84">
        <v>687356</v>
      </c>
      <c r="R234" s="84">
        <v>32253</v>
      </c>
      <c r="S234" s="243"/>
      <c r="T234" s="229"/>
      <c r="U234" s="244" t="s">
        <v>272</v>
      </c>
      <c r="V234" s="206">
        <v>0</v>
      </c>
      <c r="W234" s="207">
        <v>0</v>
      </c>
      <c r="X234" s="207">
        <v>0</v>
      </c>
      <c r="Y234" s="207">
        <v>0</v>
      </c>
      <c r="Z234" s="207">
        <v>0</v>
      </c>
      <c r="AA234" s="207">
        <v>0</v>
      </c>
      <c r="AB234" s="207">
        <v>0</v>
      </c>
      <c r="AC234" s="207">
        <v>0</v>
      </c>
      <c r="AD234" s="207">
        <v>0</v>
      </c>
      <c r="AE234" s="207">
        <v>0</v>
      </c>
      <c r="AF234" s="207">
        <v>0</v>
      </c>
      <c r="AG234" s="207">
        <v>0</v>
      </c>
      <c r="AH234" s="207">
        <v>0</v>
      </c>
      <c r="AI234" s="207">
        <v>0</v>
      </c>
      <c r="AJ234" s="207">
        <v>0</v>
      </c>
      <c r="AK234" s="207">
        <v>0</v>
      </c>
      <c r="AL234" s="207">
        <v>0</v>
      </c>
      <c r="AM234" s="207">
        <v>0</v>
      </c>
    </row>
    <row r="235" spans="16:39" x14ac:dyDescent="0.2">
      <c r="P235" s="84">
        <v>12</v>
      </c>
      <c r="Q235" s="84">
        <v>629900</v>
      </c>
      <c r="R235" s="84">
        <v>17962</v>
      </c>
      <c r="S235" s="243"/>
      <c r="T235" s="229"/>
      <c r="U235" s="244" t="s">
        <v>273</v>
      </c>
      <c r="V235" s="206">
        <v>0</v>
      </c>
      <c r="W235" s="207">
        <v>0</v>
      </c>
      <c r="X235" s="207">
        <v>0</v>
      </c>
      <c r="Y235" s="207">
        <v>0</v>
      </c>
      <c r="Z235" s="207">
        <v>0</v>
      </c>
      <c r="AA235" s="207">
        <v>0</v>
      </c>
      <c r="AB235" s="207">
        <v>0</v>
      </c>
      <c r="AC235" s="207">
        <v>0</v>
      </c>
      <c r="AD235" s="207">
        <v>0</v>
      </c>
      <c r="AE235" s="207">
        <v>0</v>
      </c>
      <c r="AF235" s="207">
        <v>0</v>
      </c>
      <c r="AG235" s="207">
        <v>0</v>
      </c>
      <c r="AH235" s="207">
        <v>0</v>
      </c>
      <c r="AI235" s="207">
        <v>0</v>
      </c>
      <c r="AJ235" s="207">
        <v>0</v>
      </c>
      <c r="AK235" s="207">
        <v>0</v>
      </c>
      <c r="AL235" s="207">
        <v>0</v>
      </c>
      <c r="AM235" s="207">
        <v>0</v>
      </c>
    </row>
    <row r="236" spans="16:39" x14ac:dyDescent="0.2">
      <c r="P236" s="84">
        <v>13</v>
      </c>
      <c r="Q236" s="84">
        <v>622412</v>
      </c>
      <c r="R236" s="84">
        <v>19862</v>
      </c>
      <c r="S236" s="243"/>
      <c r="T236" s="229"/>
      <c r="U236" s="244" t="s">
        <v>274</v>
      </c>
      <c r="V236" s="206">
        <v>0</v>
      </c>
      <c r="W236" s="207">
        <v>0</v>
      </c>
      <c r="X236" s="207">
        <v>0</v>
      </c>
      <c r="Y236" s="207">
        <v>0</v>
      </c>
      <c r="Z236" s="207">
        <v>0</v>
      </c>
      <c r="AA236" s="207">
        <v>0</v>
      </c>
      <c r="AB236" s="207">
        <v>0</v>
      </c>
      <c r="AC236" s="207">
        <v>0</v>
      </c>
      <c r="AD236" s="207">
        <v>0</v>
      </c>
      <c r="AE236" s="207">
        <v>0</v>
      </c>
      <c r="AF236" s="207">
        <v>0</v>
      </c>
      <c r="AG236" s="207">
        <v>0</v>
      </c>
      <c r="AH236" s="207">
        <v>0</v>
      </c>
      <c r="AI236" s="207">
        <v>0</v>
      </c>
      <c r="AJ236" s="207">
        <v>0</v>
      </c>
      <c r="AK236" s="207">
        <v>0</v>
      </c>
      <c r="AL236" s="207">
        <v>0</v>
      </c>
      <c r="AM236" s="207">
        <v>0</v>
      </c>
    </row>
    <row r="237" spans="16:39" x14ac:dyDescent="0.2">
      <c r="P237" s="84">
        <v>14</v>
      </c>
      <c r="Q237" s="84">
        <v>629105</v>
      </c>
      <c r="R237" s="84">
        <v>33914</v>
      </c>
      <c r="S237" s="243"/>
      <c r="T237" s="229"/>
      <c r="U237" s="244" t="s">
        <v>275</v>
      </c>
      <c r="V237" s="206">
        <v>0</v>
      </c>
      <c r="W237" s="207">
        <v>0</v>
      </c>
      <c r="X237" s="207">
        <v>0</v>
      </c>
      <c r="Y237" s="207">
        <v>0</v>
      </c>
      <c r="Z237" s="207">
        <v>0</v>
      </c>
      <c r="AA237" s="207">
        <v>0</v>
      </c>
      <c r="AB237" s="207">
        <v>0</v>
      </c>
      <c r="AC237" s="207">
        <v>0</v>
      </c>
      <c r="AD237" s="207">
        <v>0</v>
      </c>
      <c r="AE237" s="207">
        <v>333</v>
      </c>
      <c r="AF237" s="207">
        <v>0</v>
      </c>
      <c r="AG237" s="207">
        <v>0</v>
      </c>
      <c r="AH237" s="207">
        <v>0</v>
      </c>
      <c r="AI237" s="207">
        <v>0</v>
      </c>
      <c r="AJ237" s="207">
        <v>0</v>
      </c>
      <c r="AK237" s="207">
        <v>0</v>
      </c>
      <c r="AL237" s="207">
        <v>0</v>
      </c>
      <c r="AM237" s="207">
        <v>0</v>
      </c>
    </row>
    <row r="238" spans="16:39" x14ac:dyDescent="0.2">
      <c r="P238" s="84">
        <v>15</v>
      </c>
      <c r="Q238" s="84">
        <v>689063</v>
      </c>
      <c r="R238" s="84">
        <v>37355</v>
      </c>
      <c r="S238" s="243"/>
      <c r="T238" s="229"/>
      <c r="U238" s="244" t="s">
        <v>276</v>
      </c>
      <c r="V238" s="206">
        <v>3500</v>
      </c>
      <c r="W238" s="207">
        <v>1686</v>
      </c>
      <c r="X238" s="207">
        <v>1000</v>
      </c>
      <c r="Y238" s="207">
        <v>1000</v>
      </c>
      <c r="Z238" s="207">
        <v>1000</v>
      </c>
      <c r="AA238" s="207">
        <v>1000</v>
      </c>
      <c r="AB238" s="207">
        <v>3000</v>
      </c>
      <c r="AC238" s="207">
        <v>3907</v>
      </c>
      <c r="AD238" s="207">
        <v>8896</v>
      </c>
      <c r="AE238" s="207">
        <v>10985</v>
      </c>
      <c r="AF238" s="207">
        <v>10263</v>
      </c>
      <c r="AG238" s="207">
        <v>9639</v>
      </c>
      <c r="AH238" s="207">
        <v>3000</v>
      </c>
      <c r="AI238" s="207">
        <v>1000</v>
      </c>
      <c r="AJ238" s="207">
        <v>1000</v>
      </c>
      <c r="AK238" s="207">
        <v>1000</v>
      </c>
      <c r="AL238" s="207">
        <v>1874</v>
      </c>
      <c r="AM238" s="207">
        <v>1000</v>
      </c>
    </row>
    <row r="239" spans="16:39" x14ac:dyDescent="0.2">
      <c r="P239" s="84">
        <v>16</v>
      </c>
      <c r="Q239" s="84">
        <v>744182</v>
      </c>
      <c r="R239" s="84">
        <v>20214</v>
      </c>
      <c r="S239" s="243"/>
      <c r="T239" s="229"/>
      <c r="U239" s="244" t="s">
        <v>277</v>
      </c>
      <c r="V239" s="206">
        <v>0</v>
      </c>
      <c r="W239" s="207">
        <v>0</v>
      </c>
      <c r="X239" s="207">
        <v>0</v>
      </c>
      <c r="Y239" s="207">
        <v>0</v>
      </c>
      <c r="Z239" s="207">
        <v>0</v>
      </c>
      <c r="AA239" s="207">
        <v>0</v>
      </c>
      <c r="AB239" s="207">
        <v>0</v>
      </c>
      <c r="AC239" s="207">
        <v>0</v>
      </c>
      <c r="AD239" s="207">
        <v>0</v>
      </c>
      <c r="AE239" s="207">
        <v>0</v>
      </c>
      <c r="AF239" s="207">
        <v>0</v>
      </c>
      <c r="AG239" s="207">
        <v>0</v>
      </c>
      <c r="AH239" s="207">
        <v>0</v>
      </c>
      <c r="AI239" s="207">
        <v>0</v>
      </c>
      <c r="AJ239" s="207">
        <v>0</v>
      </c>
      <c r="AK239" s="207">
        <v>0</v>
      </c>
      <c r="AL239" s="207">
        <v>0</v>
      </c>
      <c r="AM239" s="207">
        <v>0</v>
      </c>
    </row>
    <row r="240" spans="16:39" x14ac:dyDescent="0.2">
      <c r="P240" s="84">
        <v>17</v>
      </c>
      <c r="Q240" s="84">
        <v>736964</v>
      </c>
      <c r="R240" s="84">
        <v>19802</v>
      </c>
      <c r="S240" s="243"/>
      <c r="T240" s="229"/>
      <c r="U240" s="244" t="s">
        <v>278</v>
      </c>
      <c r="V240" s="206">
        <v>0</v>
      </c>
      <c r="W240" s="207">
        <v>0</v>
      </c>
      <c r="X240" s="207">
        <v>0</v>
      </c>
      <c r="Y240" s="207">
        <v>0</v>
      </c>
      <c r="Z240" s="207">
        <v>0</v>
      </c>
      <c r="AA240" s="207">
        <v>200</v>
      </c>
      <c r="AB240" s="207">
        <v>200</v>
      </c>
      <c r="AC240" s="207">
        <v>250</v>
      </c>
      <c r="AD240" s="207">
        <v>248</v>
      </c>
      <c r="AE240" s="207">
        <v>191</v>
      </c>
      <c r="AF240" s="207">
        <v>159</v>
      </c>
      <c r="AG240" s="207">
        <v>143</v>
      </c>
      <c r="AH240" s="207">
        <v>158</v>
      </c>
      <c r="AI240" s="207">
        <v>173</v>
      </c>
      <c r="AJ240" s="207">
        <v>168</v>
      </c>
      <c r="AK240" s="207">
        <v>166</v>
      </c>
      <c r="AL240" s="207">
        <v>143</v>
      </c>
      <c r="AM240" s="207">
        <v>176</v>
      </c>
    </row>
    <row r="241" spans="16:39" x14ac:dyDescent="0.2">
      <c r="P241" s="84">
        <v>18</v>
      </c>
      <c r="Q241" s="84">
        <v>741954</v>
      </c>
      <c r="R241" s="84">
        <v>19821</v>
      </c>
      <c r="S241" s="243"/>
      <c r="T241" s="229"/>
      <c r="U241" s="244" t="s">
        <v>279</v>
      </c>
      <c r="V241" s="206">
        <v>175</v>
      </c>
      <c r="W241" s="207">
        <v>175</v>
      </c>
      <c r="X241" s="207">
        <v>175</v>
      </c>
      <c r="Y241" s="207">
        <v>60</v>
      </c>
      <c r="Z241" s="207">
        <v>0</v>
      </c>
      <c r="AA241" s="207">
        <v>230</v>
      </c>
      <c r="AB241" s="207">
        <v>398</v>
      </c>
      <c r="AC241" s="207">
        <v>338</v>
      </c>
      <c r="AD241" s="207">
        <v>288</v>
      </c>
      <c r="AE241" s="207">
        <v>567</v>
      </c>
      <c r="AF241" s="207">
        <v>500</v>
      </c>
      <c r="AG241" s="207">
        <v>355</v>
      </c>
      <c r="AH241" s="207">
        <v>140</v>
      </c>
      <c r="AI241" s="207">
        <v>112</v>
      </c>
      <c r="AJ241" s="207">
        <v>77</v>
      </c>
      <c r="AK241" s="207">
        <v>75</v>
      </c>
      <c r="AL241" s="207">
        <v>75</v>
      </c>
      <c r="AM241" s="207">
        <v>90</v>
      </c>
    </row>
    <row r="242" spans="16:39" x14ac:dyDescent="0.2">
      <c r="S242" s="243"/>
      <c r="T242" s="230"/>
      <c r="U242" s="231" t="s">
        <v>114</v>
      </c>
      <c r="V242" s="232">
        <v>235394</v>
      </c>
      <c r="W242" s="233">
        <v>182934</v>
      </c>
      <c r="X242" s="233">
        <v>234358</v>
      </c>
      <c r="Y242" s="233">
        <v>209702</v>
      </c>
      <c r="Z242" s="233">
        <v>192374</v>
      </c>
      <c r="AA242" s="233">
        <v>176489</v>
      </c>
      <c r="AB242" s="233">
        <v>171158</v>
      </c>
      <c r="AC242" s="233">
        <v>239064</v>
      </c>
      <c r="AD242" s="233">
        <v>293981</v>
      </c>
      <c r="AE242" s="233">
        <v>294421</v>
      </c>
      <c r="AF242" s="233">
        <v>314779</v>
      </c>
      <c r="AG242" s="233">
        <v>308003</v>
      </c>
      <c r="AH242" s="233">
        <v>225459</v>
      </c>
      <c r="AI242" s="233">
        <v>224251</v>
      </c>
      <c r="AJ242" s="233">
        <v>260117</v>
      </c>
      <c r="AK242" s="233">
        <v>209344</v>
      </c>
      <c r="AL242" s="233">
        <v>223909</v>
      </c>
      <c r="AM242" s="233">
        <v>180959</v>
      </c>
    </row>
    <row r="243" spans="16:39" x14ac:dyDescent="0.2">
      <c r="S243" s="243"/>
      <c r="T243" s="227" t="s">
        <v>280</v>
      </c>
      <c r="U243" s="227" t="s">
        <v>281</v>
      </c>
      <c r="V243" s="201">
        <v>20569</v>
      </c>
      <c r="W243" s="202">
        <v>26053</v>
      </c>
      <c r="X243" s="202">
        <v>23374</v>
      </c>
      <c r="Y243" s="202">
        <v>26351</v>
      </c>
      <c r="Z243" s="202">
        <v>22174</v>
      </c>
      <c r="AA243" s="202">
        <v>15687</v>
      </c>
      <c r="AB243" s="202">
        <v>14921</v>
      </c>
      <c r="AC243" s="202">
        <v>17401</v>
      </c>
      <c r="AD243" s="202">
        <v>17242</v>
      </c>
      <c r="AE243" s="202">
        <v>20386</v>
      </c>
      <c r="AF243" s="202">
        <v>25544</v>
      </c>
      <c r="AG243" s="202">
        <v>26755</v>
      </c>
      <c r="AH243" s="202">
        <v>25199</v>
      </c>
      <c r="AI243" s="202">
        <v>26329</v>
      </c>
      <c r="AJ243" s="202">
        <v>26707</v>
      </c>
      <c r="AK243" s="202">
        <v>25926</v>
      </c>
      <c r="AL243" s="202">
        <v>23827</v>
      </c>
      <c r="AM243" s="202">
        <v>25629</v>
      </c>
    </row>
    <row r="244" spans="16:39" x14ac:dyDescent="0.2">
      <c r="S244" s="243"/>
      <c r="T244" s="229"/>
      <c r="U244" s="229" t="s">
        <v>282</v>
      </c>
      <c r="V244" s="206">
        <v>6000</v>
      </c>
      <c r="W244" s="207">
        <v>6803</v>
      </c>
      <c r="X244" s="207">
        <v>7656</v>
      </c>
      <c r="Y244" s="207">
        <v>7432</v>
      </c>
      <c r="Z244" s="207">
        <v>8281</v>
      </c>
      <c r="AA244" s="207">
        <v>4085</v>
      </c>
      <c r="AB244" s="207">
        <v>3481</v>
      </c>
      <c r="AC244" s="207">
        <v>3221</v>
      </c>
      <c r="AD244" s="207">
        <v>7394</v>
      </c>
      <c r="AE244" s="207">
        <v>7986</v>
      </c>
      <c r="AF244" s="207">
        <v>8627</v>
      </c>
      <c r="AG244" s="207">
        <v>8413</v>
      </c>
      <c r="AH244" s="207">
        <v>8266</v>
      </c>
      <c r="AI244" s="207">
        <v>8209</v>
      </c>
      <c r="AJ244" s="207">
        <v>8802</v>
      </c>
      <c r="AK244" s="207">
        <v>7833</v>
      </c>
      <c r="AL244" s="207">
        <v>8332</v>
      </c>
      <c r="AM244" s="207">
        <v>7808</v>
      </c>
    </row>
    <row r="245" spans="16:39" x14ac:dyDescent="0.2">
      <c r="S245" s="243"/>
      <c r="T245" s="229"/>
      <c r="U245" s="229" t="s">
        <v>283</v>
      </c>
      <c r="V245" s="206">
        <v>20625</v>
      </c>
      <c r="W245" s="207">
        <v>20402</v>
      </c>
      <c r="X245" s="207">
        <v>19984</v>
      </c>
      <c r="Y245" s="207">
        <v>17511</v>
      </c>
      <c r="Z245" s="207">
        <v>16071</v>
      </c>
      <c r="AA245" s="207">
        <v>15012</v>
      </c>
      <c r="AB245" s="207">
        <v>15345</v>
      </c>
      <c r="AC245" s="207">
        <v>14954</v>
      </c>
      <c r="AD245" s="207">
        <v>15511</v>
      </c>
      <c r="AE245" s="207">
        <v>17407</v>
      </c>
      <c r="AF245" s="207">
        <v>19332</v>
      </c>
      <c r="AG245" s="207">
        <v>22431</v>
      </c>
      <c r="AH245" s="207">
        <v>24448</v>
      </c>
      <c r="AI245" s="207">
        <v>27261</v>
      </c>
      <c r="AJ245" s="207">
        <v>26229</v>
      </c>
      <c r="AK245" s="207">
        <v>26759</v>
      </c>
      <c r="AL245" s="207">
        <v>26379</v>
      </c>
      <c r="AM245" s="207">
        <v>23278</v>
      </c>
    </row>
    <row r="246" spans="16:39" x14ac:dyDescent="0.2">
      <c r="S246" s="243"/>
      <c r="T246" s="229"/>
      <c r="U246" s="229" t="s">
        <v>284</v>
      </c>
      <c r="V246" s="206">
        <v>10263</v>
      </c>
      <c r="W246" s="207">
        <v>7402</v>
      </c>
      <c r="X246" s="207">
        <v>8569</v>
      </c>
      <c r="Y246" s="207">
        <v>4861</v>
      </c>
      <c r="Z246" s="207">
        <v>5081</v>
      </c>
      <c r="AA246" s="207">
        <v>4573</v>
      </c>
      <c r="AB246" s="207">
        <v>0</v>
      </c>
      <c r="AC246" s="207">
        <v>1069</v>
      </c>
      <c r="AD246" s="207">
        <v>9011</v>
      </c>
      <c r="AE246" s="207">
        <v>9660</v>
      </c>
      <c r="AF246" s="207">
        <v>9680</v>
      </c>
      <c r="AG246" s="207">
        <v>9595</v>
      </c>
      <c r="AH246" s="207">
        <v>9640</v>
      </c>
      <c r="AI246" s="207">
        <v>9809</v>
      </c>
      <c r="AJ246" s="207">
        <v>9697</v>
      </c>
      <c r="AK246" s="207">
        <v>9878</v>
      </c>
      <c r="AL246" s="207">
        <v>9802</v>
      </c>
      <c r="AM246" s="207">
        <v>6443</v>
      </c>
    </row>
    <row r="247" spans="16:39" x14ac:dyDescent="0.2">
      <c r="S247" s="243"/>
      <c r="T247" s="229"/>
      <c r="U247" s="229" t="s">
        <v>285</v>
      </c>
      <c r="V247" s="206">
        <v>36761</v>
      </c>
      <c r="W247" s="207">
        <v>41204</v>
      </c>
      <c r="X247" s="207">
        <v>37689</v>
      </c>
      <c r="Y247" s="207">
        <v>40878</v>
      </c>
      <c r="Z247" s="207">
        <v>55949</v>
      </c>
      <c r="AA247" s="207">
        <v>56218</v>
      </c>
      <c r="AB247" s="207">
        <v>43242</v>
      </c>
      <c r="AC247" s="207">
        <v>53516</v>
      </c>
      <c r="AD247" s="207">
        <v>15238</v>
      </c>
      <c r="AE247" s="207">
        <v>15322</v>
      </c>
      <c r="AF247" s="207">
        <v>15926</v>
      </c>
      <c r="AG247" s="207">
        <v>16505</v>
      </c>
      <c r="AH247" s="207">
        <v>16337</v>
      </c>
      <c r="AI247" s="207">
        <v>29119</v>
      </c>
      <c r="AJ247" s="207">
        <v>19656</v>
      </c>
      <c r="AK247" s="207">
        <v>19703</v>
      </c>
      <c r="AL247" s="207">
        <v>19716</v>
      </c>
      <c r="AM247" s="207">
        <v>19605</v>
      </c>
    </row>
    <row r="248" spans="16:39" x14ac:dyDescent="0.2">
      <c r="S248" s="243"/>
      <c r="T248" s="229"/>
      <c r="U248" s="229" t="s">
        <v>12</v>
      </c>
      <c r="V248" s="206">
        <v>51909</v>
      </c>
      <c r="W248" s="207">
        <v>47483</v>
      </c>
      <c r="X248" s="207">
        <v>49502</v>
      </c>
      <c r="Y248" s="207">
        <v>26856</v>
      </c>
      <c r="Z248" s="207">
        <v>24515</v>
      </c>
      <c r="AA248" s="207">
        <v>17759</v>
      </c>
      <c r="AB248" s="207">
        <v>45</v>
      </c>
      <c r="AC248" s="207">
        <v>1602</v>
      </c>
      <c r="AD248" s="207">
        <v>46787</v>
      </c>
      <c r="AE248" s="207">
        <v>48165</v>
      </c>
      <c r="AF248" s="207">
        <v>50327</v>
      </c>
      <c r="AG248" s="207">
        <v>52714</v>
      </c>
      <c r="AH248" s="207">
        <v>49166</v>
      </c>
      <c r="AI248" s="207">
        <v>49079</v>
      </c>
      <c r="AJ248" s="207">
        <v>50480</v>
      </c>
      <c r="AK248" s="207">
        <v>50077</v>
      </c>
      <c r="AL248" s="207">
        <v>47709</v>
      </c>
      <c r="AM248" s="207">
        <v>48188</v>
      </c>
    </row>
    <row r="249" spans="16:39" x14ac:dyDescent="0.2">
      <c r="S249" s="243"/>
      <c r="T249" s="229"/>
      <c r="U249" s="229" t="s">
        <v>286</v>
      </c>
      <c r="V249" s="206">
        <v>56127</v>
      </c>
      <c r="W249" s="207">
        <v>54251</v>
      </c>
      <c r="X249" s="207">
        <v>51113</v>
      </c>
      <c r="Y249" s="207">
        <v>42770</v>
      </c>
      <c r="Z249" s="207">
        <v>37405</v>
      </c>
      <c r="AA249" s="207">
        <v>30741</v>
      </c>
      <c r="AB249" s="207">
        <v>23803</v>
      </c>
      <c r="AC249" s="207">
        <v>24921</v>
      </c>
      <c r="AD249" s="207">
        <v>34113</v>
      </c>
      <c r="AE249" s="207">
        <v>46107</v>
      </c>
      <c r="AF249" s="207">
        <v>46133</v>
      </c>
      <c r="AG249" s="207">
        <v>48768</v>
      </c>
      <c r="AH249" s="207">
        <v>53078</v>
      </c>
      <c r="AI249" s="207">
        <v>51958</v>
      </c>
      <c r="AJ249" s="207">
        <v>51232</v>
      </c>
      <c r="AK249" s="207">
        <v>52592</v>
      </c>
      <c r="AL249" s="207">
        <v>52385</v>
      </c>
      <c r="AM249" s="207">
        <v>46913</v>
      </c>
    </row>
    <row r="250" spans="16:39" x14ac:dyDescent="0.2">
      <c r="S250" s="243"/>
      <c r="T250" s="229"/>
      <c r="U250" s="229" t="s">
        <v>287</v>
      </c>
      <c r="V250" s="206">
        <v>121463</v>
      </c>
      <c r="W250" s="207">
        <v>107832</v>
      </c>
      <c r="X250" s="207">
        <v>126328</v>
      </c>
      <c r="Y250" s="207">
        <v>112753</v>
      </c>
      <c r="Z250" s="207">
        <v>60576</v>
      </c>
      <c r="AA250" s="207">
        <v>59650</v>
      </c>
      <c r="AB250" s="207">
        <v>94047</v>
      </c>
      <c r="AC250" s="207">
        <v>111936</v>
      </c>
      <c r="AD250" s="207">
        <v>80626</v>
      </c>
      <c r="AE250" s="207">
        <v>108206</v>
      </c>
      <c r="AF250" s="207">
        <v>68519</v>
      </c>
      <c r="AG250" s="207">
        <v>61248</v>
      </c>
      <c r="AH250" s="207">
        <v>103722</v>
      </c>
      <c r="AI250" s="207">
        <v>112061</v>
      </c>
      <c r="AJ250" s="207">
        <v>92789</v>
      </c>
      <c r="AK250" s="207">
        <v>67027</v>
      </c>
      <c r="AL250" s="207">
        <v>59016</v>
      </c>
      <c r="AM250" s="207">
        <v>45105</v>
      </c>
    </row>
    <row r="251" spans="16:39" x14ac:dyDescent="0.2">
      <c r="S251" s="243"/>
      <c r="T251" s="229"/>
      <c r="U251" s="229" t="s">
        <v>288</v>
      </c>
      <c r="V251" s="206">
        <v>23421</v>
      </c>
      <c r="W251" s="207">
        <v>23574</v>
      </c>
      <c r="X251" s="207">
        <v>23726</v>
      </c>
      <c r="Y251" s="207">
        <v>25150</v>
      </c>
      <c r="Z251" s="207">
        <v>25729</v>
      </c>
      <c r="AA251" s="207">
        <v>18501</v>
      </c>
      <c r="AB251" s="207">
        <v>22020</v>
      </c>
      <c r="AC251" s="207">
        <v>14381</v>
      </c>
      <c r="AD251" s="207">
        <v>18020</v>
      </c>
      <c r="AE251" s="207">
        <v>12883</v>
      </c>
      <c r="AF251" s="207">
        <v>17192</v>
      </c>
      <c r="AG251" s="207">
        <v>33659</v>
      </c>
      <c r="AH251" s="207">
        <v>46306</v>
      </c>
      <c r="AI251" s="207">
        <v>47234</v>
      </c>
      <c r="AJ251" s="207">
        <v>44997</v>
      </c>
      <c r="AK251" s="207">
        <v>48487</v>
      </c>
      <c r="AL251" s="207">
        <v>47437</v>
      </c>
      <c r="AM251" s="207">
        <v>51061</v>
      </c>
    </row>
    <row r="252" spans="16:39" x14ac:dyDescent="0.2">
      <c r="S252" s="243"/>
      <c r="T252" s="229"/>
      <c r="U252" s="229" t="s">
        <v>289</v>
      </c>
      <c r="V252" s="206">
        <v>32916</v>
      </c>
      <c r="W252" s="207">
        <v>23345</v>
      </c>
      <c r="X252" s="207">
        <v>20920</v>
      </c>
      <c r="Y252" s="207">
        <v>18266</v>
      </c>
      <c r="Z252" s="207">
        <v>16355</v>
      </c>
      <c r="AA252" s="207">
        <v>17312</v>
      </c>
      <c r="AB252" s="207">
        <v>18406</v>
      </c>
      <c r="AC252" s="207">
        <v>20335</v>
      </c>
      <c r="AD252" s="207">
        <v>22518</v>
      </c>
      <c r="AE252" s="207">
        <v>19384</v>
      </c>
      <c r="AF252" s="207">
        <v>21564</v>
      </c>
      <c r="AG252" s="207">
        <v>24192</v>
      </c>
      <c r="AH252" s="207">
        <v>23648</v>
      </c>
      <c r="AI252" s="207">
        <v>24012</v>
      </c>
      <c r="AJ252" s="207">
        <v>24339</v>
      </c>
      <c r="AK252" s="207">
        <v>25139</v>
      </c>
      <c r="AL252" s="207">
        <v>21300</v>
      </c>
      <c r="AM252" s="207">
        <v>25485</v>
      </c>
    </row>
    <row r="253" spans="16:39" x14ac:dyDescent="0.2">
      <c r="S253" s="243"/>
      <c r="T253" s="229"/>
      <c r="U253" s="229" t="s">
        <v>290</v>
      </c>
      <c r="V253" s="206">
        <v>9545</v>
      </c>
      <c r="W253" s="207">
        <v>9146</v>
      </c>
      <c r="X253" s="207">
        <v>8126</v>
      </c>
      <c r="Y253" s="207">
        <v>6021</v>
      </c>
      <c r="Z253" s="207">
        <v>4966</v>
      </c>
      <c r="AA253" s="207">
        <v>4467</v>
      </c>
      <c r="AB253" s="207">
        <v>0</v>
      </c>
      <c r="AC253" s="207">
        <v>1447</v>
      </c>
      <c r="AD253" s="207">
        <v>8311</v>
      </c>
      <c r="AE253" s="207">
        <v>9089</v>
      </c>
      <c r="AF253" s="207">
        <v>9095</v>
      </c>
      <c r="AG253" s="207">
        <v>9106</v>
      </c>
      <c r="AH253" s="207">
        <v>7641</v>
      </c>
      <c r="AI253" s="207">
        <v>8853</v>
      </c>
      <c r="AJ253" s="207">
        <v>9084</v>
      </c>
      <c r="AK253" s="207">
        <v>8815</v>
      </c>
      <c r="AL253" s="207">
        <v>9113</v>
      </c>
      <c r="AM253" s="207">
        <v>7496</v>
      </c>
    </row>
    <row r="254" spans="16:39" x14ac:dyDescent="0.2">
      <c r="S254" s="243"/>
      <c r="T254" s="229"/>
      <c r="U254" s="229" t="s">
        <v>291</v>
      </c>
      <c r="V254" s="206">
        <v>192843</v>
      </c>
      <c r="W254" s="207">
        <v>183070</v>
      </c>
      <c r="X254" s="207">
        <v>186289</v>
      </c>
      <c r="Y254" s="207">
        <v>187159</v>
      </c>
      <c r="Z254" s="207">
        <v>181625</v>
      </c>
      <c r="AA254" s="207">
        <v>193911</v>
      </c>
      <c r="AB254" s="207">
        <v>164623</v>
      </c>
      <c r="AC254" s="207">
        <v>125656</v>
      </c>
      <c r="AD254" s="207">
        <v>170524</v>
      </c>
      <c r="AE254" s="207">
        <v>185856</v>
      </c>
      <c r="AF254" s="207">
        <v>184403</v>
      </c>
      <c r="AG254" s="207">
        <v>191738</v>
      </c>
      <c r="AH254" s="207">
        <v>197842</v>
      </c>
      <c r="AI254" s="207">
        <v>193499</v>
      </c>
      <c r="AJ254" s="207">
        <v>188641</v>
      </c>
      <c r="AK254" s="207">
        <v>189354</v>
      </c>
      <c r="AL254" s="207">
        <v>183885</v>
      </c>
      <c r="AM254" s="207">
        <v>191145</v>
      </c>
    </row>
    <row r="255" spans="16:39" x14ac:dyDescent="0.2">
      <c r="S255" s="243"/>
      <c r="T255" s="229"/>
      <c r="U255" s="229" t="s">
        <v>292</v>
      </c>
      <c r="V255" s="206">
        <v>3229</v>
      </c>
      <c r="W255" s="207">
        <v>3113</v>
      </c>
      <c r="X255" s="207">
        <v>3232</v>
      </c>
      <c r="Y255" s="207">
        <v>3228</v>
      </c>
      <c r="Z255" s="207">
        <v>2387</v>
      </c>
      <c r="AA255" s="207">
        <v>2308</v>
      </c>
      <c r="AB255" s="207">
        <v>2171</v>
      </c>
      <c r="AC255" s="207">
        <v>2699</v>
      </c>
      <c r="AD255" s="207">
        <v>2214</v>
      </c>
      <c r="AE255" s="207">
        <v>1645</v>
      </c>
      <c r="AF255" s="207">
        <v>3068</v>
      </c>
      <c r="AG255" s="207">
        <v>2726</v>
      </c>
      <c r="AH255" s="207">
        <v>1276</v>
      </c>
      <c r="AI255" s="207">
        <v>1321</v>
      </c>
      <c r="AJ255" s="207">
        <v>1272</v>
      </c>
      <c r="AK255" s="207">
        <v>1276</v>
      </c>
      <c r="AL255" s="207">
        <v>1286</v>
      </c>
      <c r="AM255" s="207">
        <v>1288</v>
      </c>
    </row>
    <row r="256" spans="16:39" x14ac:dyDescent="0.2">
      <c r="S256" s="243"/>
      <c r="T256" s="229"/>
      <c r="U256" s="229" t="s">
        <v>267</v>
      </c>
      <c r="V256" s="206">
        <v>27867</v>
      </c>
      <c r="W256" s="207">
        <v>25777</v>
      </c>
      <c r="X256" s="207">
        <v>25227</v>
      </c>
      <c r="Y256" s="207">
        <v>19692</v>
      </c>
      <c r="Z256" s="207">
        <v>15507</v>
      </c>
      <c r="AA256" s="207">
        <v>13356</v>
      </c>
      <c r="AB256" s="207">
        <v>13247</v>
      </c>
      <c r="AC256" s="207">
        <v>16291</v>
      </c>
      <c r="AD256" s="207">
        <v>16918</v>
      </c>
      <c r="AE256" s="207">
        <v>19541</v>
      </c>
      <c r="AF256" s="207">
        <v>26942</v>
      </c>
      <c r="AG256" s="207">
        <v>36288</v>
      </c>
      <c r="AH256" s="207">
        <v>27829</v>
      </c>
      <c r="AI256" s="207">
        <v>0</v>
      </c>
      <c r="AJ256" s="207">
        <v>0</v>
      </c>
      <c r="AK256" s="207">
        <v>0</v>
      </c>
      <c r="AL256" s="207">
        <v>0</v>
      </c>
      <c r="AM256" s="207">
        <v>0</v>
      </c>
    </row>
    <row r="257" spans="19:39" x14ac:dyDescent="0.2">
      <c r="S257" s="243"/>
      <c r="T257" s="229"/>
      <c r="U257" s="244" t="s">
        <v>293</v>
      </c>
      <c r="V257" s="206">
        <v>0</v>
      </c>
      <c r="W257" s="207">
        <v>0</v>
      </c>
      <c r="X257" s="207">
        <v>0</v>
      </c>
      <c r="Y257" s="207">
        <v>0</v>
      </c>
      <c r="Z257" s="207">
        <v>0</v>
      </c>
      <c r="AA257" s="207">
        <v>0</v>
      </c>
      <c r="AB257" s="207">
        <v>241</v>
      </c>
      <c r="AC257" s="207">
        <v>198</v>
      </c>
      <c r="AD257" s="207">
        <v>0</v>
      </c>
      <c r="AE257" s="207">
        <v>0</v>
      </c>
      <c r="AF257" s="207">
        <v>0</v>
      </c>
      <c r="AG257" s="207">
        <v>0</v>
      </c>
      <c r="AH257" s="207">
        <v>0</v>
      </c>
      <c r="AI257" s="207" t="s">
        <v>0</v>
      </c>
      <c r="AJ257" s="207" t="s">
        <v>0</v>
      </c>
      <c r="AK257" s="207" t="s">
        <v>0</v>
      </c>
      <c r="AL257" s="207" t="s">
        <v>0</v>
      </c>
      <c r="AM257" s="207" t="s">
        <v>0</v>
      </c>
    </row>
    <row r="258" spans="19:39" x14ac:dyDescent="0.2">
      <c r="S258" s="243"/>
      <c r="T258" s="229"/>
      <c r="U258" s="244" t="s">
        <v>294</v>
      </c>
      <c r="V258" s="206">
        <v>0</v>
      </c>
      <c r="W258" s="207">
        <v>0</v>
      </c>
      <c r="X258" s="207">
        <v>0</v>
      </c>
      <c r="Y258" s="207">
        <v>0</v>
      </c>
      <c r="Z258" s="207">
        <v>0</v>
      </c>
      <c r="AA258" s="207">
        <v>0</v>
      </c>
      <c r="AB258" s="207">
        <v>11</v>
      </c>
      <c r="AC258" s="207">
        <v>0</v>
      </c>
      <c r="AD258" s="207">
        <v>0</v>
      </c>
      <c r="AE258" s="207">
        <v>0</v>
      </c>
      <c r="AF258" s="207">
        <v>0</v>
      </c>
      <c r="AG258" s="207">
        <v>606</v>
      </c>
      <c r="AH258" s="207">
        <v>0</v>
      </c>
      <c r="AI258" s="207" t="s">
        <v>0</v>
      </c>
      <c r="AJ258" s="207" t="s">
        <v>0</v>
      </c>
      <c r="AK258" s="207" t="s">
        <v>0</v>
      </c>
      <c r="AL258" s="207" t="s">
        <v>0</v>
      </c>
      <c r="AM258" s="207" t="s">
        <v>0</v>
      </c>
    </row>
    <row r="259" spans="19:39" x14ac:dyDescent="0.2">
      <c r="S259" s="243"/>
      <c r="T259" s="229"/>
      <c r="U259" s="244" t="s">
        <v>295</v>
      </c>
      <c r="V259" s="206">
        <v>0</v>
      </c>
      <c r="W259" s="207">
        <v>0</v>
      </c>
      <c r="X259" s="207">
        <v>0</v>
      </c>
      <c r="Y259" s="207">
        <v>0</v>
      </c>
      <c r="Z259" s="207">
        <v>0</v>
      </c>
      <c r="AA259" s="207">
        <v>0</v>
      </c>
      <c r="AB259" s="207">
        <v>0</v>
      </c>
      <c r="AC259" s="207">
        <v>207</v>
      </c>
      <c r="AD259" s="207">
        <v>0</v>
      </c>
      <c r="AE259" s="207">
        <v>0</v>
      </c>
      <c r="AF259" s="207">
        <v>0</v>
      </c>
      <c r="AG259" s="207">
        <v>0</v>
      </c>
      <c r="AH259" s="207">
        <v>140</v>
      </c>
      <c r="AI259" s="207" t="s">
        <v>0</v>
      </c>
      <c r="AJ259" s="207" t="s">
        <v>0</v>
      </c>
      <c r="AK259" s="207" t="s">
        <v>0</v>
      </c>
      <c r="AL259" s="207" t="s">
        <v>0</v>
      </c>
      <c r="AM259" s="207" t="s">
        <v>0</v>
      </c>
    </row>
    <row r="260" spans="19:39" x14ac:dyDescent="0.2">
      <c r="S260" s="243"/>
      <c r="T260" s="229"/>
      <c r="U260" s="244" t="s">
        <v>296</v>
      </c>
      <c r="V260" s="206">
        <v>0</v>
      </c>
      <c r="W260" s="207">
        <v>0</v>
      </c>
      <c r="X260" s="207">
        <v>0</v>
      </c>
      <c r="Y260" s="207">
        <v>0</v>
      </c>
      <c r="Z260" s="207">
        <v>0</v>
      </c>
      <c r="AA260" s="207">
        <v>0</v>
      </c>
      <c r="AB260" s="207">
        <v>0</v>
      </c>
      <c r="AC260" s="207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 t="s">
        <v>0</v>
      </c>
      <c r="AJ260" s="207" t="s">
        <v>0</v>
      </c>
      <c r="AK260" s="207" t="s">
        <v>0</v>
      </c>
      <c r="AL260" s="207" t="s">
        <v>0</v>
      </c>
      <c r="AM260" s="207" t="s">
        <v>0</v>
      </c>
    </row>
    <row r="261" spans="19:39" x14ac:dyDescent="0.2">
      <c r="S261" s="243"/>
      <c r="T261" s="229"/>
      <c r="U261" s="244" t="s">
        <v>297</v>
      </c>
      <c r="V261" s="206">
        <v>7478</v>
      </c>
      <c r="W261" s="207">
        <v>7496</v>
      </c>
      <c r="X261" s="207">
        <v>7229</v>
      </c>
      <c r="Y261" s="207">
        <v>2732</v>
      </c>
      <c r="Z261" s="207">
        <v>476</v>
      </c>
      <c r="AA261" s="207">
        <v>603</v>
      </c>
      <c r="AB261" s="207">
        <v>903</v>
      </c>
      <c r="AC261" s="207">
        <v>465</v>
      </c>
      <c r="AD261" s="207">
        <v>1907</v>
      </c>
      <c r="AE261" s="207">
        <v>9109</v>
      </c>
      <c r="AF261" s="207">
        <v>9483</v>
      </c>
      <c r="AG261" s="207">
        <v>9463</v>
      </c>
      <c r="AH261" s="207">
        <v>9604</v>
      </c>
      <c r="AI261" s="207" t="s">
        <v>0</v>
      </c>
      <c r="AJ261" s="207" t="s">
        <v>0</v>
      </c>
      <c r="AK261" s="207" t="s">
        <v>0</v>
      </c>
      <c r="AL261" s="207" t="s">
        <v>0</v>
      </c>
      <c r="AM261" s="207" t="s">
        <v>0</v>
      </c>
    </row>
    <row r="262" spans="19:39" x14ac:dyDescent="0.2">
      <c r="S262" s="243"/>
      <c r="T262" s="229"/>
      <c r="U262" s="244" t="s">
        <v>298</v>
      </c>
      <c r="V262" s="206">
        <v>1172</v>
      </c>
      <c r="W262" s="207">
        <v>1949</v>
      </c>
      <c r="X262" s="207">
        <v>1120</v>
      </c>
      <c r="Y262" s="207">
        <v>88</v>
      </c>
      <c r="Z262" s="207">
        <v>0</v>
      </c>
      <c r="AA262" s="207">
        <v>0</v>
      </c>
      <c r="AB262" s="207">
        <v>0</v>
      </c>
      <c r="AC262" s="207">
        <v>0</v>
      </c>
      <c r="AD262" s="207">
        <v>0</v>
      </c>
      <c r="AE262" s="207">
        <v>0</v>
      </c>
      <c r="AF262" s="207">
        <v>0</v>
      </c>
      <c r="AG262" s="207">
        <v>0</v>
      </c>
      <c r="AH262" s="207">
        <v>461</v>
      </c>
      <c r="AI262" s="207" t="s">
        <v>0</v>
      </c>
      <c r="AJ262" s="207" t="s">
        <v>0</v>
      </c>
      <c r="AK262" s="207" t="s">
        <v>0</v>
      </c>
      <c r="AL262" s="207" t="s">
        <v>0</v>
      </c>
      <c r="AM262" s="207" t="s">
        <v>0</v>
      </c>
    </row>
    <row r="263" spans="19:39" x14ac:dyDescent="0.2">
      <c r="S263" s="243"/>
      <c r="T263" s="229"/>
      <c r="U263" s="244" t="s">
        <v>299</v>
      </c>
      <c r="V263" s="206">
        <v>7462</v>
      </c>
      <c r="W263" s="207">
        <v>4407</v>
      </c>
      <c r="X263" s="207">
        <v>5637</v>
      </c>
      <c r="Y263" s="207">
        <v>5670</v>
      </c>
      <c r="Z263" s="207">
        <v>4872</v>
      </c>
      <c r="AA263" s="207">
        <v>3767</v>
      </c>
      <c r="AB263" s="207">
        <v>1052</v>
      </c>
      <c r="AC263" s="207">
        <v>3251</v>
      </c>
      <c r="AD263" s="207">
        <v>3652</v>
      </c>
      <c r="AE263" s="207">
        <v>812</v>
      </c>
      <c r="AF263" s="207">
        <v>2787</v>
      </c>
      <c r="AG263" s="207">
        <v>6771</v>
      </c>
      <c r="AH263" s="207">
        <v>5535</v>
      </c>
      <c r="AI263" s="207" t="s">
        <v>0</v>
      </c>
      <c r="AJ263" s="207" t="s">
        <v>0</v>
      </c>
      <c r="AK263" s="207" t="s">
        <v>0</v>
      </c>
      <c r="AL263" s="207" t="s">
        <v>0</v>
      </c>
      <c r="AM263" s="207" t="s">
        <v>0</v>
      </c>
    </row>
    <row r="264" spans="19:39" x14ac:dyDescent="0.2">
      <c r="S264" s="243"/>
      <c r="T264" s="229"/>
      <c r="U264" s="244" t="s">
        <v>300</v>
      </c>
      <c r="V264" s="206">
        <v>6060</v>
      </c>
      <c r="W264" s="207">
        <v>6346</v>
      </c>
      <c r="X264" s="207">
        <v>6320</v>
      </c>
      <c r="Y264" s="207">
        <v>5681</v>
      </c>
      <c r="Z264" s="207">
        <v>5158</v>
      </c>
      <c r="AA264" s="207">
        <v>3903</v>
      </c>
      <c r="AB264" s="207">
        <v>6176</v>
      </c>
      <c r="AC264" s="207">
        <v>7793</v>
      </c>
      <c r="AD264" s="207">
        <v>8091</v>
      </c>
      <c r="AE264" s="207">
        <v>7278</v>
      </c>
      <c r="AF264" s="207">
        <v>10139</v>
      </c>
      <c r="AG264" s="207">
        <v>13806</v>
      </c>
      <c r="AH264" s="207">
        <v>8593</v>
      </c>
      <c r="AI264" s="207" t="s">
        <v>0</v>
      </c>
      <c r="AJ264" s="207" t="s">
        <v>0</v>
      </c>
      <c r="AK264" s="207" t="s">
        <v>0</v>
      </c>
      <c r="AL264" s="207" t="s">
        <v>0</v>
      </c>
      <c r="AM264" s="207" t="s">
        <v>0</v>
      </c>
    </row>
    <row r="265" spans="19:39" x14ac:dyDescent="0.2">
      <c r="S265" s="243"/>
      <c r="T265" s="229"/>
      <c r="U265" s="244" t="s">
        <v>301</v>
      </c>
      <c r="V265" s="206">
        <v>49</v>
      </c>
      <c r="W265" s="207">
        <v>49</v>
      </c>
      <c r="X265" s="207">
        <v>49</v>
      </c>
      <c r="Y265" s="207">
        <v>51</v>
      </c>
      <c r="Z265" s="207">
        <v>70</v>
      </c>
      <c r="AA265" s="207">
        <v>66</v>
      </c>
      <c r="AB265" s="207">
        <v>263</v>
      </c>
      <c r="AC265" s="207">
        <v>487</v>
      </c>
      <c r="AD265" s="207">
        <v>201</v>
      </c>
      <c r="AE265" s="207">
        <v>67</v>
      </c>
      <c r="AF265" s="207">
        <v>659</v>
      </c>
      <c r="AG265" s="207">
        <v>1579</v>
      </c>
      <c r="AH265" s="207">
        <v>1274</v>
      </c>
      <c r="AI265" s="207" t="s">
        <v>0</v>
      </c>
      <c r="AJ265" s="207" t="s">
        <v>0</v>
      </c>
      <c r="AK265" s="207" t="s">
        <v>0</v>
      </c>
      <c r="AL265" s="207" t="s">
        <v>0</v>
      </c>
      <c r="AM265" s="207" t="s">
        <v>0</v>
      </c>
    </row>
    <row r="266" spans="19:39" x14ac:dyDescent="0.2">
      <c r="S266" s="243"/>
      <c r="T266" s="229"/>
      <c r="U266" s="244" t="s">
        <v>292</v>
      </c>
      <c r="V266" s="206">
        <v>3229</v>
      </c>
      <c r="W266" s="207">
        <v>3113</v>
      </c>
      <c r="X266" s="207">
        <v>3232</v>
      </c>
      <c r="Y266" s="207">
        <v>3158</v>
      </c>
      <c r="Z266" s="207">
        <v>1710</v>
      </c>
      <c r="AA266" s="207">
        <v>1328</v>
      </c>
      <c r="AB266" s="207">
        <v>2134</v>
      </c>
      <c r="AC266" s="207">
        <v>2880</v>
      </c>
      <c r="AD266" s="207">
        <v>2263</v>
      </c>
      <c r="AE266" s="207">
        <v>1573</v>
      </c>
      <c r="AF266" s="207">
        <v>3103</v>
      </c>
      <c r="AG266" s="207">
        <v>3106</v>
      </c>
      <c r="AH266" s="207">
        <v>1276</v>
      </c>
      <c r="AI266" s="207" t="s">
        <v>0</v>
      </c>
      <c r="AJ266" s="207" t="s">
        <v>0</v>
      </c>
      <c r="AK266" s="207" t="s">
        <v>0</v>
      </c>
      <c r="AL266" s="207" t="s">
        <v>0</v>
      </c>
      <c r="AM266" s="207" t="s">
        <v>0</v>
      </c>
    </row>
    <row r="267" spans="19:39" x14ac:dyDescent="0.2">
      <c r="S267" s="243"/>
      <c r="T267" s="229"/>
      <c r="U267" s="244" t="s">
        <v>302</v>
      </c>
      <c r="V267" s="206">
        <v>503</v>
      </c>
      <c r="W267" s="207">
        <v>503</v>
      </c>
      <c r="X267" s="207">
        <v>378</v>
      </c>
      <c r="Y267" s="207">
        <v>231</v>
      </c>
      <c r="Z267" s="207">
        <v>147</v>
      </c>
      <c r="AA267" s="207">
        <v>97</v>
      </c>
      <c r="AB267" s="207">
        <v>76</v>
      </c>
      <c r="AC267" s="207">
        <v>97</v>
      </c>
      <c r="AD267" s="207">
        <v>101</v>
      </c>
      <c r="AE267" s="207">
        <v>93</v>
      </c>
      <c r="AF267" s="207">
        <v>96</v>
      </c>
      <c r="AG267" s="207">
        <v>310</v>
      </c>
      <c r="AH267" s="207">
        <v>269</v>
      </c>
      <c r="AI267" s="207" t="s">
        <v>0</v>
      </c>
      <c r="AJ267" s="207" t="s">
        <v>0</v>
      </c>
      <c r="AK267" s="207" t="s">
        <v>0</v>
      </c>
      <c r="AL267" s="207" t="s">
        <v>0</v>
      </c>
      <c r="AM267" s="207" t="s">
        <v>0</v>
      </c>
    </row>
    <row r="268" spans="19:39" x14ac:dyDescent="0.2">
      <c r="S268" s="243"/>
      <c r="T268" s="229"/>
      <c r="U268" s="244" t="s">
        <v>303</v>
      </c>
      <c r="V268" s="206">
        <v>0</v>
      </c>
      <c r="W268" s="207">
        <v>0</v>
      </c>
      <c r="X268" s="207">
        <v>0</v>
      </c>
      <c r="Y268" s="207">
        <v>815</v>
      </c>
      <c r="Z268" s="207">
        <v>2141</v>
      </c>
      <c r="AA268" s="207">
        <v>2837</v>
      </c>
      <c r="AB268" s="207">
        <v>1508</v>
      </c>
      <c r="AC268" s="207">
        <v>198</v>
      </c>
      <c r="AD268" s="207">
        <v>0</v>
      </c>
      <c r="AE268" s="207">
        <v>0</v>
      </c>
      <c r="AF268" s="207">
        <v>0</v>
      </c>
      <c r="AG268" s="207">
        <v>0</v>
      </c>
      <c r="AH268" s="207">
        <v>0</v>
      </c>
      <c r="AI268" s="207" t="s">
        <v>0</v>
      </c>
      <c r="AJ268" s="207" t="s">
        <v>0</v>
      </c>
      <c r="AK268" s="207" t="s">
        <v>0</v>
      </c>
      <c r="AL268" s="207" t="s">
        <v>0</v>
      </c>
      <c r="AM268" s="207" t="s">
        <v>0</v>
      </c>
    </row>
    <row r="269" spans="19:39" x14ac:dyDescent="0.2">
      <c r="S269" s="243"/>
      <c r="T269" s="229"/>
      <c r="U269" s="244" t="s">
        <v>304</v>
      </c>
      <c r="V269" s="206">
        <v>1237</v>
      </c>
      <c r="W269" s="207">
        <v>1240</v>
      </c>
      <c r="X269" s="207">
        <v>585</v>
      </c>
      <c r="Y269" s="207">
        <v>566</v>
      </c>
      <c r="Z269" s="207">
        <v>112</v>
      </c>
      <c r="AA269" s="207">
        <v>96</v>
      </c>
      <c r="AB269" s="207">
        <v>148</v>
      </c>
      <c r="AC269" s="207">
        <v>0</v>
      </c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 t="s">
        <v>0</v>
      </c>
      <c r="AJ269" s="207" t="s">
        <v>0</v>
      </c>
      <c r="AK269" s="207" t="s">
        <v>0</v>
      </c>
      <c r="AL269" s="207" t="s">
        <v>0</v>
      </c>
      <c r="AM269" s="207" t="s">
        <v>0</v>
      </c>
    </row>
    <row r="270" spans="19:39" x14ac:dyDescent="0.2">
      <c r="S270" s="243"/>
      <c r="T270" s="229"/>
      <c r="U270" s="244" t="s">
        <v>305</v>
      </c>
      <c r="V270" s="206">
        <v>677</v>
      </c>
      <c r="W270" s="207">
        <v>674</v>
      </c>
      <c r="X270" s="207">
        <v>677</v>
      </c>
      <c r="Y270" s="207">
        <v>700</v>
      </c>
      <c r="Z270" s="207">
        <v>821</v>
      </c>
      <c r="AA270" s="207">
        <v>659</v>
      </c>
      <c r="AB270" s="207">
        <v>735</v>
      </c>
      <c r="AC270" s="207">
        <v>715</v>
      </c>
      <c r="AD270" s="207">
        <v>703</v>
      </c>
      <c r="AE270" s="207">
        <v>609</v>
      </c>
      <c r="AF270" s="207">
        <v>675</v>
      </c>
      <c r="AG270" s="207">
        <v>647</v>
      </c>
      <c r="AH270" s="207">
        <v>677</v>
      </c>
      <c r="AI270" s="207" t="s">
        <v>0</v>
      </c>
      <c r="AJ270" s="207" t="s">
        <v>0</v>
      </c>
      <c r="AK270" s="207" t="s">
        <v>0</v>
      </c>
      <c r="AL270" s="207" t="s">
        <v>0</v>
      </c>
      <c r="AM270" s="207" t="s">
        <v>0</v>
      </c>
    </row>
    <row r="271" spans="19:39" x14ac:dyDescent="0.2">
      <c r="S271" s="243"/>
      <c r="T271" s="230"/>
      <c r="U271" s="231" t="s">
        <v>114</v>
      </c>
      <c r="V271" s="232">
        <v>613538</v>
      </c>
      <c r="W271" s="233">
        <v>579455</v>
      </c>
      <c r="X271" s="233">
        <v>591735</v>
      </c>
      <c r="Y271" s="233">
        <v>538928</v>
      </c>
      <c r="Z271" s="233">
        <v>476621</v>
      </c>
      <c r="AA271" s="233">
        <v>453580</v>
      </c>
      <c r="AB271" s="233">
        <v>415351</v>
      </c>
      <c r="AC271" s="233">
        <v>409429</v>
      </c>
      <c r="AD271" s="233">
        <v>464427</v>
      </c>
      <c r="AE271" s="233">
        <v>521637</v>
      </c>
      <c r="AF271" s="233">
        <v>506352</v>
      </c>
      <c r="AG271" s="233">
        <v>544138</v>
      </c>
      <c r="AH271" s="233">
        <v>594398</v>
      </c>
      <c r="AI271" s="233">
        <v>588744</v>
      </c>
      <c r="AJ271" s="233">
        <v>553925</v>
      </c>
      <c r="AK271" s="233">
        <v>532866</v>
      </c>
      <c r="AL271" s="233">
        <v>510187</v>
      </c>
      <c r="AM271" s="233">
        <v>499444</v>
      </c>
    </row>
    <row r="272" spans="19:39" x14ac:dyDescent="0.2">
      <c r="S272" s="243"/>
      <c r="T272" s="227" t="s">
        <v>306</v>
      </c>
      <c r="U272" s="227" t="s">
        <v>307</v>
      </c>
      <c r="V272" s="201">
        <v>322045</v>
      </c>
      <c r="W272" s="202">
        <v>279842</v>
      </c>
      <c r="X272" s="202">
        <v>290417</v>
      </c>
      <c r="Y272" s="202">
        <v>365640</v>
      </c>
      <c r="Z272" s="202">
        <v>301074</v>
      </c>
      <c r="AA272" s="202">
        <v>299402</v>
      </c>
      <c r="AB272" s="202">
        <v>462144</v>
      </c>
      <c r="AC272" s="202">
        <v>359971</v>
      </c>
      <c r="AD272" s="202">
        <v>476354</v>
      </c>
      <c r="AE272" s="202">
        <v>427368</v>
      </c>
      <c r="AF272" s="202">
        <v>410003</v>
      </c>
      <c r="AG272" s="202">
        <v>273082</v>
      </c>
      <c r="AH272" s="202">
        <v>384004</v>
      </c>
      <c r="AI272" s="202">
        <v>359543</v>
      </c>
      <c r="AJ272" s="202">
        <v>345551</v>
      </c>
      <c r="AK272" s="202">
        <v>395219</v>
      </c>
      <c r="AL272" s="202">
        <v>391538</v>
      </c>
      <c r="AM272" s="202">
        <v>490385</v>
      </c>
    </row>
    <row r="273" spans="18:125" x14ac:dyDescent="0.2">
      <c r="S273" s="243"/>
      <c r="T273" s="229"/>
      <c r="U273" s="229" t="s">
        <v>308</v>
      </c>
      <c r="V273" s="206">
        <v>0</v>
      </c>
      <c r="W273" s="207">
        <v>0</v>
      </c>
      <c r="X273" s="207">
        <v>0</v>
      </c>
      <c r="Y273" s="207">
        <v>0</v>
      </c>
      <c r="Z273" s="207">
        <v>0</v>
      </c>
      <c r="AA273" s="207">
        <v>0</v>
      </c>
      <c r="AB273" s="207">
        <v>0</v>
      </c>
      <c r="AC273" s="207">
        <v>0</v>
      </c>
      <c r="AD273" s="207">
        <v>0</v>
      </c>
      <c r="AE273" s="207">
        <v>0</v>
      </c>
      <c r="AF273" s="207">
        <v>0</v>
      </c>
      <c r="AG273" s="207">
        <v>0</v>
      </c>
      <c r="AH273" s="207">
        <v>0</v>
      </c>
      <c r="AI273" s="207">
        <v>0</v>
      </c>
      <c r="AJ273" s="207">
        <v>0</v>
      </c>
      <c r="AK273" s="207">
        <v>0</v>
      </c>
      <c r="AL273" s="207">
        <v>0</v>
      </c>
      <c r="AM273" s="207">
        <v>0</v>
      </c>
    </row>
    <row r="274" spans="18:125" x14ac:dyDescent="0.2">
      <c r="S274" s="243"/>
      <c r="T274" s="229"/>
      <c r="U274" s="229" t="s">
        <v>309</v>
      </c>
      <c r="V274" s="206">
        <v>26366</v>
      </c>
      <c r="W274" s="207">
        <v>89185</v>
      </c>
      <c r="X274" s="207">
        <v>101952</v>
      </c>
      <c r="Y274" s="207">
        <v>65636</v>
      </c>
      <c r="Z274" s="207">
        <v>64801</v>
      </c>
      <c r="AA274" s="207">
        <v>50838</v>
      </c>
      <c r="AB274" s="207">
        <v>87824</v>
      </c>
      <c r="AC274" s="207">
        <v>142381</v>
      </c>
      <c r="AD274" s="207">
        <v>27494</v>
      </c>
      <c r="AE274" s="207">
        <v>18735</v>
      </c>
      <c r="AF274" s="207">
        <v>42157</v>
      </c>
      <c r="AG274" s="207">
        <v>20540</v>
      </c>
      <c r="AH274" s="207" t="s">
        <v>0</v>
      </c>
      <c r="AI274" s="207" t="s">
        <v>0</v>
      </c>
      <c r="AJ274" s="207" t="s">
        <v>0</v>
      </c>
      <c r="AK274" s="207" t="s">
        <v>0</v>
      </c>
      <c r="AL274" s="207" t="s">
        <v>0</v>
      </c>
      <c r="AM274" s="207" t="s">
        <v>0</v>
      </c>
    </row>
    <row r="275" spans="18:125" x14ac:dyDescent="0.2">
      <c r="S275" s="243"/>
      <c r="T275" s="230"/>
      <c r="U275" s="231" t="s">
        <v>114</v>
      </c>
      <c r="V275" s="232">
        <v>348411</v>
      </c>
      <c r="W275" s="233">
        <v>369027</v>
      </c>
      <c r="X275" s="233">
        <v>392369</v>
      </c>
      <c r="Y275" s="233">
        <v>431276</v>
      </c>
      <c r="Z275" s="233">
        <v>365875</v>
      </c>
      <c r="AA275" s="233">
        <v>350240</v>
      </c>
      <c r="AB275" s="233">
        <v>549968</v>
      </c>
      <c r="AC275" s="233">
        <v>502352</v>
      </c>
      <c r="AD275" s="233">
        <v>503848</v>
      </c>
      <c r="AE275" s="233">
        <v>446103</v>
      </c>
      <c r="AF275" s="233">
        <v>452160</v>
      </c>
      <c r="AG275" s="233">
        <v>293622</v>
      </c>
      <c r="AH275" s="233">
        <v>384004</v>
      </c>
      <c r="AI275" s="233">
        <v>359543</v>
      </c>
      <c r="AJ275" s="233">
        <v>345551</v>
      </c>
      <c r="AK275" s="233">
        <v>395219</v>
      </c>
      <c r="AL275" s="233">
        <v>391538</v>
      </c>
      <c r="AM275" s="233">
        <v>490385</v>
      </c>
    </row>
    <row r="276" spans="18:125" x14ac:dyDescent="0.2">
      <c r="S276" s="245"/>
      <c r="T276" s="246" t="s">
        <v>260</v>
      </c>
      <c r="U276" s="247"/>
      <c r="V276" s="248">
        <v>1197343</v>
      </c>
      <c r="W276" s="249">
        <v>1131416</v>
      </c>
      <c r="X276" s="249">
        <v>1218462</v>
      </c>
      <c r="Y276" s="249">
        <v>1179906</v>
      </c>
      <c r="Z276" s="249">
        <v>1034870</v>
      </c>
      <c r="AA276" s="249">
        <v>980309</v>
      </c>
      <c r="AB276" s="249">
        <v>1136477</v>
      </c>
      <c r="AC276" s="249">
        <v>1150845</v>
      </c>
      <c r="AD276" s="249">
        <v>1262256</v>
      </c>
      <c r="AE276" s="249">
        <v>1262161</v>
      </c>
      <c r="AF276" s="249">
        <v>1273291</v>
      </c>
      <c r="AG276" s="249">
        <v>1145763</v>
      </c>
      <c r="AH276" s="249">
        <v>1203861</v>
      </c>
      <c r="AI276" s="249">
        <v>1172538</v>
      </c>
      <c r="AJ276" s="249">
        <v>1159593</v>
      </c>
      <c r="AK276" s="249">
        <v>1137429</v>
      </c>
      <c r="AL276" s="249">
        <v>1125634</v>
      </c>
      <c r="AM276" s="249">
        <v>1170788</v>
      </c>
    </row>
    <row r="280" spans="18:125" x14ac:dyDescent="0.2">
      <c r="S280" s="2"/>
      <c r="T280" s="367" t="s">
        <v>310</v>
      </c>
      <c r="U280" s="368"/>
      <c r="V280" s="368"/>
      <c r="W280" s="368"/>
      <c r="X280" s="368"/>
      <c r="Y280" s="368"/>
      <c r="Z280" s="368"/>
      <c r="AA280" s="368"/>
      <c r="AB280" s="368"/>
      <c r="AC280" s="368"/>
      <c r="AD280" s="368"/>
      <c r="AE280" s="368"/>
      <c r="AF280" s="368"/>
      <c r="AG280" s="368"/>
      <c r="AH280" s="368"/>
      <c r="AI280" s="368"/>
      <c r="AJ280" s="368"/>
      <c r="AK280" s="368"/>
      <c r="AL280" s="368"/>
      <c r="AM280" s="368"/>
      <c r="AN280" s="368"/>
      <c r="AO280" s="368"/>
      <c r="AP280" s="368"/>
      <c r="AQ280" s="368"/>
      <c r="AR280" s="368"/>
      <c r="AS280" s="368"/>
      <c r="AT280" s="368"/>
      <c r="AU280" s="368"/>
      <c r="AV280" s="368"/>
      <c r="AW280" s="368"/>
      <c r="AX280" s="368"/>
      <c r="AY280" s="369"/>
      <c r="AZ280" s="367" t="s">
        <v>311</v>
      </c>
      <c r="BA280" s="368"/>
      <c r="BB280" s="368"/>
      <c r="BC280" s="368"/>
      <c r="BD280" s="368"/>
      <c r="BE280" s="368"/>
      <c r="BF280" s="368"/>
      <c r="BG280" s="368"/>
      <c r="BH280" s="368"/>
      <c r="BI280" s="368"/>
      <c r="BJ280" s="368"/>
      <c r="BK280" s="368"/>
      <c r="BL280" s="368"/>
      <c r="BM280" s="368"/>
      <c r="BN280" s="368"/>
      <c r="BO280" s="368"/>
      <c r="BP280" s="368"/>
      <c r="BQ280" s="368"/>
      <c r="BR280" s="368"/>
      <c r="BS280" s="368"/>
      <c r="BT280" s="368"/>
      <c r="BU280" s="368"/>
      <c r="BV280" s="368"/>
      <c r="BW280" s="368"/>
      <c r="BX280" s="368"/>
      <c r="BY280" s="368"/>
      <c r="BZ280" s="368"/>
      <c r="CA280" s="368"/>
      <c r="CB280" s="368"/>
      <c r="CC280" s="368"/>
      <c r="CD280" s="368"/>
      <c r="CE280" s="368"/>
      <c r="CF280" s="368"/>
      <c r="CG280" s="368"/>
      <c r="CH280" s="368"/>
      <c r="CI280" s="368"/>
      <c r="CJ280" s="368"/>
      <c r="CK280" s="368"/>
      <c r="CL280" s="368"/>
      <c r="CM280" s="368"/>
      <c r="CN280" s="368"/>
      <c r="CO280" s="368"/>
      <c r="CP280" s="368"/>
      <c r="CQ280" s="368"/>
      <c r="CR280" s="368"/>
      <c r="CS280" s="368"/>
      <c r="CT280" s="368"/>
      <c r="CU280" s="368"/>
      <c r="CV280" s="368"/>
      <c r="CW280" s="368"/>
      <c r="CX280" s="368"/>
      <c r="CY280" s="368"/>
      <c r="CZ280" s="368"/>
      <c r="DA280" s="368"/>
      <c r="DB280" s="368"/>
      <c r="DC280" s="368"/>
      <c r="DD280" s="368"/>
      <c r="DE280" s="368"/>
      <c r="DF280" s="368"/>
      <c r="DG280" s="368"/>
      <c r="DH280" s="368"/>
      <c r="DI280" s="368"/>
      <c r="DJ280" s="368"/>
      <c r="DK280" s="368"/>
      <c r="DL280" s="368"/>
      <c r="DM280" s="368"/>
      <c r="DN280" s="368"/>
      <c r="DO280" s="368"/>
      <c r="DP280" s="368"/>
      <c r="DQ280" s="368"/>
      <c r="DR280" s="368"/>
      <c r="DS280" s="368"/>
      <c r="DT280" s="369"/>
      <c r="DU280" s="250" t="s">
        <v>260</v>
      </c>
    </row>
    <row r="281" spans="18:125" ht="22.5" x14ac:dyDescent="0.2">
      <c r="R281" s="84" t="s">
        <v>205</v>
      </c>
      <c r="S281" s="251"/>
      <c r="T281" s="252" t="s">
        <v>160</v>
      </c>
      <c r="U281" s="253" t="s">
        <v>312</v>
      </c>
      <c r="V281" s="254" t="s">
        <v>313</v>
      </c>
      <c r="W281" s="254" t="s">
        <v>314</v>
      </c>
      <c r="X281" s="254" t="s">
        <v>315</v>
      </c>
      <c r="Y281" s="254" t="s">
        <v>316</v>
      </c>
      <c r="Z281" s="254" t="s">
        <v>317</v>
      </c>
      <c r="AA281" s="254" t="s">
        <v>318</v>
      </c>
      <c r="AB281" s="254" t="s">
        <v>319</v>
      </c>
      <c r="AC281" s="254" t="s">
        <v>320</v>
      </c>
      <c r="AD281" s="254" t="s">
        <v>321</v>
      </c>
      <c r="AE281" s="254" t="s">
        <v>322</v>
      </c>
      <c r="AF281" s="254" t="s">
        <v>323</v>
      </c>
      <c r="AG281" s="254" t="s">
        <v>324</v>
      </c>
      <c r="AH281" s="254" t="s">
        <v>325</v>
      </c>
      <c r="AI281" s="254" t="s">
        <v>326</v>
      </c>
      <c r="AJ281" s="254" t="s">
        <v>327</v>
      </c>
      <c r="AK281" s="254" t="s">
        <v>328</v>
      </c>
      <c r="AL281" s="254" t="s">
        <v>329</v>
      </c>
      <c r="AM281" s="254" t="s">
        <v>330</v>
      </c>
      <c r="AN281" s="254" t="s">
        <v>331</v>
      </c>
      <c r="AO281" s="254" t="s">
        <v>332</v>
      </c>
      <c r="AP281" s="254" t="s">
        <v>333</v>
      </c>
      <c r="AQ281" s="254" t="s">
        <v>334</v>
      </c>
      <c r="AR281" s="254" t="s">
        <v>335</v>
      </c>
      <c r="AS281" s="254" t="s">
        <v>336</v>
      </c>
      <c r="AT281" s="254" t="s">
        <v>337</v>
      </c>
      <c r="AU281" s="254"/>
      <c r="AV281" s="254" t="s">
        <v>338</v>
      </c>
      <c r="AW281" s="254" t="s">
        <v>339</v>
      </c>
      <c r="AX281" s="254" t="s">
        <v>340</v>
      </c>
      <c r="AY281" s="255" t="s">
        <v>114</v>
      </c>
      <c r="AZ281" s="252" t="s">
        <v>341</v>
      </c>
      <c r="BA281" s="253" t="s">
        <v>342</v>
      </c>
      <c r="BB281" s="253" t="s">
        <v>343</v>
      </c>
      <c r="BC281" s="253"/>
      <c r="BD281" s="253" t="s">
        <v>344</v>
      </c>
      <c r="BE281" s="253" t="s">
        <v>345</v>
      </c>
      <c r="BF281" s="253" t="s">
        <v>346</v>
      </c>
      <c r="BG281" s="253" t="s">
        <v>347</v>
      </c>
      <c r="BH281" s="253" t="s">
        <v>348</v>
      </c>
      <c r="BI281" s="253" t="s">
        <v>349</v>
      </c>
      <c r="BJ281" s="253" t="s">
        <v>350</v>
      </c>
      <c r="BK281" s="254" t="s">
        <v>351</v>
      </c>
      <c r="BL281" s="254" t="s">
        <v>352</v>
      </c>
      <c r="BM281" s="254" t="s">
        <v>353</v>
      </c>
      <c r="BN281" s="254" t="s">
        <v>354</v>
      </c>
      <c r="BO281" s="254" t="s">
        <v>355</v>
      </c>
      <c r="BP281" s="254" t="s">
        <v>356</v>
      </c>
      <c r="BQ281" s="254" t="s">
        <v>357</v>
      </c>
      <c r="BR281" s="254" t="s">
        <v>358</v>
      </c>
      <c r="BS281" s="254" t="s">
        <v>359</v>
      </c>
      <c r="BT281" s="254" t="s">
        <v>360</v>
      </c>
      <c r="BU281" s="254" t="s">
        <v>361</v>
      </c>
      <c r="BV281" s="254" t="s">
        <v>362</v>
      </c>
      <c r="BW281" s="254" t="s">
        <v>363</v>
      </c>
      <c r="BX281" s="254" t="s">
        <v>364</v>
      </c>
      <c r="BY281" s="254" t="s">
        <v>365</v>
      </c>
      <c r="BZ281" s="254" t="s">
        <v>366</v>
      </c>
      <c r="CA281" s="254" t="s">
        <v>367</v>
      </c>
      <c r="CB281" s="254" t="s">
        <v>368</v>
      </c>
      <c r="CC281" s="254" t="s">
        <v>369</v>
      </c>
      <c r="CD281" s="254" t="s">
        <v>370</v>
      </c>
      <c r="CE281" s="254" t="s">
        <v>371</v>
      </c>
      <c r="CF281" s="254" t="s">
        <v>372</v>
      </c>
      <c r="CG281" s="254" t="s">
        <v>373</v>
      </c>
      <c r="CH281" s="254" t="s">
        <v>374</v>
      </c>
      <c r="CI281" s="254" t="s">
        <v>375</v>
      </c>
      <c r="CJ281" s="254" t="s">
        <v>376</v>
      </c>
      <c r="CK281" s="254" t="s">
        <v>377</v>
      </c>
      <c r="CL281" s="254" t="s">
        <v>378</v>
      </c>
      <c r="CM281" s="254" t="s">
        <v>379</v>
      </c>
      <c r="CN281" s="254" t="s">
        <v>380</v>
      </c>
      <c r="CO281" s="254" t="s">
        <v>381</v>
      </c>
      <c r="CP281" s="254" t="s">
        <v>382</v>
      </c>
      <c r="CQ281" s="254" t="s">
        <v>383</v>
      </c>
      <c r="CR281" s="254" t="s">
        <v>384</v>
      </c>
      <c r="CS281" s="254" t="s">
        <v>385</v>
      </c>
      <c r="CT281" s="254" t="s">
        <v>386</v>
      </c>
      <c r="CU281" s="254" t="s">
        <v>387</v>
      </c>
      <c r="CV281" s="254" t="s">
        <v>388</v>
      </c>
      <c r="CW281" s="254" t="s">
        <v>389</v>
      </c>
      <c r="CX281" s="254" t="s">
        <v>390</v>
      </c>
      <c r="CY281" s="254" t="s">
        <v>391</v>
      </c>
      <c r="CZ281" s="254" t="s">
        <v>392</v>
      </c>
      <c r="DA281" s="254" t="s">
        <v>393</v>
      </c>
      <c r="DB281" s="254" t="s">
        <v>394</v>
      </c>
      <c r="DC281" s="254" t="s">
        <v>395</v>
      </c>
      <c r="DD281" s="254" t="s">
        <v>396</v>
      </c>
      <c r="DE281" s="254" t="s">
        <v>397</v>
      </c>
      <c r="DF281" s="254" t="s">
        <v>398</v>
      </c>
      <c r="DG281" s="254" t="s">
        <v>399</v>
      </c>
      <c r="DH281" s="254" t="s">
        <v>400</v>
      </c>
      <c r="DI281" s="254" t="s">
        <v>401</v>
      </c>
      <c r="DJ281" s="254" t="s">
        <v>402</v>
      </c>
      <c r="DK281" s="254" t="s">
        <v>403</v>
      </c>
      <c r="DL281" s="254" t="s">
        <v>404</v>
      </c>
      <c r="DM281" s="254" t="s">
        <v>405</v>
      </c>
      <c r="DN281" s="254" t="s">
        <v>406</v>
      </c>
      <c r="DO281" s="254" t="s">
        <v>407</v>
      </c>
      <c r="DP281" s="254" t="s">
        <v>408</v>
      </c>
      <c r="DQ281" s="254" t="s">
        <v>409</v>
      </c>
      <c r="DR281" s="254" t="s">
        <v>410</v>
      </c>
      <c r="DS281" s="254" t="s">
        <v>411</v>
      </c>
      <c r="DT281" s="255" t="s">
        <v>114</v>
      </c>
      <c r="DU281" s="256"/>
    </row>
    <row r="282" spans="18:125" x14ac:dyDescent="0.2">
      <c r="R282" s="84">
        <f t="shared" ref="R282:R304" si="90">SUM(AZ282:BH282)+BJ282</f>
        <v>640923</v>
      </c>
      <c r="S282" s="257">
        <v>36495</v>
      </c>
      <c r="T282" s="16">
        <v>139672</v>
      </c>
      <c r="U282" s="17">
        <v>78209</v>
      </c>
      <c r="V282" s="17">
        <v>4811</v>
      </c>
      <c r="W282" s="17">
        <v>0</v>
      </c>
      <c r="X282" s="17">
        <v>8214</v>
      </c>
      <c r="Y282" s="17">
        <v>0</v>
      </c>
      <c r="Z282" s="17">
        <v>11685</v>
      </c>
      <c r="AA282" s="17">
        <v>5978</v>
      </c>
      <c r="AB282" s="17">
        <v>4632</v>
      </c>
      <c r="AC282" s="17">
        <v>3086</v>
      </c>
      <c r="AD282" s="17">
        <v>9</v>
      </c>
      <c r="AE282" s="17">
        <v>3219</v>
      </c>
      <c r="AF282" s="17">
        <v>0</v>
      </c>
      <c r="AG282" s="17">
        <v>2899</v>
      </c>
      <c r="AH282" s="17">
        <v>6604</v>
      </c>
      <c r="AI282" s="17">
        <v>401</v>
      </c>
      <c r="AJ282" s="17" t="s">
        <v>0</v>
      </c>
      <c r="AK282" s="17">
        <v>5631</v>
      </c>
      <c r="AL282" s="17">
        <v>3432</v>
      </c>
      <c r="AM282" s="17">
        <v>116</v>
      </c>
      <c r="AN282" s="17">
        <v>3485</v>
      </c>
      <c r="AO282" s="17">
        <v>2365</v>
      </c>
      <c r="AP282" s="17">
        <v>6107</v>
      </c>
      <c r="AQ282" s="17">
        <v>0</v>
      </c>
      <c r="AR282" s="17">
        <v>0</v>
      </c>
      <c r="AS282" s="17">
        <v>496</v>
      </c>
      <c r="AT282" s="17" t="s">
        <v>0</v>
      </c>
      <c r="AU282" s="17"/>
      <c r="AV282" s="17">
        <v>5039</v>
      </c>
      <c r="AW282" s="17" t="s">
        <v>0</v>
      </c>
      <c r="AX282" s="17">
        <v>0</v>
      </c>
      <c r="AY282" s="38">
        <v>217881</v>
      </c>
      <c r="AZ282" s="16">
        <v>52792</v>
      </c>
      <c r="BA282" s="17">
        <v>11477</v>
      </c>
      <c r="BB282" s="17">
        <v>15365</v>
      </c>
      <c r="BC282" s="17"/>
      <c r="BD282" s="17">
        <v>39908</v>
      </c>
      <c r="BE282" s="17">
        <v>167502</v>
      </c>
      <c r="BF282" s="17">
        <v>90085</v>
      </c>
      <c r="BG282" s="17">
        <v>22364</v>
      </c>
      <c r="BH282" s="17">
        <v>17534</v>
      </c>
      <c r="BI282" s="17">
        <v>88517</v>
      </c>
      <c r="BJ282" s="17">
        <v>223896</v>
      </c>
      <c r="BK282" s="17">
        <v>1190</v>
      </c>
      <c r="BL282" s="17">
        <v>0</v>
      </c>
      <c r="BM282" s="17">
        <v>1479</v>
      </c>
      <c r="BN282" s="17">
        <v>0</v>
      </c>
      <c r="BO282" s="17">
        <v>3034</v>
      </c>
      <c r="BP282" s="17">
        <v>31</v>
      </c>
      <c r="BQ282" s="17">
        <v>1116</v>
      </c>
      <c r="BR282" s="17">
        <v>0</v>
      </c>
      <c r="BS282" s="17">
        <v>0</v>
      </c>
      <c r="BT282" s="17">
        <v>544</v>
      </c>
      <c r="BU282" s="17">
        <v>15</v>
      </c>
      <c r="BV282" s="17">
        <v>2393</v>
      </c>
      <c r="BW282" s="17">
        <v>279</v>
      </c>
      <c r="BX282" s="17" t="s">
        <v>0</v>
      </c>
      <c r="BY282" s="17">
        <v>27660</v>
      </c>
      <c r="BZ282" s="17">
        <v>10553</v>
      </c>
      <c r="CA282" s="17">
        <v>11164</v>
      </c>
      <c r="CB282" s="17">
        <v>0</v>
      </c>
      <c r="CC282" s="17">
        <v>3405</v>
      </c>
      <c r="CD282" s="17">
        <v>2011</v>
      </c>
      <c r="CE282" s="17">
        <v>0</v>
      </c>
      <c r="CF282" s="17">
        <v>7566</v>
      </c>
      <c r="CG282" s="17">
        <v>157</v>
      </c>
      <c r="CH282" s="17">
        <v>1774</v>
      </c>
      <c r="CI282" s="17">
        <v>0</v>
      </c>
      <c r="CJ282" s="17">
        <v>14051</v>
      </c>
      <c r="CK282" s="17">
        <v>490</v>
      </c>
      <c r="CL282" s="17">
        <v>111</v>
      </c>
      <c r="CM282" s="17">
        <v>14674</v>
      </c>
      <c r="CN282" s="17">
        <v>75</v>
      </c>
      <c r="CO282" s="17">
        <v>1751</v>
      </c>
      <c r="CP282" s="17">
        <v>240</v>
      </c>
      <c r="CQ282" s="17">
        <v>782</v>
      </c>
      <c r="CR282" s="17">
        <v>9475</v>
      </c>
      <c r="CS282" s="17">
        <v>862</v>
      </c>
      <c r="CT282" s="17">
        <v>0</v>
      </c>
      <c r="CU282" s="17">
        <v>80</v>
      </c>
      <c r="CV282" s="17">
        <v>625</v>
      </c>
      <c r="CW282" s="17">
        <v>8026</v>
      </c>
      <c r="CX282" s="17">
        <v>29</v>
      </c>
      <c r="CY282" s="17">
        <v>6075</v>
      </c>
      <c r="CZ282" s="17">
        <v>1231</v>
      </c>
      <c r="DA282" s="17">
        <v>167</v>
      </c>
      <c r="DB282" s="17">
        <v>71950</v>
      </c>
      <c r="DC282" s="17">
        <v>166</v>
      </c>
      <c r="DD282" s="17">
        <v>0</v>
      </c>
      <c r="DE282" s="17">
        <v>3436</v>
      </c>
      <c r="DF282" s="17">
        <v>1903</v>
      </c>
      <c r="DG282" s="17">
        <v>0</v>
      </c>
      <c r="DH282" s="17">
        <v>4033</v>
      </c>
      <c r="DI282" s="17">
        <v>0</v>
      </c>
      <c r="DJ282" s="17">
        <v>0</v>
      </c>
      <c r="DK282" s="17">
        <v>0</v>
      </c>
      <c r="DL282" s="17">
        <v>0</v>
      </c>
      <c r="DM282" s="17">
        <v>2341</v>
      </c>
      <c r="DN282" s="17">
        <v>811</v>
      </c>
      <c r="DO282" s="17">
        <v>0</v>
      </c>
      <c r="DP282" s="17">
        <v>0</v>
      </c>
      <c r="DQ282" s="17" t="s">
        <v>0</v>
      </c>
      <c r="DR282" s="17">
        <v>6141</v>
      </c>
      <c r="DS282" s="17" t="s">
        <v>0</v>
      </c>
      <c r="DT282" s="38">
        <v>729440</v>
      </c>
      <c r="DU282" s="258">
        <v>947321</v>
      </c>
    </row>
    <row r="283" spans="18:125" x14ac:dyDescent="0.2">
      <c r="R283" s="84">
        <f t="shared" si="90"/>
        <v>616728</v>
      </c>
      <c r="S283" s="259">
        <v>36526</v>
      </c>
      <c r="T283" s="19">
        <v>113367</v>
      </c>
      <c r="U283" s="20">
        <v>66974</v>
      </c>
      <c r="V283" s="20">
        <v>3543</v>
      </c>
      <c r="W283" s="20">
        <v>0</v>
      </c>
      <c r="X283" s="20">
        <v>6196</v>
      </c>
      <c r="Y283" s="20">
        <v>0</v>
      </c>
      <c r="Z283" s="20">
        <v>10070</v>
      </c>
      <c r="AA283" s="20">
        <v>5733</v>
      </c>
      <c r="AB283" s="20">
        <v>4218</v>
      </c>
      <c r="AC283" s="20">
        <v>1722</v>
      </c>
      <c r="AD283" s="20">
        <v>19</v>
      </c>
      <c r="AE283" s="20">
        <v>3155</v>
      </c>
      <c r="AF283" s="20">
        <v>0</v>
      </c>
      <c r="AG283" s="20">
        <v>2138</v>
      </c>
      <c r="AH283" s="20">
        <v>5852</v>
      </c>
      <c r="AI283" s="20">
        <v>379</v>
      </c>
      <c r="AJ283" s="20" t="s">
        <v>0</v>
      </c>
      <c r="AK283" s="20">
        <v>5639</v>
      </c>
      <c r="AL283" s="20">
        <v>2945</v>
      </c>
      <c r="AM283" s="20">
        <v>126</v>
      </c>
      <c r="AN283" s="20">
        <v>4177</v>
      </c>
      <c r="AO283" s="20">
        <v>1414</v>
      </c>
      <c r="AP283" s="20">
        <v>5649</v>
      </c>
      <c r="AQ283" s="20">
        <v>0</v>
      </c>
      <c r="AR283" s="20">
        <v>0</v>
      </c>
      <c r="AS283" s="20">
        <v>15</v>
      </c>
      <c r="AT283" s="20" t="s">
        <v>0</v>
      </c>
      <c r="AU283" s="20"/>
      <c r="AV283" s="20">
        <v>3984</v>
      </c>
      <c r="AW283" s="20" t="s">
        <v>0</v>
      </c>
      <c r="AX283" s="20">
        <v>0</v>
      </c>
      <c r="AY283" s="260">
        <v>180341</v>
      </c>
      <c r="AZ283" s="19">
        <v>44021</v>
      </c>
      <c r="BA283" s="20">
        <v>7418</v>
      </c>
      <c r="BB283" s="20">
        <v>27787</v>
      </c>
      <c r="BC283" s="20"/>
      <c r="BD283" s="20">
        <v>50174</v>
      </c>
      <c r="BE283" s="20">
        <v>144070</v>
      </c>
      <c r="BF283" s="20">
        <v>78748</v>
      </c>
      <c r="BG283" s="20">
        <v>14398</v>
      </c>
      <c r="BH283" s="20">
        <v>16798</v>
      </c>
      <c r="BI283" s="20">
        <v>117278</v>
      </c>
      <c r="BJ283" s="20">
        <v>233314</v>
      </c>
      <c r="BK283" s="20">
        <v>11082</v>
      </c>
      <c r="BL283" s="20">
        <v>0</v>
      </c>
      <c r="BM283" s="20">
        <v>1324</v>
      </c>
      <c r="BN283" s="20">
        <v>0</v>
      </c>
      <c r="BO283" s="20">
        <v>3392</v>
      </c>
      <c r="BP283" s="20">
        <v>310</v>
      </c>
      <c r="BQ283" s="20">
        <v>1177</v>
      </c>
      <c r="BR283" s="20">
        <v>0</v>
      </c>
      <c r="BS283" s="20">
        <v>0</v>
      </c>
      <c r="BT283" s="20">
        <v>705</v>
      </c>
      <c r="BU283" s="20">
        <v>0</v>
      </c>
      <c r="BV283" s="20">
        <v>1751</v>
      </c>
      <c r="BW283" s="20">
        <v>325</v>
      </c>
      <c r="BX283" s="20" t="s">
        <v>0</v>
      </c>
      <c r="BY283" s="20">
        <v>27229</v>
      </c>
      <c r="BZ283" s="20">
        <v>7065</v>
      </c>
      <c r="CA283" s="20">
        <v>11298</v>
      </c>
      <c r="CB283" s="20">
        <v>1924</v>
      </c>
      <c r="CC283" s="20">
        <v>2657</v>
      </c>
      <c r="CD283" s="20">
        <v>2194</v>
      </c>
      <c r="CE283" s="20">
        <v>0</v>
      </c>
      <c r="CF283" s="20">
        <v>5707</v>
      </c>
      <c r="CG283" s="20">
        <v>157</v>
      </c>
      <c r="CH283" s="20">
        <v>1811</v>
      </c>
      <c r="CI283" s="20">
        <v>0</v>
      </c>
      <c r="CJ283" s="20">
        <v>14962</v>
      </c>
      <c r="CK283" s="20">
        <v>507</v>
      </c>
      <c r="CL283" s="20">
        <v>275</v>
      </c>
      <c r="CM283" s="20">
        <v>13157</v>
      </c>
      <c r="CN283" s="20">
        <v>90</v>
      </c>
      <c r="CO283" s="20">
        <v>1712</v>
      </c>
      <c r="CP283" s="20">
        <v>354</v>
      </c>
      <c r="CQ283" s="20">
        <v>984</v>
      </c>
      <c r="CR283" s="20">
        <v>8863</v>
      </c>
      <c r="CS283" s="20">
        <v>811</v>
      </c>
      <c r="CT283" s="20">
        <v>0</v>
      </c>
      <c r="CU283" s="20">
        <v>264</v>
      </c>
      <c r="CV283" s="20">
        <v>628</v>
      </c>
      <c r="CW283" s="20">
        <v>12375</v>
      </c>
      <c r="CX283" s="20">
        <v>38</v>
      </c>
      <c r="CY283" s="20">
        <v>6413</v>
      </c>
      <c r="CZ283" s="20">
        <v>1164</v>
      </c>
      <c r="DA283" s="20">
        <v>196</v>
      </c>
      <c r="DB283" s="20">
        <v>64775</v>
      </c>
      <c r="DC283" s="20">
        <v>159</v>
      </c>
      <c r="DD283" s="20">
        <v>4611</v>
      </c>
      <c r="DE283" s="20">
        <v>2891</v>
      </c>
      <c r="DF283" s="20">
        <v>1327</v>
      </c>
      <c r="DG283" s="20">
        <v>2886</v>
      </c>
      <c r="DH283" s="20">
        <v>3660</v>
      </c>
      <c r="DI283" s="20">
        <v>0</v>
      </c>
      <c r="DJ283" s="20">
        <v>0</v>
      </c>
      <c r="DK283" s="20">
        <v>0</v>
      </c>
      <c r="DL283" s="20">
        <v>0</v>
      </c>
      <c r="DM283" s="20">
        <v>2189</v>
      </c>
      <c r="DN283" s="20">
        <v>657</v>
      </c>
      <c r="DO283" s="20">
        <v>0</v>
      </c>
      <c r="DP283" s="20">
        <v>0</v>
      </c>
      <c r="DQ283" s="20" t="s">
        <v>0</v>
      </c>
      <c r="DR283" s="20">
        <v>7258</v>
      </c>
      <c r="DS283" s="20" t="s">
        <v>0</v>
      </c>
      <c r="DT283" s="260">
        <v>734006</v>
      </c>
      <c r="DU283" s="261">
        <v>914347</v>
      </c>
    </row>
    <row r="284" spans="18:125" x14ac:dyDescent="0.2">
      <c r="R284" s="84">
        <f t="shared" si="90"/>
        <v>535709</v>
      </c>
      <c r="S284" s="259">
        <v>36557</v>
      </c>
      <c r="T284" s="19">
        <v>110754</v>
      </c>
      <c r="U284" s="20">
        <v>58385</v>
      </c>
      <c r="V284" s="20">
        <v>2511</v>
      </c>
      <c r="W284" s="20">
        <v>0</v>
      </c>
      <c r="X284" s="20">
        <v>4323</v>
      </c>
      <c r="Y284" s="20">
        <v>0</v>
      </c>
      <c r="Z284" s="20">
        <v>9479</v>
      </c>
      <c r="AA284" s="20">
        <v>4421</v>
      </c>
      <c r="AB284" s="20">
        <v>3088</v>
      </c>
      <c r="AC284" s="20">
        <v>1327</v>
      </c>
      <c r="AD284" s="20">
        <v>19</v>
      </c>
      <c r="AE284" s="20">
        <v>2630</v>
      </c>
      <c r="AF284" s="20">
        <v>0</v>
      </c>
      <c r="AG284" s="20">
        <v>1569</v>
      </c>
      <c r="AH284" s="20">
        <v>4898</v>
      </c>
      <c r="AI284" s="20">
        <v>473</v>
      </c>
      <c r="AJ284" s="20" t="s">
        <v>0</v>
      </c>
      <c r="AK284" s="20">
        <v>5206</v>
      </c>
      <c r="AL284" s="20">
        <v>3466</v>
      </c>
      <c r="AM284" s="20">
        <v>225</v>
      </c>
      <c r="AN284" s="20">
        <v>3245</v>
      </c>
      <c r="AO284" s="20">
        <v>1166</v>
      </c>
      <c r="AP284" s="20">
        <v>6346</v>
      </c>
      <c r="AQ284" s="20">
        <v>0</v>
      </c>
      <c r="AR284" s="20">
        <v>0</v>
      </c>
      <c r="AS284" s="20">
        <v>18</v>
      </c>
      <c r="AT284" s="20" t="s">
        <v>0</v>
      </c>
      <c r="AU284" s="20"/>
      <c r="AV284" s="20">
        <v>3975</v>
      </c>
      <c r="AW284" s="20" t="s">
        <v>0</v>
      </c>
      <c r="AX284" s="20">
        <v>0</v>
      </c>
      <c r="AY284" s="260">
        <v>169139</v>
      </c>
      <c r="AZ284" s="19">
        <v>41756</v>
      </c>
      <c r="BA284" s="20">
        <v>9352</v>
      </c>
      <c r="BB284" s="20">
        <v>15150</v>
      </c>
      <c r="BC284" s="20"/>
      <c r="BD284" s="20">
        <v>60165</v>
      </c>
      <c r="BE284" s="20">
        <v>130297</v>
      </c>
      <c r="BF284" s="20">
        <v>57988</v>
      </c>
      <c r="BG284" s="20">
        <v>5007</v>
      </c>
      <c r="BH284" s="20">
        <v>16684</v>
      </c>
      <c r="BI284" s="20">
        <v>133222</v>
      </c>
      <c r="BJ284" s="20">
        <v>199310</v>
      </c>
      <c r="BK284" s="20">
        <v>0</v>
      </c>
      <c r="BL284" s="20">
        <v>0</v>
      </c>
      <c r="BM284" s="20">
        <v>1331</v>
      </c>
      <c r="BN284" s="20">
        <v>0</v>
      </c>
      <c r="BO284" s="20">
        <v>3660</v>
      </c>
      <c r="BP284" s="20">
        <v>635</v>
      </c>
      <c r="BQ284" s="20">
        <v>851</v>
      </c>
      <c r="BR284" s="20">
        <v>0</v>
      </c>
      <c r="BS284" s="20">
        <v>0</v>
      </c>
      <c r="BT284" s="20">
        <v>87</v>
      </c>
      <c r="BU284" s="20">
        <v>0</v>
      </c>
      <c r="BV284" s="20">
        <v>1537</v>
      </c>
      <c r="BW284" s="20">
        <v>269</v>
      </c>
      <c r="BX284" s="20" t="s">
        <v>0</v>
      </c>
      <c r="BY284" s="20">
        <v>29643</v>
      </c>
      <c r="BZ284" s="20">
        <v>5646</v>
      </c>
      <c r="CA284" s="20">
        <v>6707</v>
      </c>
      <c r="CB284" s="20">
        <v>1838</v>
      </c>
      <c r="CC284" s="20">
        <v>2040</v>
      </c>
      <c r="CD284" s="20">
        <v>1717</v>
      </c>
      <c r="CE284" s="20">
        <v>0</v>
      </c>
      <c r="CF284" s="20">
        <v>7286</v>
      </c>
      <c r="CG284" s="20">
        <v>157</v>
      </c>
      <c r="CH284" s="20">
        <v>2094</v>
      </c>
      <c r="CI284" s="20">
        <v>0</v>
      </c>
      <c r="CJ284" s="20">
        <v>11054</v>
      </c>
      <c r="CK284" s="20">
        <v>503</v>
      </c>
      <c r="CL284" s="20">
        <v>166</v>
      </c>
      <c r="CM284" s="20">
        <v>11198</v>
      </c>
      <c r="CN284" s="20">
        <v>88</v>
      </c>
      <c r="CO284" s="20">
        <v>1931</v>
      </c>
      <c r="CP284" s="20">
        <v>208</v>
      </c>
      <c r="CQ284" s="20">
        <v>3648</v>
      </c>
      <c r="CR284" s="20">
        <v>6838</v>
      </c>
      <c r="CS284" s="20">
        <v>717</v>
      </c>
      <c r="CT284" s="20">
        <v>0</v>
      </c>
      <c r="CU284" s="20">
        <v>54</v>
      </c>
      <c r="CV284" s="20">
        <v>663</v>
      </c>
      <c r="CW284" s="20">
        <v>7752</v>
      </c>
      <c r="CX284" s="20">
        <v>28</v>
      </c>
      <c r="CY284" s="20">
        <v>5465</v>
      </c>
      <c r="CZ284" s="20">
        <v>1067</v>
      </c>
      <c r="DA284" s="20">
        <v>196</v>
      </c>
      <c r="DB284" s="20">
        <v>52014</v>
      </c>
      <c r="DC284" s="20">
        <v>207</v>
      </c>
      <c r="DD284" s="20">
        <v>8402</v>
      </c>
      <c r="DE284" s="20">
        <v>2085</v>
      </c>
      <c r="DF284" s="20">
        <v>1484</v>
      </c>
      <c r="DG284" s="20">
        <v>4083</v>
      </c>
      <c r="DH284" s="20">
        <v>3298</v>
      </c>
      <c r="DI284" s="20">
        <v>0</v>
      </c>
      <c r="DJ284" s="20">
        <v>0</v>
      </c>
      <c r="DK284" s="20">
        <v>0</v>
      </c>
      <c r="DL284" s="20">
        <v>0</v>
      </c>
      <c r="DM284" s="20">
        <v>1544</v>
      </c>
      <c r="DN284" s="20">
        <v>585</v>
      </c>
      <c r="DO284" s="20">
        <v>0</v>
      </c>
      <c r="DP284" s="20">
        <v>0</v>
      </c>
      <c r="DQ284" s="20" t="s">
        <v>0</v>
      </c>
      <c r="DR284" s="20">
        <v>8534</v>
      </c>
      <c r="DS284" s="20" t="s">
        <v>0</v>
      </c>
      <c r="DT284" s="260">
        <v>668931</v>
      </c>
      <c r="DU284" s="261">
        <v>838070</v>
      </c>
    </row>
    <row r="285" spans="18:125" x14ac:dyDescent="0.2">
      <c r="R285" s="84">
        <f t="shared" si="90"/>
        <v>453081</v>
      </c>
      <c r="S285" s="259">
        <v>36586</v>
      </c>
      <c r="T285" s="19">
        <v>117376</v>
      </c>
      <c r="U285" s="20">
        <v>62240</v>
      </c>
      <c r="V285" s="20">
        <v>2999</v>
      </c>
      <c r="W285" s="20">
        <v>0</v>
      </c>
      <c r="X285" s="20">
        <v>6216</v>
      </c>
      <c r="Y285" s="20">
        <v>0</v>
      </c>
      <c r="Z285" s="20">
        <v>11068</v>
      </c>
      <c r="AA285" s="20">
        <v>6966</v>
      </c>
      <c r="AB285" s="20">
        <v>3479</v>
      </c>
      <c r="AC285" s="20">
        <v>1318</v>
      </c>
      <c r="AD285" s="20">
        <v>18</v>
      </c>
      <c r="AE285" s="20">
        <v>2550</v>
      </c>
      <c r="AF285" s="20">
        <v>0</v>
      </c>
      <c r="AG285" s="20">
        <v>786</v>
      </c>
      <c r="AH285" s="20">
        <v>6280</v>
      </c>
      <c r="AI285" s="20">
        <v>547</v>
      </c>
      <c r="AJ285" s="20" t="s">
        <v>0</v>
      </c>
      <c r="AK285" s="20">
        <v>5124</v>
      </c>
      <c r="AL285" s="20">
        <v>3372</v>
      </c>
      <c r="AM285" s="20">
        <v>184</v>
      </c>
      <c r="AN285" s="20">
        <v>2484</v>
      </c>
      <c r="AO285" s="20">
        <v>881</v>
      </c>
      <c r="AP285" s="20">
        <v>4255</v>
      </c>
      <c r="AQ285" s="20">
        <v>0</v>
      </c>
      <c r="AR285" s="20">
        <v>0</v>
      </c>
      <c r="AS285" s="20">
        <v>0</v>
      </c>
      <c r="AT285" s="20" t="s">
        <v>0</v>
      </c>
      <c r="AU285" s="20"/>
      <c r="AV285" s="20">
        <v>3713</v>
      </c>
      <c r="AW285" s="20" t="s">
        <v>0</v>
      </c>
      <c r="AX285" s="20">
        <v>0</v>
      </c>
      <c r="AY285" s="260">
        <v>179616</v>
      </c>
      <c r="AZ285" s="19">
        <v>38432</v>
      </c>
      <c r="BA285" s="20">
        <v>6443</v>
      </c>
      <c r="BB285" s="20">
        <v>20613</v>
      </c>
      <c r="BC285" s="20"/>
      <c r="BD285" s="20">
        <v>37257</v>
      </c>
      <c r="BE285" s="20">
        <v>128313</v>
      </c>
      <c r="BF285" s="20">
        <v>46276</v>
      </c>
      <c r="BG285" s="20">
        <v>4446</v>
      </c>
      <c r="BH285" s="20">
        <v>14145</v>
      </c>
      <c r="BI285" s="20">
        <v>130551</v>
      </c>
      <c r="BJ285" s="20">
        <v>157156</v>
      </c>
      <c r="BK285" s="20">
        <v>3573</v>
      </c>
      <c r="BL285" s="20">
        <v>0</v>
      </c>
      <c r="BM285" s="20">
        <v>1421</v>
      </c>
      <c r="BN285" s="20">
        <v>0</v>
      </c>
      <c r="BO285" s="20">
        <v>3729</v>
      </c>
      <c r="BP285" s="20">
        <v>437</v>
      </c>
      <c r="BQ285" s="20">
        <v>1204</v>
      </c>
      <c r="BR285" s="20">
        <v>0</v>
      </c>
      <c r="BS285" s="20">
        <v>0</v>
      </c>
      <c r="BT285" s="20">
        <v>1575</v>
      </c>
      <c r="BU285" s="20">
        <v>597</v>
      </c>
      <c r="BV285" s="20">
        <v>1372</v>
      </c>
      <c r="BW285" s="20">
        <v>225</v>
      </c>
      <c r="BX285" s="20" t="s">
        <v>0</v>
      </c>
      <c r="BY285" s="20">
        <v>35115</v>
      </c>
      <c r="BZ285" s="20">
        <v>3759</v>
      </c>
      <c r="CA285" s="20">
        <v>4250</v>
      </c>
      <c r="CB285" s="20">
        <v>48</v>
      </c>
      <c r="CC285" s="20">
        <v>855</v>
      </c>
      <c r="CD285" s="20">
        <v>1013</v>
      </c>
      <c r="CE285" s="20">
        <v>0</v>
      </c>
      <c r="CF285" s="20">
        <v>7966</v>
      </c>
      <c r="CG285" s="20">
        <v>146</v>
      </c>
      <c r="CH285" s="20">
        <v>2360</v>
      </c>
      <c r="CI285" s="20">
        <v>0</v>
      </c>
      <c r="CJ285" s="20">
        <v>5965</v>
      </c>
      <c r="CK285" s="20">
        <v>418</v>
      </c>
      <c r="CL285" s="20">
        <v>195</v>
      </c>
      <c r="CM285" s="20">
        <v>10565</v>
      </c>
      <c r="CN285" s="20">
        <v>87</v>
      </c>
      <c r="CO285" s="20">
        <v>1760</v>
      </c>
      <c r="CP285" s="20">
        <v>54</v>
      </c>
      <c r="CQ285" s="20">
        <v>2179</v>
      </c>
      <c r="CR285" s="20">
        <v>9076</v>
      </c>
      <c r="CS285" s="20">
        <v>159</v>
      </c>
      <c r="CT285" s="20">
        <v>0</v>
      </c>
      <c r="CU285" s="20">
        <v>52</v>
      </c>
      <c r="CV285" s="20">
        <v>752</v>
      </c>
      <c r="CW285" s="20">
        <v>4025</v>
      </c>
      <c r="CX285" s="20">
        <v>35</v>
      </c>
      <c r="CY285" s="20">
        <v>3073</v>
      </c>
      <c r="CZ285" s="20">
        <v>821</v>
      </c>
      <c r="DA285" s="20">
        <v>161</v>
      </c>
      <c r="DB285" s="20">
        <v>26382</v>
      </c>
      <c r="DC285" s="20">
        <v>471</v>
      </c>
      <c r="DD285" s="20">
        <v>4865</v>
      </c>
      <c r="DE285" s="20">
        <v>1350</v>
      </c>
      <c r="DF285" s="20">
        <v>1182</v>
      </c>
      <c r="DG285" s="20">
        <v>2809</v>
      </c>
      <c r="DH285" s="20">
        <v>1842</v>
      </c>
      <c r="DI285" s="20">
        <v>0</v>
      </c>
      <c r="DJ285" s="20">
        <v>0</v>
      </c>
      <c r="DK285" s="20">
        <v>0</v>
      </c>
      <c r="DL285" s="20">
        <v>0</v>
      </c>
      <c r="DM285" s="20">
        <v>1213</v>
      </c>
      <c r="DN285" s="20">
        <v>431</v>
      </c>
      <c r="DO285" s="20">
        <v>0</v>
      </c>
      <c r="DP285" s="20">
        <v>0</v>
      </c>
      <c r="DQ285" s="20" t="s">
        <v>0</v>
      </c>
      <c r="DR285" s="20">
        <v>7589</v>
      </c>
      <c r="DS285" s="20" t="s">
        <v>0</v>
      </c>
      <c r="DT285" s="260">
        <v>583632</v>
      </c>
      <c r="DU285" s="261">
        <v>763248</v>
      </c>
    </row>
    <row r="286" spans="18:125" x14ac:dyDescent="0.2">
      <c r="R286" s="84">
        <f t="shared" si="90"/>
        <v>452600</v>
      </c>
      <c r="S286" s="259">
        <v>36617</v>
      </c>
      <c r="T286" s="19">
        <v>109691</v>
      </c>
      <c r="U286" s="20">
        <v>53057</v>
      </c>
      <c r="V286" s="20">
        <v>2217</v>
      </c>
      <c r="W286" s="20">
        <v>0</v>
      </c>
      <c r="X286" s="20">
        <v>4366</v>
      </c>
      <c r="Y286" s="20">
        <v>0</v>
      </c>
      <c r="Z286" s="20">
        <v>7770</v>
      </c>
      <c r="AA286" s="20">
        <v>5039</v>
      </c>
      <c r="AB286" s="20">
        <v>2780</v>
      </c>
      <c r="AC286" s="20">
        <v>2627</v>
      </c>
      <c r="AD286" s="20">
        <v>19</v>
      </c>
      <c r="AE286" s="20">
        <v>1936</v>
      </c>
      <c r="AF286" s="20">
        <v>0</v>
      </c>
      <c r="AG286" s="20">
        <v>2704</v>
      </c>
      <c r="AH286" s="20">
        <v>3057</v>
      </c>
      <c r="AI286" s="20">
        <v>597</v>
      </c>
      <c r="AJ286" s="20" t="s">
        <v>0</v>
      </c>
      <c r="AK286" s="20">
        <v>5605</v>
      </c>
      <c r="AL286" s="20">
        <v>3018</v>
      </c>
      <c r="AM286" s="20">
        <v>97</v>
      </c>
      <c r="AN286" s="20">
        <v>2324</v>
      </c>
      <c r="AO286" s="20">
        <v>912</v>
      </c>
      <c r="AP286" s="20">
        <v>2690</v>
      </c>
      <c r="AQ286" s="20">
        <v>0</v>
      </c>
      <c r="AR286" s="20">
        <v>0</v>
      </c>
      <c r="AS286" s="20">
        <v>0</v>
      </c>
      <c r="AT286" s="20" t="s">
        <v>0</v>
      </c>
      <c r="AU286" s="20"/>
      <c r="AV286" s="20">
        <v>3984</v>
      </c>
      <c r="AW286" s="20" t="s">
        <v>0</v>
      </c>
      <c r="AX286" s="20">
        <v>1315</v>
      </c>
      <c r="AY286" s="260">
        <v>162748</v>
      </c>
      <c r="AZ286" s="19">
        <v>42351</v>
      </c>
      <c r="BA286" s="20">
        <v>2017</v>
      </c>
      <c r="BB286" s="20">
        <v>33301</v>
      </c>
      <c r="BC286" s="20"/>
      <c r="BD286" s="20">
        <v>58903</v>
      </c>
      <c r="BE286" s="20">
        <v>89891</v>
      </c>
      <c r="BF286" s="20">
        <v>63458</v>
      </c>
      <c r="BG286" s="20">
        <v>300</v>
      </c>
      <c r="BH286" s="20">
        <v>6629</v>
      </c>
      <c r="BI286" s="20">
        <v>109780</v>
      </c>
      <c r="BJ286" s="20">
        <v>155750</v>
      </c>
      <c r="BK286" s="20">
        <v>16721</v>
      </c>
      <c r="BL286" s="20">
        <v>0</v>
      </c>
      <c r="BM286" s="20">
        <v>1619</v>
      </c>
      <c r="BN286" s="20">
        <v>0</v>
      </c>
      <c r="BO286" s="20">
        <v>3147</v>
      </c>
      <c r="BP286" s="20">
        <v>392</v>
      </c>
      <c r="BQ286" s="20">
        <v>520</v>
      </c>
      <c r="BR286" s="20">
        <v>0</v>
      </c>
      <c r="BS286" s="20">
        <v>0</v>
      </c>
      <c r="BT286" s="20">
        <v>8759</v>
      </c>
      <c r="BU286" s="20">
        <v>1548</v>
      </c>
      <c r="BV286" s="20">
        <v>791</v>
      </c>
      <c r="BW286" s="20">
        <v>141</v>
      </c>
      <c r="BX286" s="20" t="s">
        <v>0</v>
      </c>
      <c r="BY286" s="20">
        <v>29868</v>
      </c>
      <c r="BZ286" s="20">
        <v>2498</v>
      </c>
      <c r="CA286" s="20">
        <v>2385</v>
      </c>
      <c r="CB286" s="20">
        <v>45</v>
      </c>
      <c r="CC286" s="20">
        <v>1583</v>
      </c>
      <c r="CD286" s="20">
        <v>584</v>
      </c>
      <c r="CE286" s="20">
        <v>0</v>
      </c>
      <c r="CF286" s="20">
        <v>6787</v>
      </c>
      <c r="CG286" s="20">
        <v>157</v>
      </c>
      <c r="CH286" s="20">
        <v>2278</v>
      </c>
      <c r="CI286" s="20">
        <v>0</v>
      </c>
      <c r="CJ286" s="20">
        <v>6221</v>
      </c>
      <c r="CK286" s="20">
        <v>175</v>
      </c>
      <c r="CL286" s="20">
        <v>156</v>
      </c>
      <c r="CM286" s="20">
        <v>8099</v>
      </c>
      <c r="CN286" s="20">
        <v>91</v>
      </c>
      <c r="CO286" s="20">
        <v>1663</v>
      </c>
      <c r="CP286" s="20">
        <v>165</v>
      </c>
      <c r="CQ286" s="20">
        <v>3021</v>
      </c>
      <c r="CR286" s="20">
        <v>6798</v>
      </c>
      <c r="CS286" s="20">
        <v>2022</v>
      </c>
      <c r="CT286" s="20">
        <v>0</v>
      </c>
      <c r="CU286" s="20">
        <v>1251</v>
      </c>
      <c r="CV286" s="20">
        <v>907</v>
      </c>
      <c r="CW286" s="20">
        <v>3715</v>
      </c>
      <c r="CX286" s="20">
        <v>37</v>
      </c>
      <c r="CY286" s="20">
        <v>2820</v>
      </c>
      <c r="CZ286" s="20">
        <v>591</v>
      </c>
      <c r="DA286" s="20">
        <v>137</v>
      </c>
      <c r="DB286" s="20">
        <v>19973</v>
      </c>
      <c r="DC286" s="20">
        <v>353</v>
      </c>
      <c r="DD286" s="20">
        <v>2849</v>
      </c>
      <c r="DE286" s="20">
        <v>317</v>
      </c>
      <c r="DF286" s="20">
        <v>2246</v>
      </c>
      <c r="DG286" s="20">
        <v>1268</v>
      </c>
      <c r="DH286" s="20">
        <v>675</v>
      </c>
      <c r="DI286" s="20">
        <v>0</v>
      </c>
      <c r="DJ286" s="20">
        <v>0</v>
      </c>
      <c r="DK286" s="20">
        <v>0</v>
      </c>
      <c r="DL286" s="20">
        <v>0</v>
      </c>
      <c r="DM286" s="20">
        <v>1159</v>
      </c>
      <c r="DN286" s="20">
        <v>331</v>
      </c>
      <c r="DO286" s="20">
        <v>0</v>
      </c>
      <c r="DP286" s="20">
        <v>0</v>
      </c>
      <c r="DQ286" s="20" t="s">
        <v>0</v>
      </c>
      <c r="DR286" s="20">
        <v>8887</v>
      </c>
      <c r="DS286" s="20" t="s">
        <v>0</v>
      </c>
      <c r="DT286" s="260">
        <v>562380</v>
      </c>
      <c r="DU286" s="261">
        <v>725128</v>
      </c>
    </row>
    <row r="287" spans="18:125" x14ac:dyDescent="0.2">
      <c r="R287" s="84">
        <f t="shared" si="90"/>
        <v>543734</v>
      </c>
      <c r="S287" s="259">
        <v>36647</v>
      </c>
      <c r="T287" s="19">
        <v>121790</v>
      </c>
      <c r="U287" s="20">
        <v>50307</v>
      </c>
      <c r="V287" s="20">
        <v>829</v>
      </c>
      <c r="W287" s="20">
        <v>0</v>
      </c>
      <c r="X287" s="20">
        <v>4078</v>
      </c>
      <c r="Y287" s="20">
        <v>0</v>
      </c>
      <c r="Z287" s="20">
        <v>5607</v>
      </c>
      <c r="AA287" s="20">
        <v>2717</v>
      </c>
      <c r="AB287" s="20">
        <v>2011</v>
      </c>
      <c r="AC287" s="20">
        <v>2495</v>
      </c>
      <c r="AD287" s="20">
        <v>19</v>
      </c>
      <c r="AE287" s="20">
        <v>1004</v>
      </c>
      <c r="AF287" s="20">
        <v>0</v>
      </c>
      <c r="AG287" s="20">
        <v>2418</v>
      </c>
      <c r="AH287" s="20">
        <v>2479</v>
      </c>
      <c r="AI287" s="20">
        <v>765</v>
      </c>
      <c r="AJ287" s="20">
        <v>0</v>
      </c>
      <c r="AK287" s="20">
        <v>5378</v>
      </c>
      <c r="AL287" s="20">
        <v>2406</v>
      </c>
      <c r="AM287" s="20">
        <v>19</v>
      </c>
      <c r="AN287" s="20">
        <v>1413</v>
      </c>
      <c r="AO287" s="20">
        <v>230</v>
      </c>
      <c r="AP287" s="20">
        <v>2799</v>
      </c>
      <c r="AQ287" s="20">
        <v>0</v>
      </c>
      <c r="AR287" s="20">
        <v>0</v>
      </c>
      <c r="AS287" s="20">
        <v>0</v>
      </c>
      <c r="AT287" s="20" t="s">
        <v>0</v>
      </c>
      <c r="AU287" s="20"/>
      <c r="AV287" s="20">
        <v>3981</v>
      </c>
      <c r="AW287" s="20" t="s">
        <v>0</v>
      </c>
      <c r="AX287" s="20">
        <v>9659</v>
      </c>
      <c r="AY287" s="260">
        <v>172097</v>
      </c>
      <c r="AZ287" s="19">
        <v>70107</v>
      </c>
      <c r="BA287" s="20">
        <v>10283</v>
      </c>
      <c r="BB287" s="20">
        <v>28769</v>
      </c>
      <c r="BC287" s="20"/>
      <c r="BD287" s="20">
        <v>90682</v>
      </c>
      <c r="BE287" s="20">
        <v>74897</v>
      </c>
      <c r="BF287" s="20">
        <v>66249</v>
      </c>
      <c r="BG287" s="20">
        <v>1365</v>
      </c>
      <c r="BH287" s="20">
        <v>15873</v>
      </c>
      <c r="BI287" s="20">
        <v>170804</v>
      </c>
      <c r="BJ287" s="20">
        <v>185509</v>
      </c>
      <c r="BK287" s="20">
        <v>21112</v>
      </c>
      <c r="BL287" s="20">
        <v>0</v>
      </c>
      <c r="BM287" s="20">
        <v>847</v>
      </c>
      <c r="BN287" s="20">
        <v>0</v>
      </c>
      <c r="BO287" s="20">
        <v>1858</v>
      </c>
      <c r="BP287" s="20">
        <v>392</v>
      </c>
      <c r="BQ287" s="20">
        <v>639</v>
      </c>
      <c r="BR287" s="20">
        <v>0</v>
      </c>
      <c r="BS287" s="20">
        <v>0</v>
      </c>
      <c r="BT287" s="20">
        <v>10244</v>
      </c>
      <c r="BU287" s="20">
        <v>1557</v>
      </c>
      <c r="BV287" s="20">
        <v>596</v>
      </c>
      <c r="BW287" s="20">
        <v>146</v>
      </c>
      <c r="BX287" s="20" t="s">
        <v>0</v>
      </c>
      <c r="BY287" s="20">
        <v>34994</v>
      </c>
      <c r="BZ287" s="20">
        <v>2207</v>
      </c>
      <c r="CA287" s="20">
        <v>1338</v>
      </c>
      <c r="CB287" s="20">
        <v>35</v>
      </c>
      <c r="CC287" s="20">
        <v>1782</v>
      </c>
      <c r="CD287" s="20">
        <v>556</v>
      </c>
      <c r="CE287" s="20">
        <v>0</v>
      </c>
      <c r="CF287" s="20">
        <v>5605</v>
      </c>
      <c r="CG287" s="20">
        <v>156</v>
      </c>
      <c r="CH287" s="20">
        <v>1190</v>
      </c>
      <c r="CI287" s="20">
        <v>0</v>
      </c>
      <c r="CJ287" s="20">
        <v>2494</v>
      </c>
      <c r="CK287" s="20">
        <v>56</v>
      </c>
      <c r="CL287" s="20">
        <v>114</v>
      </c>
      <c r="CM287" s="20">
        <v>6449</v>
      </c>
      <c r="CN287" s="20">
        <v>119</v>
      </c>
      <c r="CO287" s="20">
        <v>1713</v>
      </c>
      <c r="CP287" s="20">
        <v>86</v>
      </c>
      <c r="CQ287" s="20">
        <v>2887</v>
      </c>
      <c r="CR287" s="20">
        <v>8626</v>
      </c>
      <c r="CS287" s="20">
        <v>1768</v>
      </c>
      <c r="CT287" s="20">
        <v>0</v>
      </c>
      <c r="CU287" s="20">
        <v>617</v>
      </c>
      <c r="CV287" s="20">
        <v>833</v>
      </c>
      <c r="CW287" s="20">
        <v>20542</v>
      </c>
      <c r="CX287" s="20">
        <v>1</v>
      </c>
      <c r="CY287" s="20">
        <v>1975</v>
      </c>
      <c r="CZ287" s="20">
        <v>213</v>
      </c>
      <c r="DA287" s="20">
        <v>118</v>
      </c>
      <c r="DB287" s="20">
        <v>22820</v>
      </c>
      <c r="DC287" s="20">
        <v>1440</v>
      </c>
      <c r="DD287" s="20">
        <v>6597</v>
      </c>
      <c r="DE287" s="20">
        <v>2592</v>
      </c>
      <c r="DF287" s="20">
        <v>5835</v>
      </c>
      <c r="DG287" s="20">
        <v>1569</v>
      </c>
      <c r="DH287" s="20">
        <v>1820</v>
      </c>
      <c r="DI287" s="20">
        <v>0</v>
      </c>
      <c r="DJ287" s="20">
        <v>0</v>
      </c>
      <c r="DK287" s="20">
        <v>0</v>
      </c>
      <c r="DL287" s="20">
        <v>0</v>
      </c>
      <c r="DM287" s="20">
        <v>1333</v>
      </c>
      <c r="DN287" s="20">
        <v>156</v>
      </c>
      <c r="DO287" s="20">
        <v>0</v>
      </c>
      <c r="DP287" s="20">
        <v>0</v>
      </c>
      <c r="DQ287" s="20" t="s">
        <v>0</v>
      </c>
      <c r="DR287" s="20">
        <v>7482</v>
      </c>
      <c r="DS287" s="20" t="s">
        <v>0</v>
      </c>
      <c r="DT287" s="260">
        <v>714538</v>
      </c>
      <c r="DU287" s="261">
        <v>886635</v>
      </c>
    </row>
    <row r="288" spans="18:125" x14ac:dyDescent="0.2">
      <c r="R288" s="84">
        <f t="shared" si="90"/>
        <v>609197</v>
      </c>
      <c r="S288" s="259">
        <v>36678</v>
      </c>
      <c r="T288" s="19">
        <v>96179</v>
      </c>
      <c r="U288" s="20">
        <v>40484</v>
      </c>
      <c r="V288" s="20">
        <v>759</v>
      </c>
      <c r="W288" s="20">
        <v>0</v>
      </c>
      <c r="X288" s="20">
        <v>5526</v>
      </c>
      <c r="Y288" s="20">
        <v>0</v>
      </c>
      <c r="Z288" s="20">
        <v>7211</v>
      </c>
      <c r="AA288" s="20">
        <v>3394</v>
      </c>
      <c r="AB288" s="20">
        <v>2448</v>
      </c>
      <c r="AC288" s="20">
        <v>2408</v>
      </c>
      <c r="AD288" s="20">
        <v>29</v>
      </c>
      <c r="AE288" s="20">
        <v>822</v>
      </c>
      <c r="AF288" s="20">
        <v>0</v>
      </c>
      <c r="AG288" s="20">
        <v>1011</v>
      </c>
      <c r="AH288" s="20">
        <v>1551</v>
      </c>
      <c r="AI288" s="20">
        <v>819</v>
      </c>
      <c r="AJ288" s="20">
        <v>0</v>
      </c>
      <c r="AK288" s="20">
        <v>4161</v>
      </c>
      <c r="AL288" s="20">
        <v>529</v>
      </c>
      <c r="AM288" s="20">
        <v>9</v>
      </c>
      <c r="AN288" s="20">
        <v>483</v>
      </c>
      <c r="AO288" s="20">
        <v>423</v>
      </c>
      <c r="AP288" s="20">
        <v>2438</v>
      </c>
      <c r="AQ288" s="20">
        <v>461</v>
      </c>
      <c r="AR288" s="20">
        <v>0</v>
      </c>
      <c r="AS288" s="20">
        <v>0</v>
      </c>
      <c r="AT288" s="20" t="s">
        <v>0</v>
      </c>
      <c r="AU288" s="20"/>
      <c r="AV288" s="20">
        <v>4681</v>
      </c>
      <c r="AW288" s="20" t="s">
        <v>0</v>
      </c>
      <c r="AX288" s="20">
        <v>1321</v>
      </c>
      <c r="AY288" s="260">
        <v>136663</v>
      </c>
      <c r="AZ288" s="19">
        <v>103581</v>
      </c>
      <c r="BA288" s="20">
        <v>8280</v>
      </c>
      <c r="BB288" s="20">
        <v>29291</v>
      </c>
      <c r="BC288" s="20"/>
      <c r="BD288" s="20">
        <v>123333</v>
      </c>
      <c r="BE288" s="20">
        <v>71488</v>
      </c>
      <c r="BF288" s="20">
        <v>60984</v>
      </c>
      <c r="BG288" s="20">
        <v>1454</v>
      </c>
      <c r="BH288" s="20">
        <v>15847</v>
      </c>
      <c r="BI288" s="20">
        <v>150730</v>
      </c>
      <c r="BJ288" s="20">
        <v>194939</v>
      </c>
      <c r="BK288" s="20">
        <v>20851</v>
      </c>
      <c r="BL288" s="20">
        <v>0</v>
      </c>
      <c r="BM288" s="20">
        <v>2434</v>
      </c>
      <c r="BN288" s="20">
        <v>0</v>
      </c>
      <c r="BO288" s="20">
        <v>2554</v>
      </c>
      <c r="BP288" s="20">
        <v>338</v>
      </c>
      <c r="BQ288" s="20">
        <v>688</v>
      </c>
      <c r="BR288" s="20">
        <v>0</v>
      </c>
      <c r="BS288" s="20">
        <v>0</v>
      </c>
      <c r="BT288" s="20">
        <v>6999</v>
      </c>
      <c r="BU288" s="20">
        <v>511</v>
      </c>
      <c r="BV288" s="20">
        <v>704</v>
      </c>
      <c r="BW288" s="20">
        <v>110</v>
      </c>
      <c r="BX288" s="20" t="s">
        <v>0</v>
      </c>
      <c r="BY288" s="20">
        <v>36340</v>
      </c>
      <c r="BZ288" s="20">
        <v>1890</v>
      </c>
      <c r="CA288" s="20">
        <v>2175</v>
      </c>
      <c r="CB288" s="20">
        <v>15</v>
      </c>
      <c r="CC288" s="20">
        <v>1055</v>
      </c>
      <c r="CD288" s="20">
        <v>330</v>
      </c>
      <c r="CE288" s="20">
        <v>0</v>
      </c>
      <c r="CF288" s="20">
        <v>5714</v>
      </c>
      <c r="CG288" s="20">
        <v>156</v>
      </c>
      <c r="CH288" s="20">
        <v>1809</v>
      </c>
      <c r="CI288" s="20">
        <v>0</v>
      </c>
      <c r="CJ288" s="20">
        <v>3506</v>
      </c>
      <c r="CK288" s="20">
        <v>20</v>
      </c>
      <c r="CL288" s="20">
        <v>119</v>
      </c>
      <c r="CM288" s="20">
        <v>4839</v>
      </c>
      <c r="CN288" s="20">
        <v>115</v>
      </c>
      <c r="CO288" s="20">
        <v>1520</v>
      </c>
      <c r="CP288" s="20">
        <v>669</v>
      </c>
      <c r="CQ288" s="20">
        <v>5436</v>
      </c>
      <c r="CR288" s="20">
        <v>11491</v>
      </c>
      <c r="CS288" s="20">
        <v>675</v>
      </c>
      <c r="CT288" s="20">
        <v>0</v>
      </c>
      <c r="CU288" s="20">
        <v>76</v>
      </c>
      <c r="CV288" s="20">
        <v>800</v>
      </c>
      <c r="CW288" s="20">
        <v>26535</v>
      </c>
      <c r="CX288" s="20">
        <v>5</v>
      </c>
      <c r="CY288" s="20">
        <v>1704</v>
      </c>
      <c r="CZ288" s="20">
        <v>255</v>
      </c>
      <c r="DA288" s="20">
        <v>169</v>
      </c>
      <c r="DB288" s="20">
        <v>22364</v>
      </c>
      <c r="DC288" s="20">
        <v>1483</v>
      </c>
      <c r="DD288" s="20">
        <v>7220</v>
      </c>
      <c r="DE288" s="20">
        <v>3345</v>
      </c>
      <c r="DF288" s="20">
        <v>7098</v>
      </c>
      <c r="DG288" s="20">
        <v>673</v>
      </c>
      <c r="DH288" s="20">
        <v>1558</v>
      </c>
      <c r="DI288" s="20">
        <v>0</v>
      </c>
      <c r="DJ288" s="20">
        <v>0</v>
      </c>
      <c r="DK288" s="20">
        <v>0</v>
      </c>
      <c r="DL288" s="20">
        <v>0</v>
      </c>
      <c r="DM288" s="20">
        <v>888</v>
      </c>
      <c r="DN288" s="20">
        <v>151</v>
      </c>
      <c r="DO288" s="20">
        <v>0</v>
      </c>
      <c r="DP288" s="20">
        <v>0</v>
      </c>
      <c r="DQ288" s="20" t="s">
        <v>0</v>
      </c>
      <c r="DR288" s="20">
        <v>7552</v>
      </c>
      <c r="DS288" s="20" t="s">
        <v>0</v>
      </c>
      <c r="DT288" s="260">
        <v>759927</v>
      </c>
      <c r="DU288" s="261">
        <v>896590</v>
      </c>
    </row>
    <row r="289" spans="18:125" x14ac:dyDescent="0.2">
      <c r="R289" s="84">
        <f t="shared" si="90"/>
        <v>697436</v>
      </c>
      <c r="S289" s="259">
        <v>36708</v>
      </c>
      <c r="T289" s="19">
        <v>107177</v>
      </c>
      <c r="U289" s="20">
        <v>38394</v>
      </c>
      <c r="V289" s="20">
        <v>950</v>
      </c>
      <c r="W289" s="20">
        <v>0</v>
      </c>
      <c r="X289" s="20">
        <v>3149</v>
      </c>
      <c r="Y289" s="20">
        <v>0</v>
      </c>
      <c r="Z289" s="20">
        <v>2970</v>
      </c>
      <c r="AA289" s="20">
        <v>2793</v>
      </c>
      <c r="AB289" s="20">
        <v>2064</v>
      </c>
      <c r="AC289" s="20">
        <v>2327</v>
      </c>
      <c r="AD289" s="20">
        <v>15</v>
      </c>
      <c r="AE289" s="20">
        <v>780</v>
      </c>
      <c r="AF289" s="20">
        <v>0</v>
      </c>
      <c r="AG289" s="20">
        <v>313</v>
      </c>
      <c r="AH289" s="20">
        <v>539</v>
      </c>
      <c r="AI289" s="20">
        <v>721</v>
      </c>
      <c r="AJ289" s="20">
        <v>0</v>
      </c>
      <c r="AK289" s="20">
        <v>4236</v>
      </c>
      <c r="AL289" s="20">
        <v>1605</v>
      </c>
      <c r="AM289" s="20">
        <v>9</v>
      </c>
      <c r="AN289" s="20">
        <v>95</v>
      </c>
      <c r="AO289" s="20">
        <v>295</v>
      </c>
      <c r="AP289" s="20">
        <v>4220</v>
      </c>
      <c r="AQ289" s="20">
        <v>859</v>
      </c>
      <c r="AR289" s="20">
        <v>0</v>
      </c>
      <c r="AS289" s="20">
        <v>0</v>
      </c>
      <c r="AT289" s="20" t="s">
        <v>0</v>
      </c>
      <c r="AU289" s="20"/>
      <c r="AV289" s="20">
        <v>4499</v>
      </c>
      <c r="AW289" s="20" t="s">
        <v>0</v>
      </c>
      <c r="AX289" s="20">
        <v>5955</v>
      </c>
      <c r="AY289" s="260">
        <v>145571</v>
      </c>
      <c r="AZ289" s="19">
        <v>123914</v>
      </c>
      <c r="BA289" s="20">
        <v>11630</v>
      </c>
      <c r="BB289" s="20">
        <v>39580</v>
      </c>
      <c r="BC289" s="20"/>
      <c r="BD289" s="20">
        <v>156419</v>
      </c>
      <c r="BE289" s="20">
        <v>60664</v>
      </c>
      <c r="BF289" s="20">
        <v>68867</v>
      </c>
      <c r="BG289" s="20">
        <v>1133</v>
      </c>
      <c r="BH289" s="20">
        <v>15812</v>
      </c>
      <c r="BI289" s="20">
        <v>141192</v>
      </c>
      <c r="BJ289" s="20">
        <v>219417</v>
      </c>
      <c r="BK289" s="20">
        <v>27739</v>
      </c>
      <c r="BL289" s="20">
        <v>0</v>
      </c>
      <c r="BM289" s="20">
        <v>1293</v>
      </c>
      <c r="BN289" s="20">
        <v>0</v>
      </c>
      <c r="BO289" s="20">
        <v>3154</v>
      </c>
      <c r="BP289" s="20">
        <v>392</v>
      </c>
      <c r="BQ289" s="20">
        <v>477</v>
      </c>
      <c r="BR289" s="20">
        <v>0</v>
      </c>
      <c r="BS289" s="20">
        <v>0</v>
      </c>
      <c r="BT289" s="20">
        <v>2852</v>
      </c>
      <c r="BU289" s="20">
        <v>0</v>
      </c>
      <c r="BV289" s="20">
        <v>641</v>
      </c>
      <c r="BW289" s="20">
        <v>122</v>
      </c>
      <c r="BX289" s="20" t="s">
        <v>0</v>
      </c>
      <c r="BY289" s="20">
        <v>43259</v>
      </c>
      <c r="BZ289" s="20">
        <v>677</v>
      </c>
      <c r="CA289" s="20">
        <v>2851</v>
      </c>
      <c r="CB289" s="20">
        <v>35</v>
      </c>
      <c r="CC289" s="20">
        <v>901</v>
      </c>
      <c r="CD289" s="20">
        <v>306</v>
      </c>
      <c r="CE289" s="20">
        <v>0</v>
      </c>
      <c r="CF289" s="20">
        <v>8126</v>
      </c>
      <c r="CG289" s="20">
        <v>146</v>
      </c>
      <c r="CH289" s="20">
        <v>727</v>
      </c>
      <c r="CI289" s="20">
        <v>0</v>
      </c>
      <c r="CJ289" s="20">
        <v>4812</v>
      </c>
      <c r="CK289" s="20">
        <v>15</v>
      </c>
      <c r="CL289" s="20">
        <v>111</v>
      </c>
      <c r="CM289" s="20">
        <v>5185</v>
      </c>
      <c r="CN289" s="20">
        <v>254</v>
      </c>
      <c r="CO289" s="20">
        <v>2058</v>
      </c>
      <c r="CP289" s="20">
        <v>5283</v>
      </c>
      <c r="CQ289" s="20">
        <v>12800</v>
      </c>
      <c r="CR289" s="20">
        <v>12813</v>
      </c>
      <c r="CS289" s="20">
        <v>1262</v>
      </c>
      <c r="CT289" s="20">
        <v>1646</v>
      </c>
      <c r="CU289" s="20">
        <v>1306</v>
      </c>
      <c r="CV289" s="20">
        <v>609</v>
      </c>
      <c r="CW289" s="20">
        <v>24812</v>
      </c>
      <c r="CX289" s="20">
        <v>2</v>
      </c>
      <c r="CY289" s="20">
        <v>1563</v>
      </c>
      <c r="CZ289" s="20">
        <v>211</v>
      </c>
      <c r="DA289" s="20">
        <v>98</v>
      </c>
      <c r="DB289" s="20">
        <v>21384</v>
      </c>
      <c r="DC289" s="20">
        <v>1406</v>
      </c>
      <c r="DD289" s="20">
        <v>7615</v>
      </c>
      <c r="DE289" s="20">
        <v>2807</v>
      </c>
      <c r="DF289" s="20">
        <v>6869</v>
      </c>
      <c r="DG289" s="20">
        <v>511</v>
      </c>
      <c r="DH289" s="20">
        <v>1788</v>
      </c>
      <c r="DI289" s="20">
        <v>0</v>
      </c>
      <c r="DJ289" s="20">
        <v>0</v>
      </c>
      <c r="DK289" s="20">
        <v>0</v>
      </c>
      <c r="DL289" s="20">
        <v>0</v>
      </c>
      <c r="DM289" s="20">
        <v>1303</v>
      </c>
      <c r="DN289" s="20">
        <v>92</v>
      </c>
      <c r="DO289" s="20">
        <v>0</v>
      </c>
      <c r="DP289" s="20">
        <v>0</v>
      </c>
      <c r="DQ289" s="20" t="s">
        <v>0</v>
      </c>
      <c r="DR289" s="20">
        <v>7104</v>
      </c>
      <c r="DS289" s="20" t="s">
        <v>0</v>
      </c>
      <c r="DT289" s="260">
        <v>838628</v>
      </c>
      <c r="DU289" s="261">
        <v>984199</v>
      </c>
    </row>
    <row r="290" spans="18:125" x14ac:dyDescent="0.2">
      <c r="R290" s="84">
        <f t="shared" si="90"/>
        <v>783040</v>
      </c>
      <c r="S290" s="259">
        <v>36739</v>
      </c>
      <c r="T290" s="19">
        <v>135415</v>
      </c>
      <c r="U290" s="20">
        <v>50732</v>
      </c>
      <c r="V290" s="20">
        <v>844</v>
      </c>
      <c r="W290" s="20">
        <v>0</v>
      </c>
      <c r="X290" s="20">
        <v>2614</v>
      </c>
      <c r="Y290" s="20">
        <v>0</v>
      </c>
      <c r="Z290" s="20">
        <v>4315</v>
      </c>
      <c r="AA290" s="20">
        <v>3113</v>
      </c>
      <c r="AB290" s="20">
        <v>766</v>
      </c>
      <c r="AC290" s="20">
        <v>1108</v>
      </c>
      <c r="AD290" s="20">
        <v>19</v>
      </c>
      <c r="AE290" s="20">
        <v>808</v>
      </c>
      <c r="AF290" s="20">
        <v>0</v>
      </c>
      <c r="AG290" s="20">
        <v>681</v>
      </c>
      <c r="AH290" s="20">
        <v>558</v>
      </c>
      <c r="AI290" s="20">
        <v>641</v>
      </c>
      <c r="AJ290" s="20">
        <v>0</v>
      </c>
      <c r="AK290" s="20">
        <v>4264</v>
      </c>
      <c r="AL290" s="20">
        <v>1329</v>
      </c>
      <c r="AM290" s="20">
        <v>14</v>
      </c>
      <c r="AN290" s="20">
        <v>380</v>
      </c>
      <c r="AO290" s="20">
        <v>312</v>
      </c>
      <c r="AP290" s="20">
        <v>3688</v>
      </c>
      <c r="AQ290" s="20">
        <v>749</v>
      </c>
      <c r="AR290" s="20">
        <v>0</v>
      </c>
      <c r="AS290" s="20">
        <v>0</v>
      </c>
      <c r="AT290" s="20" t="s">
        <v>0</v>
      </c>
      <c r="AU290" s="20"/>
      <c r="AV290" s="20">
        <v>3573</v>
      </c>
      <c r="AW290" s="20" t="s">
        <v>0</v>
      </c>
      <c r="AX290" s="20">
        <v>20956</v>
      </c>
      <c r="AY290" s="260">
        <v>186147</v>
      </c>
      <c r="AZ290" s="19">
        <v>169839</v>
      </c>
      <c r="BA290" s="20">
        <v>12586</v>
      </c>
      <c r="BB290" s="20">
        <v>42730</v>
      </c>
      <c r="BC290" s="20"/>
      <c r="BD290" s="20">
        <v>200138</v>
      </c>
      <c r="BE290" s="20">
        <v>59779</v>
      </c>
      <c r="BF290" s="20">
        <v>77557</v>
      </c>
      <c r="BG290" s="20">
        <v>940</v>
      </c>
      <c r="BH290" s="20">
        <v>12710</v>
      </c>
      <c r="BI290" s="20">
        <v>110141</v>
      </c>
      <c r="BJ290" s="20">
        <v>206761</v>
      </c>
      <c r="BK290" s="20">
        <v>35049</v>
      </c>
      <c r="BL290" s="20">
        <v>0</v>
      </c>
      <c r="BM290" s="20">
        <v>1987</v>
      </c>
      <c r="BN290" s="20">
        <v>0</v>
      </c>
      <c r="BO290" s="20">
        <v>3519</v>
      </c>
      <c r="BP290" s="20">
        <v>99</v>
      </c>
      <c r="BQ290" s="20">
        <v>562</v>
      </c>
      <c r="BR290" s="20">
        <v>0</v>
      </c>
      <c r="BS290" s="20">
        <v>0</v>
      </c>
      <c r="BT290" s="20">
        <v>1103</v>
      </c>
      <c r="BU290" s="20">
        <v>0</v>
      </c>
      <c r="BV290" s="20">
        <v>1240</v>
      </c>
      <c r="BW290" s="20">
        <v>100</v>
      </c>
      <c r="BX290" s="20" t="s">
        <v>0</v>
      </c>
      <c r="BY290" s="20">
        <v>34686</v>
      </c>
      <c r="BZ290" s="20">
        <v>1029</v>
      </c>
      <c r="CA290" s="20">
        <v>2233</v>
      </c>
      <c r="CB290" s="20">
        <v>21</v>
      </c>
      <c r="CC290" s="20">
        <v>769</v>
      </c>
      <c r="CD290" s="20">
        <v>293</v>
      </c>
      <c r="CE290" s="20">
        <v>0</v>
      </c>
      <c r="CF290" s="20">
        <v>8339</v>
      </c>
      <c r="CG290" s="20">
        <v>109</v>
      </c>
      <c r="CH290" s="20">
        <v>405</v>
      </c>
      <c r="CI290" s="20">
        <v>0</v>
      </c>
      <c r="CJ290" s="20">
        <v>4354</v>
      </c>
      <c r="CK290" s="20">
        <v>26</v>
      </c>
      <c r="CL290" s="20">
        <v>23</v>
      </c>
      <c r="CM290" s="20">
        <v>5247</v>
      </c>
      <c r="CN290" s="20">
        <v>185</v>
      </c>
      <c r="CO290" s="20">
        <v>1</v>
      </c>
      <c r="CP290" s="20">
        <v>6402</v>
      </c>
      <c r="CQ290" s="20">
        <v>10855</v>
      </c>
      <c r="CR290" s="20">
        <v>10291</v>
      </c>
      <c r="CS290" s="20">
        <v>1048</v>
      </c>
      <c r="CT290" s="20">
        <v>30</v>
      </c>
      <c r="CU290" s="20">
        <v>2454</v>
      </c>
      <c r="CV290" s="20">
        <v>402</v>
      </c>
      <c r="CW290" s="20">
        <v>23084</v>
      </c>
      <c r="CX290" s="20">
        <v>1</v>
      </c>
      <c r="CY290" s="20">
        <v>1760</v>
      </c>
      <c r="CZ290" s="20">
        <v>186</v>
      </c>
      <c r="DA290" s="20">
        <v>175</v>
      </c>
      <c r="DB290" s="20">
        <v>21638</v>
      </c>
      <c r="DC290" s="20">
        <v>795</v>
      </c>
      <c r="DD290" s="20">
        <v>6236</v>
      </c>
      <c r="DE290" s="20">
        <v>2530</v>
      </c>
      <c r="DF290" s="20">
        <v>5654</v>
      </c>
      <c r="DG290" s="20">
        <v>407</v>
      </c>
      <c r="DH290" s="20">
        <v>1710</v>
      </c>
      <c r="DI290" s="20">
        <v>0</v>
      </c>
      <c r="DJ290" s="20">
        <v>0</v>
      </c>
      <c r="DK290" s="20">
        <v>0</v>
      </c>
      <c r="DL290" s="20">
        <v>0</v>
      </c>
      <c r="DM290" s="20">
        <v>1037</v>
      </c>
      <c r="DN290" s="20">
        <v>120</v>
      </c>
      <c r="DO290" s="20">
        <v>0</v>
      </c>
      <c r="DP290" s="20">
        <v>0</v>
      </c>
      <c r="DQ290" s="20" t="s">
        <v>0</v>
      </c>
      <c r="DR290" s="20">
        <v>8567</v>
      </c>
      <c r="DS290" s="20" t="s">
        <v>0</v>
      </c>
      <c r="DT290" s="260">
        <v>893181</v>
      </c>
      <c r="DU290" s="261">
        <v>1079328</v>
      </c>
    </row>
    <row r="291" spans="18:125" x14ac:dyDescent="0.2">
      <c r="R291" s="84">
        <f t="shared" si="90"/>
        <v>696514</v>
      </c>
      <c r="S291" s="259">
        <v>36770</v>
      </c>
      <c r="T291" s="19">
        <v>133900</v>
      </c>
      <c r="U291" s="20">
        <v>21744</v>
      </c>
      <c r="V291" s="20">
        <v>859</v>
      </c>
      <c r="W291" s="20">
        <v>0</v>
      </c>
      <c r="X291" s="20">
        <v>1062</v>
      </c>
      <c r="Y291" s="20">
        <v>0</v>
      </c>
      <c r="Z291" s="20">
        <v>1829</v>
      </c>
      <c r="AA291" s="20">
        <v>994</v>
      </c>
      <c r="AB291" s="20">
        <v>1695</v>
      </c>
      <c r="AC291" s="20">
        <v>0</v>
      </c>
      <c r="AD291" s="20">
        <v>19</v>
      </c>
      <c r="AE291" s="20">
        <v>669</v>
      </c>
      <c r="AF291" s="20">
        <v>0</v>
      </c>
      <c r="AG291" s="20">
        <v>240</v>
      </c>
      <c r="AH291" s="20">
        <v>1407</v>
      </c>
      <c r="AI291" s="20">
        <v>610</v>
      </c>
      <c r="AJ291" s="20">
        <v>0</v>
      </c>
      <c r="AK291" s="20">
        <v>4089</v>
      </c>
      <c r="AL291" s="20">
        <v>298</v>
      </c>
      <c r="AM291" s="20">
        <v>14</v>
      </c>
      <c r="AN291" s="20">
        <v>522</v>
      </c>
      <c r="AO291" s="20">
        <v>319</v>
      </c>
      <c r="AP291" s="20">
        <v>3310</v>
      </c>
      <c r="AQ291" s="20">
        <v>197</v>
      </c>
      <c r="AR291" s="20">
        <v>0</v>
      </c>
      <c r="AS291" s="20">
        <v>0</v>
      </c>
      <c r="AT291" s="20" t="s">
        <v>0</v>
      </c>
      <c r="AU291" s="20"/>
      <c r="AV291" s="20">
        <v>3611</v>
      </c>
      <c r="AW291" s="20" t="s">
        <v>0</v>
      </c>
      <c r="AX291" s="20">
        <v>0</v>
      </c>
      <c r="AY291" s="260">
        <v>155644</v>
      </c>
      <c r="AZ291" s="19">
        <v>119720</v>
      </c>
      <c r="BA291" s="20">
        <v>13995</v>
      </c>
      <c r="BB291" s="20">
        <v>42699</v>
      </c>
      <c r="BC291" s="20"/>
      <c r="BD291" s="20">
        <v>160545</v>
      </c>
      <c r="BE291" s="20">
        <v>59552</v>
      </c>
      <c r="BF291" s="20">
        <v>56783</v>
      </c>
      <c r="BG291" s="20">
        <v>2193</v>
      </c>
      <c r="BH291" s="20">
        <v>17232</v>
      </c>
      <c r="BI291" s="20">
        <v>119965</v>
      </c>
      <c r="BJ291" s="20">
        <v>223795</v>
      </c>
      <c r="BK291" s="20">
        <v>28858</v>
      </c>
      <c r="BL291" s="20">
        <v>0</v>
      </c>
      <c r="BM291" s="20">
        <v>588</v>
      </c>
      <c r="BN291" s="20">
        <v>0</v>
      </c>
      <c r="BO291" s="20">
        <v>3225</v>
      </c>
      <c r="BP291" s="20">
        <v>83</v>
      </c>
      <c r="BQ291" s="20">
        <v>853</v>
      </c>
      <c r="BR291" s="20">
        <v>0</v>
      </c>
      <c r="BS291" s="20">
        <v>0</v>
      </c>
      <c r="BT291" s="20">
        <v>1077</v>
      </c>
      <c r="BU291" s="20">
        <v>3</v>
      </c>
      <c r="BV291" s="20">
        <v>1756</v>
      </c>
      <c r="BW291" s="20">
        <v>88</v>
      </c>
      <c r="BX291" s="20" t="s">
        <v>0</v>
      </c>
      <c r="BY291" s="20">
        <v>42363</v>
      </c>
      <c r="BZ291" s="20">
        <v>2741</v>
      </c>
      <c r="CA291" s="20">
        <v>2796</v>
      </c>
      <c r="CB291" s="20">
        <v>242</v>
      </c>
      <c r="CC291" s="20">
        <v>1363</v>
      </c>
      <c r="CD291" s="20">
        <v>353</v>
      </c>
      <c r="CE291" s="20">
        <v>0</v>
      </c>
      <c r="CF291" s="20">
        <v>5008</v>
      </c>
      <c r="CG291" s="20">
        <v>126</v>
      </c>
      <c r="CH291" s="20">
        <v>720</v>
      </c>
      <c r="CI291" s="20">
        <v>0</v>
      </c>
      <c r="CJ291" s="20">
        <v>6458</v>
      </c>
      <c r="CK291" s="20">
        <v>89</v>
      </c>
      <c r="CL291" s="20">
        <v>220</v>
      </c>
      <c r="CM291" s="20">
        <v>4718</v>
      </c>
      <c r="CN291" s="20">
        <v>196</v>
      </c>
      <c r="CO291" s="20">
        <v>379</v>
      </c>
      <c r="CP291" s="20">
        <v>6656</v>
      </c>
      <c r="CQ291" s="20">
        <v>14651</v>
      </c>
      <c r="CR291" s="20">
        <v>13726</v>
      </c>
      <c r="CS291" s="20">
        <v>506</v>
      </c>
      <c r="CT291" s="20">
        <v>149</v>
      </c>
      <c r="CU291" s="20">
        <v>1272</v>
      </c>
      <c r="CV291" s="20">
        <v>682</v>
      </c>
      <c r="CW291" s="20">
        <v>26877</v>
      </c>
      <c r="CX291" s="20">
        <v>1</v>
      </c>
      <c r="CY291" s="20">
        <v>1846</v>
      </c>
      <c r="CZ291" s="20">
        <v>219</v>
      </c>
      <c r="DA291" s="20">
        <v>282</v>
      </c>
      <c r="DB291" s="20">
        <v>18638</v>
      </c>
      <c r="DC291" s="20">
        <v>458</v>
      </c>
      <c r="DD291" s="20">
        <v>7340</v>
      </c>
      <c r="DE291" s="20">
        <v>3898</v>
      </c>
      <c r="DF291" s="20">
        <v>6627</v>
      </c>
      <c r="DG291" s="20">
        <v>1203</v>
      </c>
      <c r="DH291" s="20">
        <v>1952</v>
      </c>
      <c r="DI291" s="20">
        <v>0</v>
      </c>
      <c r="DJ291" s="20">
        <v>0</v>
      </c>
      <c r="DK291" s="20">
        <v>0</v>
      </c>
      <c r="DL291" s="20">
        <v>0</v>
      </c>
      <c r="DM291" s="20">
        <v>1023</v>
      </c>
      <c r="DN291" s="20">
        <v>186</v>
      </c>
      <c r="DO291" s="20">
        <v>0</v>
      </c>
      <c r="DP291" s="20">
        <v>0</v>
      </c>
      <c r="DQ291" s="20" t="s">
        <v>0</v>
      </c>
      <c r="DR291" s="20">
        <v>11300</v>
      </c>
      <c r="DS291" s="20" t="s">
        <v>0</v>
      </c>
      <c r="DT291" s="260">
        <v>816479</v>
      </c>
      <c r="DU291" s="261">
        <v>972123</v>
      </c>
    </row>
    <row r="292" spans="18:125" x14ac:dyDescent="0.2">
      <c r="R292" s="84">
        <f t="shared" si="90"/>
        <v>615487</v>
      </c>
      <c r="S292" s="259">
        <v>36800</v>
      </c>
      <c r="T292" s="19">
        <v>138559</v>
      </c>
      <c r="U292" s="20">
        <v>37690</v>
      </c>
      <c r="V292" s="20">
        <v>2142</v>
      </c>
      <c r="W292" s="20">
        <v>0</v>
      </c>
      <c r="X292" s="20">
        <v>3496</v>
      </c>
      <c r="Y292" s="20">
        <v>0</v>
      </c>
      <c r="Z292" s="20">
        <v>4649</v>
      </c>
      <c r="AA292" s="20">
        <v>2203</v>
      </c>
      <c r="AB292" s="20">
        <v>1902</v>
      </c>
      <c r="AC292" s="20">
        <v>564</v>
      </c>
      <c r="AD292" s="20">
        <v>38</v>
      </c>
      <c r="AE292" s="20">
        <v>1071</v>
      </c>
      <c r="AF292" s="20">
        <v>0</v>
      </c>
      <c r="AG292" s="20">
        <v>2060</v>
      </c>
      <c r="AH292" s="20">
        <v>2417</v>
      </c>
      <c r="AI292" s="20">
        <v>890</v>
      </c>
      <c r="AJ292" s="20">
        <v>0</v>
      </c>
      <c r="AK292" s="20">
        <v>5705</v>
      </c>
      <c r="AL292" s="20">
        <v>532</v>
      </c>
      <c r="AM292" s="20">
        <v>115</v>
      </c>
      <c r="AN292" s="20">
        <v>1078</v>
      </c>
      <c r="AO292" s="20">
        <v>549</v>
      </c>
      <c r="AP292" s="20">
        <v>3127</v>
      </c>
      <c r="AQ292" s="20">
        <v>1000</v>
      </c>
      <c r="AR292" s="20">
        <v>0</v>
      </c>
      <c r="AS292" s="20">
        <v>0</v>
      </c>
      <c r="AT292" s="20" t="s">
        <v>0</v>
      </c>
      <c r="AU292" s="20"/>
      <c r="AV292" s="20">
        <v>4152</v>
      </c>
      <c r="AW292" s="20" t="s">
        <v>0</v>
      </c>
      <c r="AX292" s="20">
        <v>0</v>
      </c>
      <c r="AY292" s="260">
        <v>176249</v>
      </c>
      <c r="AZ292" s="19">
        <v>85268</v>
      </c>
      <c r="BA292" s="20">
        <v>4691</v>
      </c>
      <c r="BB292" s="20">
        <v>49327</v>
      </c>
      <c r="BC292" s="20"/>
      <c r="BD292" s="20">
        <v>124975</v>
      </c>
      <c r="BE292" s="20">
        <v>70447</v>
      </c>
      <c r="BF292" s="20">
        <v>66435</v>
      </c>
      <c r="BG292" s="20">
        <v>1743</v>
      </c>
      <c r="BH292" s="20">
        <v>16942</v>
      </c>
      <c r="BI292" s="20">
        <v>106059</v>
      </c>
      <c r="BJ292" s="20">
        <v>195659</v>
      </c>
      <c r="BK292" s="20">
        <v>20141</v>
      </c>
      <c r="BL292" s="20">
        <v>0</v>
      </c>
      <c r="BM292" s="20">
        <v>1959</v>
      </c>
      <c r="BN292" s="20">
        <v>0</v>
      </c>
      <c r="BO292" s="20">
        <v>3265</v>
      </c>
      <c r="BP292" s="20">
        <v>93</v>
      </c>
      <c r="BQ292" s="20">
        <v>1189</v>
      </c>
      <c r="BR292" s="20">
        <v>0</v>
      </c>
      <c r="BS292" s="20">
        <v>0</v>
      </c>
      <c r="BT292" s="20">
        <v>205</v>
      </c>
      <c r="BU292" s="20">
        <v>0</v>
      </c>
      <c r="BV292" s="20">
        <v>836</v>
      </c>
      <c r="BW292" s="20">
        <v>101</v>
      </c>
      <c r="BX292" s="20" t="s">
        <v>0</v>
      </c>
      <c r="BY292" s="20">
        <v>29632</v>
      </c>
      <c r="BZ292" s="20">
        <v>4139</v>
      </c>
      <c r="CA292" s="20">
        <v>2315</v>
      </c>
      <c r="CB292" s="20">
        <v>745</v>
      </c>
      <c r="CC292" s="20">
        <v>1845</v>
      </c>
      <c r="CD292" s="20">
        <v>587</v>
      </c>
      <c r="CE292" s="20">
        <v>0</v>
      </c>
      <c r="CF292" s="20">
        <v>7278</v>
      </c>
      <c r="CG292" s="20">
        <v>126</v>
      </c>
      <c r="CH292" s="20">
        <v>0</v>
      </c>
      <c r="CI292" s="20">
        <v>0</v>
      </c>
      <c r="CJ292" s="20">
        <v>8280</v>
      </c>
      <c r="CK292" s="20">
        <v>797</v>
      </c>
      <c r="CL292" s="20">
        <v>67</v>
      </c>
      <c r="CM292" s="20">
        <v>7274</v>
      </c>
      <c r="CN292" s="20">
        <v>282</v>
      </c>
      <c r="CO292" s="20">
        <v>158</v>
      </c>
      <c r="CP292" s="20">
        <v>61</v>
      </c>
      <c r="CQ292" s="20">
        <v>4091</v>
      </c>
      <c r="CR292" s="20">
        <v>9924</v>
      </c>
      <c r="CS292" s="20">
        <v>308</v>
      </c>
      <c r="CT292" s="20">
        <v>0</v>
      </c>
      <c r="CU292" s="20">
        <v>0</v>
      </c>
      <c r="CV292" s="20">
        <v>601</v>
      </c>
      <c r="CW292" s="20">
        <v>26465</v>
      </c>
      <c r="CX292" s="20">
        <v>3</v>
      </c>
      <c r="CY292" s="20">
        <v>3867</v>
      </c>
      <c r="CZ292" s="20">
        <v>295</v>
      </c>
      <c r="DA292" s="20">
        <v>0</v>
      </c>
      <c r="DB292" s="20">
        <v>28689</v>
      </c>
      <c r="DC292" s="20">
        <v>18</v>
      </c>
      <c r="DD292" s="20">
        <v>6720</v>
      </c>
      <c r="DE292" s="20">
        <v>3351</v>
      </c>
      <c r="DF292" s="20">
        <v>4488</v>
      </c>
      <c r="DG292" s="20">
        <v>479</v>
      </c>
      <c r="DH292" s="20">
        <v>2695</v>
      </c>
      <c r="DI292" s="20">
        <v>0</v>
      </c>
      <c r="DJ292" s="20">
        <v>0</v>
      </c>
      <c r="DK292" s="20">
        <v>0</v>
      </c>
      <c r="DL292" s="20">
        <v>0</v>
      </c>
      <c r="DM292" s="20">
        <v>678</v>
      </c>
      <c r="DN292" s="20">
        <v>250</v>
      </c>
      <c r="DO292" s="20">
        <v>0</v>
      </c>
      <c r="DP292" s="20">
        <v>0</v>
      </c>
      <c r="DQ292" s="20" t="s">
        <v>0</v>
      </c>
      <c r="DR292" s="20">
        <v>11362</v>
      </c>
      <c r="DS292" s="20" t="s">
        <v>0</v>
      </c>
      <c r="DT292" s="260">
        <v>721546</v>
      </c>
      <c r="DU292" s="261">
        <v>897795</v>
      </c>
    </row>
    <row r="293" spans="18:125" x14ac:dyDescent="0.2">
      <c r="R293" s="84">
        <f t="shared" si="90"/>
        <v>813002</v>
      </c>
      <c r="S293" s="259">
        <v>36831</v>
      </c>
      <c r="T293" s="19">
        <v>132378</v>
      </c>
      <c r="U293" s="20">
        <v>68503</v>
      </c>
      <c r="V293" s="20">
        <v>4588</v>
      </c>
      <c r="W293" s="20">
        <v>0</v>
      </c>
      <c r="X293" s="20">
        <v>7899</v>
      </c>
      <c r="Y293" s="20">
        <v>0</v>
      </c>
      <c r="Z293" s="20">
        <v>9821</v>
      </c>
      <c r="AA293" s="20">
        <v>5774</v>
      </c>
      <c r="AB293" s="20">
        <v>1728</v>
      </c>
      <c r="AC293" s="20">
        <v>3615</v>
      </c>
      <c r="AD293" s="20">
        <v>58</v>
      </c>
      <c r="AE293" s="20">
        <v>1965</v>
      </c>
      <c r="AF293" s="20">
        <v>0</v>
      </c>
      <c r="AG293" s="20">
        <v>3622</v>
      </c>
      <c r="AH293" s="20">
        <v>3502</v>
      </c>
      <c r="AI293" s="20">
        <v>737</v>
      </c>
      <c r="AJ293" s="20">
        <v>0</v>
      </c>
      <c r="AK293" s="20">
        <v>6685</v>
      </c>
      <c r="AL293" s="20">
        <v>2914</v>
      </c>
      <c r="AM293" s="20">
        <v>49</v>
      </c>
      <c r="AN293" s="20">
        <v>2587</v>
      </c>
      <c r="AO293" s="20">
        <v>1655</v>
      </c>
      <c r="AP293" s="20">
        <v>8477</v>
      </c>
      <c r="AQ293" s="20">
        <v>1000</v>
      </c>
      <c r="AR293" s="20">
        <v>29</v>
      </c>
      <c r="AS293" s="20">
        <v>0</v>
      </c>
      <c r="AT293" s="20" t="s">
        <v>0</v>
      </c>
      <c r="AU293" s="20"/>
      <c r="AV293" s="20">
        <v>1798</v>
      </c>
      <c r="AW293" s="20" t="s">
        <v>0</v>
      </c>
      <c r="AX293" s="20">
        <v>0</v>
      </c>
      <c r="AY293" s="260">
        <v>200881</v>
      </c>
      <c r="AZ293" s="19">
        <v>104796</v>
      </c>
      <c r="BA293" s="20">
        <v>321</v>
      </c>
      <c r="BB293" s="20">
        <v>34724</v>
      </c>
      <c r="BC293" s="20"/>
      <c r="BD293" s="20">
        <v>118356</v>
      </c>
      <c r="BE293" s="20">
        <v>144244</v>
      </c>
      <c r="BF293" s="20">
        <v>127598</v>
      </c>
      <c r="BG293" s="20">
        <v>8107</v>
      </c>
      <c r="BH293" s="20">
        <v>14866</v>
      </c>
      <c r="BI293" s="20">
        <v>100205</v>
      </c>
      <c r="BJ293" s="20">
        <v>259990</v>
      </c>
      <c r="BK293" s="20">
        <v>31223</v>
      </c>
      <c r="BL293" s="20">
        <v>0</v>
      </c>
      <c r="BM293" s="20">
        <v>1417</v>
      </c>
      <c r="BN293" s="20">
        <v>0</v>
      </c>
      <c r="BO293" s="20">
        <v>3607</v>
      </c>
      <c r="BP293" s="20">
        <v>206</v>
      </c>
      <c r="BQ293" s="20">
        <v>2046</v>
      </c>
      <c r="BR293" s="20">
        <v>0</v>
      </c>
      <c r="BS293" s="20">
        <v>0</v>
      </c>
      <c r="BT293" s="20">
        <v>8421</v>
      </c>
      <c r="BU293" s="20">
        <v>1312</v>
      </c>
      <c r="BV293" s="20">
        <v>1956</v>
      </c>
      <c r="BW293" s="20">
        <v>171</v>
      </c>
      <c r="BX293" s="20" t="s">
        <v>0</v>
      </c>
      <c r="BY293" s="20">
        <v>19608</v>
      </c>
      <c r="BZ293" s="20">
        <v>6925</v>
      </c>
      <c r="CA293" s="20">
        <v>8025</v>
      </c>
      <c r="CB293" s="20">
        <v>2462</v>
      </c>
      <c r="CC293" s="20">
        <v>1526</v>
      </c>
      <c r="CD293" s="20">
        <v>1243</v>
      </c>
      <c r="CE293" s="20">
        <v>0</v>
      </c>
      <c r="CF293" s="20">
        <v>8051</v>
      </c>
      <c r="CG293" s="20">
        <v>52</v>
      </c>
      <c r="CH293" s="20">
        <v>0</v>
      </c>
      <c r="CI293" s="20">
        <v>0</v>
      </c>
      <c r="CJ293" s="20">
        <v>10428</v>
      </c>
      <c r="CK293" s="20">
        <v>265</v>
      </c>
      <c r="CL293" s="20">
        <v>76</v>
      </c>
      <c r="CM293" s="20">
        <v>14535</v>
      </c>
      <c r="CN293" s="20">
        <v>179</v>
      </c>
      <c r="CO293" s="20">
        <v>7</v>
      </c>
      <c r="CP293" s="20">
        <v>25</v>
      </c>
      <c r="CQ293" s="20">
        <v>6201</v>
      </c>
      <c r="CR293" s="20">
        <v>12379</v>
      </c>
      <c r="CS293" s="20">
        <v>264</v>
      </c>
      <c r="CT293" s="20">
        <v>0</v>
      </c>
      <c r="CU293" s="20">
        <v>0</v>
      </c>
      <c r="CV293" s="20">
        <v>395</v>
      </c>
      <c r="CW293" s="20">
        <v>3782</v>
      </c>
      <c r="CX293" s="20">
        <v>24</v>
      </c>
      <c r="CY293" s="20">
        <v>5366</v>
      </c>
      <c r="CZ293" s="20">
        <v>1012</v>
      </c>
      <c r="DA293" s="20">
        <v>0</v>
      </c>
      <c r="DB293" s="20">
        <v>79405</v>
      </c>
      <c r="DC293" s="20">
        <v>79</v>
      </c>
      <c r="DD293" s="20">
        <v>4130</v>
      </c>
      <c r="DE293" s="20">
        <v>4497</v>
      </c>
      <c r="DF293" s="20">
        <v>1533</v>
      </c>
      <c r="DG293" s="20">
        <v>1644</v>
      </c>
      <c r="DH293" s="20">
        <v>2399</v>
      </c>
      <c r="DI293" s="20">
        <v>0</v>
      </c>
      <c r="DJ293" s="20">
        <v>0</v>
      </c>
      <c r="DK293" s="20">
        <v>0</v>
      </c>
      <c r="DL293" s="20">
        <v>0</v>
      </c>
      <c r="DM293" s="20">
        <v>1291</v>
      </c>
      <c r="DN293" s="20">
        <v>596</v>
      </c>
      <c r="DO293" s="20">
        <v>0</v>
      </c>
      <c r="DP293" s="20">
        <v>0</v>
      </c>
      <c r="DQ293" s="20" t="s">
        <v>0</v>
      </c>
      <c r="DR293" s="20">
        <v>11227</v>
      </c>
      <c r="DS293" s="20" t="s">
        <v>0</v>
      </c>
      <c r="DT293" s="260">
        <v>913207</v>
      </c>
      <c r="DU293" s="261">
        <v>1114088</v>
      </c>
    </row>
    <row r="294" spans="18:125" x14ac:dyDescent="0.2">
      <c r="R294" s="84">
        <f t="shared" si="90"/>
        <v>838515</v>
      </c>
      <c r="S294" s="259">
        <v>36861</v>
      </c>
      <c r="T294" s="19">
        <v>126618</v>
      </c>
      <c r="U294" s="20">
        <v>69266</v>
      </c>
      <c r="V294" s="20">
        <v>4668</v>
      </c>
      <c r="W294" s="20">
        <v>0</v>
      </c>
      <c r="X294" s="20">
        <v>7126</v>
      </c>
      <c r="Y294" s="20">
        <v>0</v>
      </c>
      <c r="Z294" s="20">
        <v>9439</v>
      </c>
      <c r="AA294" s="20">
        <v>6124</v>
      </c>
      <c r="AB294" s="20">
        <v>5238</v>
      </c>
      <c r="AC294" s="20">
        <v>3316</v>
      </c>
      <c r="AD294" s="20">
        <v>49</v>
      </c>
      <c r="AE294" s="20">
        <v>2625</v>
      </c>
      <c r="AF294" s="20">
        <v>0</v>
      </c>
      <c r="AG294" s="20">
        <v>2553</v>
      </c>
      <c r="AH294" s="20">
        <v>5519</v>
      </c>
      <c r="AI294" s="20">
        <v>212</v>
      </c>
      <c r="AJ294" s="20">
        <v>0</v>
      </c>
      <c r="AK294" s="20">
        <v>5755</v>
      </c>
      <c r="AL294" s="20">
        <v>2275</v>
      </c>
      <c r="AM294" s="20">
        <v>29</v>
      </c>
      <c r="AN294" s="20">
        <v>4481</v>
      </c>
      <c r="AO294" s="20">
        <v>1771</v>
      </c>
      <c r="AP294" s="20">
        <v>6765</v>
      </c>
      <c r="AQ294" s="20">
        <v>0</v>
      </c>
      <c r="AR294" s="20">
        <v>32</v>
      </c>
      <c r="AS294" s="20">
        <v>0</v>
      </c>
      <c r="AT294" s="20" t="s">
        <v>0</v>
      </c>
      <c r="AU294" s="20"/>
      <c r="AV294" s="20">
        <v>1289</v>
      </c>
      <c r="AW294" s="20" t="s">
        <v>0</v>
      </c>
      <c r="AX294" s="20">
        <v>0</v>
      </c>
      <c r="AY294" s="260">
        <v>195884</v>
      </c>
      <c r="AZ294" s="19">
        <v>91142</v>
      </c>
      <c r="BA294" s="20">
        <v>12226</v>
      </c>
      <c r="BB294" s="20">
        <v>47284</v>
      </c>
      <c r="BC294" s="20"/>
      <c r="BD294" s="20">
        <v>108500</v>
      </c>
      <c r="BE294" s="20">
        <v>150765</v>
      </c>
      <c r="BF294" s="20">
        <v>133937</v>
      </c>
      <c r="BG294" s="20">
        <v>6206</v>
      </c>
      <c r="BH294" s="20">
        <v>15913</v>
      </c>
      <c r="BI294" s="20">
        <v>82352</v>
      </c>
      <c r="BJ294" s="20">
        <v>272542</v>
      </c>
      <c r="BK294" s="20">
        <v>22081</v>
      </c>
      <c r="BL294" s="20">
        <v>0</v>
      </c>
      <c r="BM294" s="20">
        <v>1400</v>
      </c>
      <c r="BN294" s="20">
        <v>0</v>
      </c>
      <c r="BO294" s="20">
        <v>5364</v>
      </c>
      <c r="BP294" s="20">
        <v>912</v>
      </c>
      <c r="BQ294" s="20">
        <v>1997</v>
      </c>
      <c r="BR294" s="20">
        <v>0</v>
      </c>
      <c r="BS294" s="20">
        <v>0</v>
      </c>
      <c r="BT294" s="20">
        <v>5844</v>
      </c>
      <c r="BU294" s="20">
        <v>0</v>
      </c>
      <c r="BV294" s="20">
        <v>2230</v>
      </c>
      <c r="BW294" s="20">
        <v>345</v>
      </c>
      <c r="BX294" s="20">
        <v>0</v>
      </c>
      <c r="BY294" s="20">
        <v>13149</v>
      </c>
      <c r="BZ294" s="20">
        <v>9081</v>
      </c>
      <c r="CA294" s="20">
        <v>11868</v>
      </c>
      <c r="CB294" s="20">
        <v>1749</v>
      </c>
      <c r="CC294" s="20">
        <v>2375</v>
      </c>
      <c r="CD294" s="20">
        <v>2395</v>
      </c>
      <c r="CE294" s="20">
        <v>0</v>
      </c>
      <c r="CF294" s="20">
        <v>8657</v>
      </c>
      <c r="CG294" s="20">
        <v>43</v>
      </c>
      <c r="CH294" s="20">
        <v>0</v>
      </c>
      <c r="CI294" s="20">
        <v>0</v>
      </c>
      <c r="CJ294" s="20">
        <v>13878</v>
      </c>
      <c r="CK294" s="20">
        <v>91</v>
      </c>
      <c r="CL294" s="20">
        <v>370</v>
      </c>
      <c r="CM294" s="20">
        <v>12557</v>
      </c>
      <c r="CN294" s="20">
        <v>196</v>
      </c>
      <c r="CO294" s="20">
        <v>1048</v>
      </c>
      <c r="CP294" s="20">
        <v>22</v>
      </c>
      <c r="CQ294" s="20">
        <v>7651</v>
      </c>
      <c r="CR294" s="20">
        <v>10343</v>
      </c>
      <c r="CS294" s="20">
        <v>303</v>
      </c>
      <c r="CT294" s="20">
        <v>121</v>
      </c>
      <c r="CU294" s="20">
        <v>0</v>
      </c>
      <c r="CV294" s="20">
        <v>490</v>
      </c>
      <c r="CW294" s="20">
        <v>4234</v>
      </c>
      <c r="CX294" s="20">
        <v>40</v>
      </c>
      <c r="CY294" s="20">
        <v>6325</v>
      </c>
      <c r="CZ294" s="20">
        <v>1548</v>
      </c>
      <c r="DA294" s="20">
        <v>0</v>
      </c>
      <c r="DB294" s="20">
        <v>92276</v>
      </c>
      <c r="DC294" s="20">
        <v>135</v>
      </c>
      <c r="DD294" s="20">
        <v>9561</v>
      </c>
      <c r="DE294" s="20">
        <v>3619</v>
      </c>
      <c r="DF294" s="20">
        <v>1646</v>
      </c>
      <c r="DG294" s="20">
        <v>1996</v>
      </c>
      <c r="DH294" s="20">
        <v>4055</v>
      </c>
      <c r="DI294" s="20">
        <v>0</v>
      </c>
      <c r="DJ294" s="20">
        <v>0</v>
      </c>
      <c r="DK294" s="20">
        <v>0</v>
      </c>
      <c r="DL294" s="20">
        <v>0</v>
      </c>
      <c r="DM294" s="20">
        <v>2240</v>
      </c>
      <c r="DN294" s="20">
        <v>407</v>
      </c>
      <c r="DO294" s="20">
        <v>0</v>
      </c>
      <c r="DP294" s="20">
        <v>0</v>
      </c>
      <c r="DQ294" s="20" t="s">
        <v>0</v>
      </c>
      <c r="DR294" s="20">
        <v>7900</v>
      </c>
      <c r="DS294" s="20" t="s">
        <v>0</v>
      </c>
      <c r="DT294" s="260">
        <v>920867</v>
      </c>
      <c r="DU294" s="261">
        <v>1116751</v>
      </c>
    </row>
    <row r="295" spans="18:125" x14ac:dyDescent="0.2">
      <c r="R295" s="84">
        <f t="shared" si="90"/>
        <v>837035</v>
      </c>
      <c r="S295" s="259">
        <v>36892</v>
      </c>
      <c r="T295" s="19">
        <v>163983</v>
      </c>
      <c r="U295" s="20">
        <v>82083</v>
      </c>
      <c r="V295" s="20">
        <v>5163</v>
      </c>
      <c r="W295" s="20">
        <v>0</v>
      </c>
      <c r="X295" s="20">
        <v>8656</v>
      </c>
      <c r="Y295" s="20">
        <v>0</v>
      </c>
      <c r="Z295" s="20">
        <v>19161</v>
      </c>
      <c r="AA295" s="20">
        <v>7431</v>
      </c>
      <c r="AB295" s="20">
        <v>3882</v>
      </c>
      <c r="AC295" s="20">
        <v>2504</v>
      </c>
      <c r="AD295" s="20">
        <v>49</v>
      </c>
      <c r="AE295" s="20">
        <v>3041</v>
      </c>
      <c r="AF295" s="20">
        <v>0</v>
      </c>
      <c r="AG295" s="20">
        <v>259</v>
      </c>
      <c r="AH295" s="20">
        <v>9426</v>
      </c>
      <c r="AI295" s="20">
        <v>352</v>
      </c>
      <c r="AJ295" s="20">
        <v>0</v>
      </c>
      <c r="AK295" s="20">
        <v>5139</v>
      </c>
      <c r="AL295" s="20">
        <v>2246</v>
      </c>
      <c r="AM295" s="20">
        <v>29</v>
      </c>
      <c r="AN295" s="20">
        <v>4498</v>
      </c>
      <c r="AO295" s="20">
        <v>2243</v>
      </c>
      <c r="AP295" s="20">
        <v>4441</v>
      </c>
      <c r="AQ295" s="20">
        <v>959</v>
      </c>
      <c r="AR295" s="20">
        <v>0</v>
      </c>
      <c r="AS295" s="20">
        <v>0</v>
      </c>
      <c r="AT295" s="20" t="s">
        <v>0</v>
      </c>
      <c r="AU295" s="20"/>
      <c r="AV295" s="20">
        <v>2604</v>
      </c>
      <c r="AW295" s="20" t="s">
        <v>0</v>
      </c>
      <c r="AX295" s="20">
        <v>0</v>
      </c>
      <c r="AY295" s="260">
        <v>246066</v>
      </c>
      <c r="AZ295" s="19">
        <v>83890</v>
      </c>
      <c r="BA295" s="20">
        <v>18024</v>
      </c>
      <c r="BB295" s="20">
        <v>36401</v>
      </c>
      <c r="BC295" s="20"/>
      <c r="BD295" s="20">
        <v>85412</v>
      </c>
      <c r="BE295" s="20">
        <v>173213</v>
      </c>
      <c r="BF295" s="20">
        <v>139610</v>
      </c>
      <c r="BG295" s="20">
        <v>11447</v>
      </c>
      <c r="BH295" s="20">
        <v>17198</v>
      </c>
      <c r="BI295" s="20">
        <v>107446</v>
      </c>
      <c r="BJ295" s="20">
        <v>271840</v>
      </c>
      <c r="BK295" s="20">
        <v>10052</v>
      </c>
      <c r="BL295" s="20">
        <v>0</v>
      </c>
      <c r="BM295" s="20">
        <v>1271</v>
      </c>
      <c r="BN295" s="20">
        <v>0</v>
      </c>
      <c r="BO295" s="20">
        <v>2479</v>
      </c>
      <c r="BP295" s="20">
        <v>494</v>
      </c>
      <c r="BQ295" s="20">
        <v>2399</v>
      </c>
      <c r="BR295" s="20">
        <v>0</v>
      </c>
      <c r="BS295" s="20">
        <v>0</v>
      </c>
      <c r="BT295" s="20">
        <v>13096</v>
      </c>
      <c r="BU295" s="20">
        <v>126</v>
      </c>
      <c r="BV295" s="20">
        <v>2345</v>
      </c>
      <c r="BW295" s="20">
        <v>601</v>
      </c>
      <c r="BX295" s="20">
        <v>0</v>
      </c>
      <c r="BY295" s="20">
        <v>5224</v>
      </c>
      <c r="BZ295" s="20">
        <v>7993</v>
      </c>
      <c r="CA295" s="20">
        <v>7882</v>
      </c>
      <c r="CB295" s="20">
        <v>439</v>
      </c>
      <c r="CC295" s="20">
        <v>3882</v>
      </c>
      <c r="CD295" s="20">
        <v>1824</v>
      </c>
      <c r="CE295" s="20">
        <v>0</v>
      </c>
      <c r="CF295" s="20">
        <v>8213</v>
      </c>
      <c r="CG295" s="20">
        <v>94</v>
      </c>
      <c r="CH295" s="20">
        <v>0</v>
      </c>
      <c r="CI295" s="20">
        <v>0</v>
      </c>
      <c r="CJ295" s="20">
        <v>15431</v>
      </c>
      <c r="CK295" s="20">
        <v>93</v>
      </c>
      <c r="CL295" s="20">
        <v>463</v>
      </c>
      <c r="CM295" s="20">
        <v>14703</v>
      </c>
      <c r="CN295" s="20">
        <v>196</v>
      </c>
      <c r="CO295" s="20">
        <v>319</v>
      </c>
      <c r="CP295" s="20">
        <v>23</v>
      </c>
      <c r="CQ295" s="20">
        <v>8652</v>
      </c>
      <c r="CR295" s="20">
        <v>10235</v>
      </c>
      <c r="CS295" s="20">
        <v>254</v>
      </c>
      <c r="CT295" s="20">
        <v>1866</v>
      </c>
      <c r="CU295" s="20">
        <v>1435</v>
      </c>
      <c r="CV295" s="20">
        <v>560</v>
      </c>
      <c r="CW295" s="20">
        <v>4091</v>
      </c>
      <c r="CX295" s="20">
        <v>35</v>
      </c>
      <c r="CY295" s="20">
        <v>6761</v>
      </c>
      <c r="CZ295" s="20">
        <v>1369</v>
      </c>
      <c r="DA295" s="20">
        <v>19</v>
      </c>
      <c r="DB295" s="20">
        <v>104588</v>
      </c>
      <c r="DC295" s="20">
        <v>1576</v>
      </c>
      <c r="DD295" s="20">
        <v>7884</v>
      </c>
      <c r="DE295" s="20">
        <v>6571</v>
      </c>
      <c r="DF295" s="20">
        <v>1108</v>
      </c>
      <c r="DG295" s="20">
        <v>4098</v>
      </c>
      <c r="DH295" s="20">
        <v>3948</v>
      </c>
      <c r="DI295" s="20">
        <v>0</v>
      </c>
      <c r="DJ295" s="20">
        <v>0</v>
      </c>
      <c r="DK295" s="20">
        <v>0</v>
      </c>
      <c r="DL295" s="20">
        <v>0</v>
      </c>
      <c r="DM295" s="20">
        <v>2766</v>
      </c>
      <c r="DN295" s="20">
        <v>818</v>
      </c>
      <c r="DO295" s="20">
        <v>0</v>
      </c>
      <c r="DP295" s="20">
        <v>0</v>
      </c>
      <c r="DQ295" s="20" t="s">
        <v>0</v>
      </c>
      <c r="DR295" s="20">
        <v>3564</v>
      </c>
      <c r="DS295" s="20" t="s">
        <v>0</v>
      </c>
      <c r="DT295" s="260">
        <v>944481</v>
      </c>
      <c r="DU295" s="261">
        <v>1190547</v>
      </c>
    </row>
    <row r="296" spans="18:125" x14ac:dyDescent="0.2">
      <c r="R296" s="84">
        <f t="shared" si="90"/>
        <v>876331</v>
      </c>
      <c r="S296" s="259">
        <v>36923</v>
      </c>
      <c r="T296" s="19">
        <v>163937</v>
      </c>
      <c r="U296" s="20">
        <v>77781</v>
      </c>
      <c r="V296" s="20">
        <v>4314</v>
      </c>
      <c r="W296" s="20">
        <v>0</v>
      </c>
      <c r="X296" s="20">
        <v>5967</v>
      </c>
      <c r="Y296" s="20">
        <v>0</v>
      </c>
      <c r="Z296" s="20">
        <v>21661</v>
      </c>
      <c r="AA296" s="20">
        <v>4117</v>
      </c>
      <c r="AB296" s="20">
        <v>1840</v>
      </c>
      <c r="AC296" s="20">
        <v>1190</v>
      </c>
      <c r="AD296" s="20">
        <v>49</v>
      </c>
      <c r="AE296" s="20">
        <v>4259</v>
      </c>
      <c r="AF296" s="20">
        <v>0</v>
      </c>
      <c r="AG296" s="20">
        <v>82</v>
      </c>
      <c r="AH296" s="20">
        <v>11487</v>
      </c>
      <c r="AI296" s="20">
        <v>431</v>
      </c>
      <c r="AJ296" s="20">
        <v>0</v>
      </c>
      <c r="AK296" s="20">
        <v>5676</v>
      </c>
      <c r="AL296" s="20">
        <v>2544</v>
      </c>
      <c r="AM296" s="20">
        <v>102</v>
      </c>
      <c r="AN296" s="20">
        <v>3935</v>
      </c>
      <c r="AO296" s="20">
        <v>861</v>
      </c>
      <c r="AP296" s="20">
        <v>4437</v>
      </c>
      <c r="AQ296" s="20">
        <v>988</v>
      </c>
      <c r="AR296" s="20">
        <v>0</v>
      </c>
      <c r="AS296" s="20">
        <v>0</v>
      </c>
      <c r="AT296" s="20" t="s">
        <v>0</v>
      </c>
      <c r="AU296" s="20"/>
      <c r="AV296" s="20">
        <v>3841</v>
      </c>
      <c r="AW296" s="20" t="s">
        <v>0</v>
      </c>
      <c r="AX296" s="20">
        <v>0</v>
      </c>
      <c r="AY296" s="260">
        <v>241718</v>
      </c>
      <c r="AZ296" s="19">
        <v>119211</v>
      </c>
      <c r="BA296" s="20">
        <v>11577</v>
      </c>
      <c r="BB296" s="20">
        <v>38399</v>
      </c>
      <c r="BC296" s="20"/>
      <c r="BD296" s="20">
        <v>146342</v>
      </c>
      <c r="BE296" s="20">
        <v>144157</v>
      </c>
      <c r="BF296" s="20">
        <v>134169</v>
      </c>
      <c r="BG296" s="20">
        <v>9393</v>
      </c>
      <c r="BH296" s="20">
        <v>16404</v>
      </c>
      <c r="BI296" s="20">
        <v>93365</v>
      </c>
      <c r="BJ296" s="20">
        <v>256679</v>
      </c>
      <c r="BK296" s="20">
        <v>15792</v>
      </c>
      <c r="BL296" s="20">
        <v>0</v>
      </c>
      <c r="BM296" s="20">
        <v>1598</v>
      </c>
      <c r="BN296" s="20">
        <v>0</v>
      </c>
      <c r="BO296" s="20">
        <v>3542</v>
      </c>
      <c r="BP296" s="20">
        <v>440</v>
      </c>
      <c r="BQ296" s="20">
        <v>2512</v>
      </c>
      <c r="BR296" s="20">
        <v>0</v>
      </c>
      <c r="BS296" s="20">
        <v>0</v>
      </c>
      <c r="BT296" s="20">
        <v>10701</v>
      </c>
      <c r="BU296" s="20">
        <v>0</v>
      </c>
      <c r="BV296" s="20">
        <v>1691</v>
      </c>
      <c r="BW296" s="20">
        <v>199</v>
      </c>
      <c r="BX296" s="20">
        <v>0</v>
      </c>
      <c r="BY296" s="20">
        <v>17283</v>
      </c>
      <c r="BZ296" s="20">
        <v>6887</v>
      </c>
      <c r="CA296" s="20">
        <v>10188</v>
      </c>
      <c r="CB296" s="20">
        <v>560</v>
      </c>
      <c r="CC296" s="20">
        <v>3518</v>
      </c>
      <c r="CD296" s="20">
        <v>1664</v>
      </c>
      <c r="CE296" s="20">
        <v>0</v>
      </c>
      <c r="CF296" s="20">
        <v>8189</v>
      </c>
      <c r="CG296" s="20">
        <v>28</v>
      </c>
      <c r="CH296" s="20">
        <v>0</v>
      </c>
      <c r="CI296" s="20">
        <v>0</v>
      </c>
      <c r="CJ296" s="20">
        <v>13488</v>
      </c>
      <c r="CK296" s="20">
        <v>447</v>
      </c>
      <c r="CL296" s="20">
        <v>2804</v>
      </c>
      <c r="CM296" s="20">
        <v>13852</v>
      </c>
      <c r="CN296" s="20">
        <v>438</v>
      </c>
      <c r="CO296" s="20">
        <v>547</v>
      </c>
      <c r="CP296" s="20">
        <v>148</v>
      </c>
      <c r="CQ296" s="20">
        <v>15507</v>
      </c>
      <c r="CR296" s="20">
        <v>12123</v>
      </c>
      <c r="CS296" s="20">
        <v>134</v>
      </c>
      <c r="CT296" s="20">
        <v>168</v>
      </c>
      <c r="CU296" s="20">
        <v>212</v>
      </c>
      <c r="CV296" s="20">
        <v>473</v>
      </c>
      <c r="CW296" s="20">
        <v>3214</v>
      </c>
      <c r="CX296" s="20">
        <v>21</v>
      </c>
      <c r="CY296" s="20">
        <v>5461</v>
      </c>
      <c r="CZ296" s="20">
        <v>966</v>
      </c>
      <c r="DA296" s="20">
        <v>0</v>
      </c>
      <c r="DB296" s="20">
        <v>75775</v>
      </c>
      <c r="DC296" s="20">
        <v>375</v>
      </c>
      <c r="DD296" s="20">
        <v>6551</v>
      </c>
      <c r="DE296" s="20">
        <v>3869</v>
      </c>
      <c r="DF296" s="20">
        <v>1373</v>
      </c>
      <c r="DG296" s="20">
        <v>5333</v>
      </c>
      <c r="DH296" s="20">
        <v>2402</v>
      </c>
      <c r="DI296" s="20">
        <v>0</v>
      </c>
      <c r="DJ296" s="20">
        <v>0</v>
      </c>
      <c r="DK296" s="20">
        <v>0</v>
      </c>
      <c r="DL296" s="20">
        <v>0</v>
      </c>
      <c r="DM296" s="20">
        <v>874</v>
      </c>
      <c r="DN296" s="20">
        <v>590</v>
      </c>
      <c r="DO296" s="20">
        <v>0</v>
      </c>
      <c r="DP296" s="20">
        <v>0</v>
      </c>
      <c r="DQ296" s="20" t="s">
        <v>0</v>
      </c>
      <c r="DR296" s="20">
        <v>4742</v>
      </c>
      <c r="DS296" s="20" t="s">
        <v>0</v>
      </c>
      <c r="DT296" s="260">
        <v>969696</v>
      </c>
      <c r="DU296" s="261">
        <v>1211414</v>
      </c>
    </row>
    <row r="297" spans="18:125" x14ac:dyDescent="0.2">
      <c r="R297" s="84">
        <f t="shared" si="90"/>
        <v>795260</v>
      </c>
      <c r="S297" s="259">
        <v>36951</v>
      </c>
      <c r="T297" s="19">
        <v>109309</v>
      </c>
      <c r="U297" s="20">
        <v>72940</v>
      </c>
      <c r="V297" s="20">
        <v>3553</v>
      </c>
      <c r="W297" s="20">
        <v>0</v>
      </c>
      <c r="X297" s="20">
        <v>5318</v>
      </c>
      <c r="Y297" s="20">
        <v>0</v>
      </c>
      <c r="Z297" s="20">
        <v>24307</v>
      </c>
      <c r="AA297" s="20">
        <v>3229</v>
      </c>
      <c r="AB297" s="20">
        <v>2943</v>
      </c>
      <c r="AC297" s="20">
        <v>1605</v>
      </c>
      <c r="AD297" s="20">
        <v>34</v>
      </c>
      <c r="AE297" s="20">
        <v>2479</v>
      </c>
      <c r="AF297" s="20">
        <v>0</v>
      </c>
      <c r="AG297" s="20">
        <v>98</v>
      </c>
      <c r="AH297" s="20">
        <v>6007</v>
      </c>
      <c r="AI297" s="20">
        <v>473</v>
      </c>
      <c r="AJ297" s="20">
        <v>0</v>
      </c>
      <c r="AK297" s="20">
        <v>4782</v>
      </c>
      <c r="AL297" s="20">
        <v>2748</v>
      </c>
      <c r="AM297" s="20">
        <v>133</v>
      </c>
      <c r="AN297" s="20">
        <v>2988</v>
      </c>
      <c r="AO297" s="20">
        <v>884</v>
      </c>
      <c r="AP297" s="20">
        <v>3629</v>
      </c>
      <c r="AQ297" s="20">
        <v>899</v>
      </c>
      <c r="AR297" s="20">
        <v>0</v>
      </c>
      <c r="AS297" s="20">
        <v>0</v>
      </c>
      <c r="AT297" s="20" t="s">
        <v>0</v>
      </c>
      <c r="AU297" s="20"/>
      <c r="AV297" s="20">
        <v>6831</v>
      </c>
      <c r="AW297" s="20" t="s">
        <v>0</v>
      </c>
      <c r="AX297" s="20">
        <v>0</v>
      </c>
      <c r="AY297" s="260">
        <v>182249</v>
      </c>
      <c r="AZ297" s="19">
        <v>116636</v>
      </c>
      <c r="BA297" s="20">
        <v>8170</v>
      </c>
      <c r="BB297" s="20">
        <v>48853</v>
      </c>
      <c r="BC297" s="20"/>
      <c r="BD297" s="20">
        <v>188164</v>
      </c>
      <c r="BE297" s="20">
        <v>104007</v>
      </c>
      <c r="BF297" s="20">
        <v>95239</v>
      </c>
      <c r="BG297" s="20">
        <v>6788</v>
      </c>
      <c r="BH297" s="20">
        <v>13477</v>
      </c>
      <c r="BI297" s="20">
        <v>66618</v>
      </c>
      <c r="BJ297" s="20">
        <v>213926</v>
      </c>
      <c r="BK297" s="20">
        <v>23396</v>
      </c>
      <c r="BL297" s="20">
        <v>0</v>
      </c>
      <c r="BM297" s="20">
        <v>1009</v>
      </c>
      <c r="BN297" s="20">
        <v>0</v>
      </c>
      <c r="BO297" s="20">
        <v>3402</v>
      </c>
      <c r="BP297" s="20">
        <v>332</v>
      </c>
      <c r="BQ297" s="20">
        <v>2140</v>
      </c>
      <c r="BR297" s="20">
        <v>0</v>
      </c>
      <c r="BS297" s="20">
        <v>0</v>
      </c>
      <c r="BT297" s="20">
        <v>7017</v>
      </c>
      <c r="BU297" s="20">
        <v>0</v>
      </c>
      <c r="BV297" s="20">
        <v>1290</v>
      </c>
      <c r="BW297" s="20">
        <v>191</v>
      </c>
      <c r="BX297" s="20">
        <v>0</v>
      </c>
      <c r="BY297" s="20">
        <v>18045</v>
      </c>
      <c r="BZ297" s="20">
        <v>3674</v>
      </c>
      <c r="CA297" s="20">
        <v>4813</v>
      </c>
      <c r="CB297" s="20">
        <v>328</v>
      </c>
      <c r="CC297" s="20">
        <v>1134</v>
      </c>
      <c r="CD297" s="20">
        <v>967</v>
      </c>
      <c r="CE297" s="20">
        <v>0</v>
      </c>
      <c r="CF297" s="20">
        <v>7413</v>
      </c>
      <c r="CG297" s="20">
        <v>102</v>
      </c>
      <c r="CH297" s="20">
        <v>0</v>
      </c>
      <c r="CI297" s="20">
        <v>0</v>
      </c>
      <c r="CJ297" s="20">
        <v>9119</v>
      </c>
      <c r="CK297" s="20">
        <v>239</v>
      </c>
      <c r="CL297" s="20">
        <v>2703</v>
      </c>
      <c r="CM297" s="20">
        <v>10352</v>
      </c>
      <c r="CN297" s="20">
        <v>576</v>
      </c>
      <c r="CO297" s="20">
        <v>209</v>
      </c>
      <c r="CP297" s="20">
        <v>188</v>
      </c>
      <c r="CQ297" s="20">
        <v>12300</v>
      </c>
      <c r="CR297" s="20">
        <v>12452</v>
      </c>
      <c r="CS297" s="20">
        <v>139</v>
      </c>
      <c r="CT297" s="20">
        <v>2641</v>
      </c>
      <c r="CU297" s="20">
        <v>2215</v>
      </c>
      <c r="CV297" s="20">
        <v>513</v>
      </c>
      <c r="CW297" s="20">
        <v>3460</v>
      </c>
      <c r="CX297" s="20">
        <v>0</v>
      </c>
      <c r="CY297" s="20">
        <v>4118</v>
      </c>
      <c r="CZ297" s="20">
        <v>746</v>
      </c>
      <c r="DA297" s="20">
        <v>0</v>
      </c>
      <c r="DB297" s="20">
        <v>47764</v>
      </c>
      <c r="DC297" s="20">
        <v>1299</v>
      </c>
      <c r="DD297" s="20">
        <v>5754</v>
      </c>
      <c r="DE297" s="20">
        <v>3844</v>
      </c>
      <c r="DF297" s="20">
        <v>1918</v>
      </c>
      <c r="DG297" s="20">
        <v>4352</v>
      </c>
      <c r="DH297" s="20">
        <v>2309</v>
      </c>
      <c r="DI297" s="20">
        <v>0</v>
      </c>
      <c r="DJ297" s="20">
        <v>0</v>
      </c>
      <c r="DK297" s="20">
        <v>0</v>
      </c>
      <c r="DL297" s="20">
        <v>0</v>
      </c>
      <c r="DM297" s="20">
        <v>1202</v>
      </c>
      <c r="DN297" s="20">
        <v>42</v>
      </c>
      <c r="DO297" s="20">
        <v>0</v>
      </c>
      <c r="DP297" s="20">
        <v>0</v>
      </c>
      <c r="DQ297" s="20" t="s">
        <v>0</v>
      </c>
      <c r="DR297" s="20">
        <v>8219</v>
      </c>
      <c r="DS297" s="20" t="s">
        <v>0</v>
      </c>
      <c r="DT297" s="260">
        <v>861878</v>
      </c>
      <c r="DU297" s="261">
        <v>1044127</v>
      </c>
    </row>
    <row r="298" spans="18:125" x14ac:dyDescent="0.2">
      <c r="R298" s="84">
        <f t="shared" si="90"/>
        <v>752500</v>
      </c>
      <c r="S298" s="259">
        <v>36982</v>
      </c>
      <c r="T298" s="19">
        <v>81412</v>
      </c>
      <c r="U298" s="20">
        <v>74547</v>
      </c>
      <c r="V298" s="20">
        <v>1769</v>
      </c>
      <c r="W298" s="20">
        <v>0</v>
      </c>
      <c r="X298" s="20">
        <v>6504</v>
      </c>
      <c r="Y298" s="20">
        <v>0</v>
      </c>
      <c r="Z298" s="20">
        <v>24402</v>
      </c>
      <c r="AA298" s="20">
        <v>3255</v>
      </c>
      <c r="AB298" s="20">
        <v>3882</v>
      </c>
      <c r="AC298" s="20">
        <v>1656</v>
      </c>
      <c r="AD298" s="20">
        <v>29</v>
      </c>
      <c r="AE298" s="20">
        <v>1487</v>
      </c>
      <c r="AF298" s="20">
        <v>0</v>
      </c>
      <c r="AG298" s="20">
        <v>714</v>
      </c>
      <c r="AH298" s="20">
        <v>4374</v>
      </c>
      <c r="AI298" s="20">
        <v>621</v>
      </c>
      <c r="AJ298" s="20">
        <v>8</v>
      </c>
      <c r="AK298" s="20">
        <v>4314</v>
      </c>
      <c r="AL298" s="20">
        <v>3516</v>
      </c>
      <c r="AM298" s="20">
        <v>129</v>
      </c>
      <c r="AN298" s="20">
        <v>2537</v>
      </c>
      <c r="AO298" s="20">
        <v>3913</v>
      </c>
      <c r="AP298" s="20">
        <v>2365</v>
      </c>
      <c r="AQ298" s="20">
        <v>566</v>
      </c>
      <c r="AR298" s="20">
        <v>0</v>
      </c>
      <c r="AS298" s="20">
        <v>0</v>
      </c>
      <c r="AT298" s="20">
        <v>0</v>
      </c>
      <c r="AU298" s="20"/>
      <c r="AV298" s="20">
        <v>5943</v>
      </c>
      <c r="AW298" s="20">
        <v>2563</v>
      </c>
      <c r="AX298" s="20">
        <v>0</v>
      </c>
      <c r="AY298" s="260">
        <v>155959</v>
      </c>
      <c r="AZ298" s="19">
        <v>148595</v>
      </c>
      <c r="BA298" s="20">
        <v>11197</v>
      </c>
      <c r="BB298" s="20">
        <v>60501</v>
      </c>
      <c r="BC298" s="20"/>
      <c r="BD298" s="20">
        <v>159845</v>
      </c>
      <c r="BE298" s="20">
        <v>87438</v>
      </c>
      <c r="BF298" s="20">
        <v>82681</v>
      </c>
      <c r="BG298" s="20">
        <v>7133</v>
      </c>
      <c r="BH298" s="20">
        <v>15817</v>
      </c>
      <c r="BI298" s="20">
        <v>69301</v>
      </c>
      <c r="BJ298" s="20">
        <v>179293</v>
      </c>
      <c r="BK298" s="20">
        <v>33472</v>
      </c>
      <c r="BL298" s="20">
        <v>0</v>
      </c>
      <c r="BM298" s="20">
        <v>1028</v>
      </c>
      <c r="BN298" s="20">
        <v>0</v>
      </c>
      <c r="BO298" s="20">
        <v>3126</v>
      </c>
      <c r="BP298" s="20">
        <v>294</v>
      </c>
      <c r="BQ298" s="20">
        <v>1757</v>
      </c>
      <c r="BR298" s="20">
        <v>0</v>
      </c>
      <c r="BS298" s="20">
        <v>0</v>
      </c>
      <c r="BT298" s="20">
        <v>3038</v>
      </c>
      <c r="BU298" s="20">
        <v>0</v>
      </c>
      <c r="BV298" s="20">
        <v>914</v>
      </c>
      <c r="BW298" s="20">
        <v>164</v>
      </c>
      <c r="BX298" s="20">
        <v>0</v>
      </c>
      <c r="BY298" s="20">
        <v>23952</v>
      </c>
      <c r="BZ298" s="20">
        <v>3695</v>
      </c>
      <c r="CA298" s="20">
        <v>3111</v>
      </c>
      <c r="CB298" s="20">
        <v>310</v>
      </c>
      <c r="CC298" s="20">
        <v>977</v>
      </c>
      <c r="CD298" s="20">
        <v>1156</v>
      </c>
      <c r="CE298" s="20">
        <v>0</v>
      </c>
      <c r="CF298" s="20">
        <v>5864</v>
      </c>
      <c r="CG298" s="20">
        <v>39</v>
      </c>
      <c r="CH298" s="20">
        <v>0</v>
      </c>
      <c r="CI298" s="20">
        <v>0</v>
      </c>
      <c r="CJ298" s="20">
        <v>5832</v>
      </c>
      <c r="CK298" s="20">
        <v>174</v>
      </c>
      <c r="CL298" s="20">
        <v>0</v>
      </c>
      <c r="CM298" s="20">
        <v>6779</v>
      </c>
      <c r="CN298" s="20">
        <v>589</v>
      </c>
      <c r="CO298" s="20">
        <v>581</v>
      </c>
      <c r="CP298" s="20">
        <v>1281</v>
      </c>
      <c r="CQ298" s="20">
        <v>4135</v>
      </c>
      <c r="CR298" s="20">
        <v>9864</v>
      </c>
      <c r="CS298" s="20">
        <v>1228</v>
      </c>
      <c r="CT298" s="20">
        <v>672</v>
      </c>
      <c r="CU298" s="20">
        <v>1412</v>
      </c>
      <c r="CV298" s="20">
        <v>467</v>
      </c>
      <c r="CW298" s="20">
        <v>4021</v>
      </c>
      <c r="CX298" s="20">
        <v>0</v>
      </c>
      <c r="CY298" s="20">
        <v>3325</v>
      </c>
      <c r="CZ298" s="20">
        <v>476</v>
      </c>
      <c r="DA298" s="20">
        <v>0</v>
      </c>
      <c r="DB298" s="20">
        <v>30021</v>
      </c>
      <c r="DC298" s="20">
        <v>1007</v>
      </c>
      <c r="DD298" s="20">
        <v>4015</v>
      </c>
      <c r="DE298" s="20">
        <v>1929</v>
      </c>
      <c r="DF298" s="20">
        <v>2756</v>
      </c>
      <c r="DG298" s="20">
        <v>2171</v>
      </c>
      <c r="DH298" s="20">
        <v>1767</v>
      </c>
      <c r="DI298" s="20">
        <v>0</v>
      </c>
      <c r="DJ298" s="20">
        <v>0</v>
      </c>
      <c r="DK298" s="20">
        <v>0</v>
      </c>
      <c r="DL298" s="20">
        <v>0</v>
      </c>
      <c r="DM298" s="20">
        <v>546</v>
      </c>
      <c r="DN298" s="20">
        <v>0</v>
      </c>
      <c r="DO298" s="20">
        <v>0</v>
      </c>
      <c r="DP298" s="20">
        <v>0</v>
      </c>
      <c r="DQ298" s="20">
        <v>1147</v>
      </c>
      <c r="DR298" s="20">
        <v>10201</v>
      </c>
      <c r="DS298" s="20">
        <v>0</v>
      </c>
      <c r="DT298" s="260">
        <v>821801</v>
      </c>
      <c r="DU298" s="261">
        <v>977760</v>
      </c>
    </row>
    <row r="299" spans="18:125" x14ac:dyDescent="0.2">
      <c r="R299" s="84">
        <f t="shared" si="90"/>
        <v>785535</v>
      </c>
      <c r="S299" s="259">
        <v>37012</v>
      </c>
      <c r="T299" s="19">
        <v>102544</v>
      </c>
      <c r="U299" s="20">
        <v>61550</v>
      </c>
      <c r="V299" s="20">
        <v>837</v>
      </c>
      <c r="W299" s="20">
        <v>0</v>
      </c>
      <c r="X299" s="20">
        <v>4632</v>
      </c>
      <c r="Y299" s="20">
        <v>0</v>
      </c>
      <c r="Z299" s="20">
        <v>17152</v>
      </c>
      <c r="AA299" s="20">
        <v>3089</v>
      </c>
      <c r="AB299" s="20">
        <v>4861</v>
      </c>
      <c r="AC299" s="20">
        <v>1368</v>
      </c>
      <c r="AD299" s="20">
        <v>24</v>
      </c>
      <c r="AE299" s="20">
        <v>841</v>
      </c>
      <c r="AF299" s="20">
        <v>0</v>
      </c>
      <c r="AG299" s="20">
        <v>729</v>
      </c>
      <c r="AH299" s="20">
        <v>2028</v>
      </c>
      <c r="AI299" s="20">
        <v>646</v>
      </c>
      <c r="AJ299" s="20">
        <v>9</v>
      </c>
      <c r="AK299" s="20">
        <v>4765</v>
      </c>
      <c r="AL299" s="20">
        <v>3516</v>
      </c>
      <c r="AM299" s="20">
        <v>69</v>
      </c>
      <c r="AN299" s="20">
        <v>983</v>
      </c>
      <c r="AO299" s="20">
        <v>928</v>
      </c>
      <c r="AP299" s="20">
        <v>3004</v>
      </c>
      <c r="AQ299" s="20">
        <v>0</v>
      </c>
      <c r="AR299" s="20">
        <v>0</v>
      </c>
      <c r="AS299" s="20">
        <v>0</v>
      </c>
      <c r="AT299" s="20">
        <v>5098</v>
      </c>
      <c r="AU299" s="20"/>
      <c r="AV299" s="20">
        <v>6610</v>
      </c>
      <c r="AW299" s="20">
        <v>361</v>
      </c>
      <c r="AX299" s="20">
        <v>0</v>
      </c>
      <c r="AY299" s="260">
        <v>164094</v>
      </c>
      <c r="AZ299" s="19">
        <v>193447</v>
      </c>
      <c r="BA299" s="20">
        <v>15524</v>
      </c>
      <c r="BB299" s="20">
        <v>58034</v>
      </c>
      <c r="BC299" s="20"/>
      <c r="BD299" s="20">
        <v>156331</v>
      </c>
      <c r="BE299" s="20">
        <v>83540</v>
      </c>
      <c r="BF299" s="20">
        <v>81730</v>
      </c>
      <c r="BG299" s="20">
        <v>4685</v>
      </c>
      <c r="BH299" s="20">
        <v>14972</v>
      </c>
      <c r="BI299" s="20">
        <v>91512</v>
      </c>
      <c r="BJ299" s="20">
        <v>177272</v>
      </c>
      <c r="BK299" s="20">
        <v>27168</v>
      </c>
      <c r="BL299" s="20">
        <v>0</v>
      </c>
      <c r="BM299" s="20">
        <v>1128</v>
      </c>
      <c r="BN299" s="20">
        <v>0</v>
      </c>
      <c r="BO299" s="20">
        <v>3232</v>
      </c>
      <c r="BP299" s="20">
        <v>177</v>
      </c>
      <c r="BQ299" s="20">
        <v>906</v>
      </c>
      <c r="BR299" s="20">
        <v>0</v>
      </c>
      <c r="BS299" s="20">
        <v>0</v>
      </c>
      <c r="BT299" s="20">
        <v>2537</v>
      </c>
      <c r="BU299" s="20">
        <v>0</v>
      </c>
      <c r="BV299" s="20">
        <v>728</v>
      </c>
      <c r="BW299" s="20">
        <v>140</v>
      </c>
      <c r="BX299" s="20">
        <v>5</v>
      </c>
      <c r="BY299" s="20">
        <v>23359</v>
      </c>
      <c r="BZ299" s="20">
        <v>3805</v>
      </c>
      <c r="CA299" s="20">
        <v>1127</v>
      </c>
      <c r="CB299" s="20">
        <v>805</v>
      </c>
      <c r="CC299" s="20">
        <v>658</v>
      </c>
      <c r="CD299" s="20">
        <v>342</v>
      </c>
      <c r="CE299" s="20">
        <v>0</v>
      </c>
      <c r="CF299" s="20">
        <v>7848</v>
      </c>
      <c r="CG299" s="20">
        <v>44</v>
      </c>
      <c r="CH299" s="20">
        <v>0</v>
      </c>
      <c r="CI299" s="20">
        <v>0</v>
      </c>
      <c r="CJ299" s="20">
        <v>3129</v>
      </c>
      <c r="CK299" s="20">
        <v>91</v>
      </c>
      <c r="CL299" s="20">
        <v>5</v>
      </c>
      <c r="CM299" s="20">
        <v>6251</v>
      </c>
      <c r="CN299" s="20">
        <v>589</v>
      </c>
      <c r="CO299" s="20">
        <v>427</v>
      </c>
      <c r="CP299" s="20">
        <v>438</v>
      </c>
      <c r="CQ299" s="20">
        <v>11484</v>
      </c>
      <c r="CR299" s="20">
        <v>10335</v>
      </c>
      <c r="CS299" s="20">
        <v>454</v>
      </c>
      <c r="CT299" s="20">
        <v>341</v>
      </c>
      <c r="CU299" s="20">
        <v>88</v>
      </c>
      <c r="CV299" s="20">
        <v>466</v>
      </c>
      <c r="CW299" s="20">
        <v>15384</v>
      </c>
      <c r="CX299" s="20">
        <v>0</v>
      </c>
      <c r="CY299" s="20">
        <v>2115</v>
      </c>
      <c r="CZ299" s="20">
        <v>252</v>
      </c>
      <c r="DA299" s="20">
        <v>0</v>
      </c>
      <c r="DB299" s="20">
        <v>24032</v>
      </c>
      <c r="DC299" s="20">
        <v>1457</v>
      </c>
      <c r="DD299" s="20">
        <v>3683</v>
      </c>
      <c r="DE299" s="20">
        <v>1696</v>
      </c>
      <c r="DF299" s="20">
        <v>3224</v>
      </c>
      <c r="DG299" s="20">
        <v>2957</v>
      </c>
      <c r="DH299" s="20">
        <v>1697</v>
      </c>
      <c r="DI299" s="20">
        <v>0</v>
      </c>
      <c r="DJ299" s="20">
        <v>0</v>
      </c>
      <c r="DK299" s="20">
        <v>0</v>
      </c>
      <c r="DL299" s="20">
        <v>0</v>
      </c>
      <c r="DM299" s="20">
        <v>1409</v>
      </c>
      <c r="DN299" s="20">
        <v>143</v>
      </c>
      <c r="DO299" s="20">
        <v>0</v>
      </c>
      <c r="DP299" s="20">
        <v>0</v>
      </c>
      <c r="DQ299" s="20">
        <v>6079</v>
      </c>
      <c r="DR299" s="20">
        <v>5037</v>
      </c>
      <c r="DS299" s="20">
        <v>0</v>
      </c>
      <c r="DT299" s="260">
        <v>877047</v>
      </c>
      <c r="DU299" s="261">
        <v>1041141</v>
      </c>
    </row>
    <row r="300" spans="18:125" x14ac:dyDescent="0.2">
      <c r="R300" s="84">
        <f t="shared" si="90"/>
        <v>692318</v>
      </c>
      <c r="S300" s="259">
        <v>37043</v>
      </c>
      <c r="T300" s="19">
        <v>102899</v>
      </c>
      <c r="U300" s="20">
        <v>39064</v>
      </c>
      <c r="V300" s="20">
        <v>755</v>
      </c>
      <c r="W300" s="20">
        <v>0</v>
      </c>
      <c r="X300" s="20">
        <v>2625</v>
      </c>
      <c r="Y300" s="20">
        <v>0</v>
      </c>
      <c r="Z300" s="20">
        <v>10168</v>
      </c>
      <c r="AA300" s="20">
        <v>3072</v>
      </c>
      <c r="AB300" s="20">
        <v>3386</v>
      </c>
      <c r="AC300" s="20">
        <v>725</v>
      </c>
      <c r="AD300" s="20">
        <v>17</v>
      </c>
      <c r="AE300" s="20">
        <v>548</v>
      </c>
      <c r="AF300" s="20" t="s">
        <v>0</v>
      </c>
      <c r="AG300" s="20">
        <v>911</v>
      </c>
      <c r="AH300" s="20">
        <v>2827</v>
      </c>
      <c r="AI300" s="20">
        <v>749</v>
      </c>
      <c r="AJ300" s="20">
        <v>5</v>
      </c>
      <c r="AK300" s="20">
        <v>4014</v>
      </c>
      <c r="AL300" s="20">
        <v>2656</v>
      </c>
      <c r="AM300" s="20">
        <v>39</v>
      </c>
      <c r="AN300" s="20">
        <v>916</v>
      </c>
      <c r="AO300" s="20">
        <v>735</v>
      </c>
      <c r="AP300" s="20">
        <v>2298</v>
      </c>
      <c r="AQ300" s="20">
        <v>295</v>
      </c>
      <c r="AR300" s="20">
        <v>52</v>
      </c>
      <c r="AS300" s="20">
        <v>0</v>
      </c>
      <c r="AT300" s="20">
        <v>0</v>
      </c>
      <c r="AU300" s="20"/>
      <c r="AV300" s="20">
        <v>1162</v>
      </c>
      <c r="AW300" s="20">
        <v>979</v>
      </c>
      <c r="AX300" s="20">
        <v>130</v>
      </c>
      <c r="AY300" s="260">
        <v>141963</v>
      </c>
      <c r="AZ300" s="19">
        <v>144552</v>
      </c>
      <c r="BA300" s="20">
        <v>14655</v>
      </c>
      <c r="BB300" s="20">
        <v>54168</v>
      </c>
      <c r="BC300" s="20"/>
      <c r="BD300" s="20">
        <v>140081</v>
      </c>
      <c r="BE300" s="20">
        <v>65713</v>
      </c>
      <c r="BF300" s="20">
        <v>79908</v>
      </c>
      <c r="BG300" s="20">
        <v>5108</v>
      </c>
      <c r="BH300" s="20">
        <v>15047</v>
      </c>
      <c r="BI300" s="20">
        <v>130362</v>
      </c>
      <c r="BJ300" s="20">
        <v>173086</v>
      </c>
      <c r="BK300" s="20">
        <v>22776</v>
      </c>
      <c r="BL300" s="20">
        <v>0</v>
      </c>
      <c r="BM300" s="20">
        <v>1264</v>
      </c>
      <c r="BN300" s="20">
        <v>0</v>
      </c>
      <c r="BO300" s="20">
        <v>2937</v>
      </c>
      <c r="BP300" s="20">
        <v>210</v>
      </c>
      <c r="BQ300" s="20">
        <v>782</v>
      </c>
      <c r="BR300" s="20">
        <v>0</v>
      </c>
      <c r="BS300" s="20">
        <v>0</v>
      </c>
      <c r="BT300" s="20">
        <v>2837</v>
      </c>
      <c r="BU300" s="20">
        <v>0</v>
      </c>
      <c r="BV300" s="20">
        <v>746</v>
      </c>
      <c r="BW300" s="20">
        <v>166</v>
      </c>
      <c r="BX300" s="20">
        <v>5</v>
      </c>
      <c r="BY300" s="20">
        <v>29770</v>
      </c>
      <c r="BZ300" s="20">
        <v>453</v>
      </c>
      <c r="CA300" s="20">
        <v>1875</v>
      </c>
      <c r="CB300" s="20">
        <v>486</v>
      </c>
      <c r="CC300" s="20">
        <v>1783</v>
      </c>
      <c r="CD300" s="20">
        <v>213</v>
      </c>
      <c r="CE300" s="20">
        <v>0</v>
      </c>
      <c r="CF300" s="20">
        <v>5731</v>
      </c>
      <c r="CG300" s="20">
        <v>152</v>
      </c>
      <c r="CH300" s="20">
        <v>0</v>
      </c>
      <c r="CI300" s="20">
        <v>0</v>
      </c>
      <c r="CJ300" s="20">
        <v>3167</v>
      </c>
      <c r="CK300" s="20">
        <v>84</v>
      </c>
      <c r="CL300" s="20">
        <v>0</v>
      </c>
      <c r="CM300" s="20">
        <v>4450</v>
      </c>
      <c r="CN300" s="20">
        <v>461</v>
      </c>
      <c r="CO300" s="20">
        <v>425</v>
      </c>
      <c r="CP300" s="20">
        <v>82</v>
      </c>
      <c r="CQ300" s="20">
        <v>10701</v>
      </c>
      <c r="CR300" s="20">
        <v>9723</v>
      </c>
      <c r="CS300" s="20">
        <v>1549</v>
      </c>
      <c r="CT300" s="20">
        <v>188</v>
      </c>
      <c r="CU300" s="20">
        <v>6</v>
      </c>
      <c r="CV300" s="20">
        <v>616</v>
      </c>
      <c r="CW300" s="20">
        <v>20107</v>
      </c>
      <c r="CX300" s="20">
        <v>0</v>
      </c>
      <c r="CY300" s="20">
        <v>1832</v>
      </c>
      <c r="CZ300" s="20">
        <v>219</v>
      </c>
      <c r="DA300" s="20">
        <v>0</v>
      </c>
      <c r="DB300" s="20">
        <v>21634</v>
      </c>
      <c r="DC300" s="20">
        <v>1267</v>
      </c>
      <c r="DD300" s="20">
        <v>3468</v>
      </c>
      <c r="DE300" s="20">
        <v>1490</v>
      </c>
      <c r="DF300" s="20">
        <v>2969</v>
      </c>
      <c r="DG300" s="20">
        <v>1480</v>
      </c>
      <c r="DH300" s="20">
        <v>1763</v>
      </c>
      <c r="DI300" s="20">
        <v>0</v>
      </c>
      <c r="DJ300" s="20">
        <v>0</v>
      </c>
      <c r="DK300" s="20">
        <v>0</v>
      </c>
      <c r="DL300" s="20">
        <v>0</v>
      </c>
      <c r="DM300" s="20">
        <v>1223</v>
      </c>
      <c r="DN300" s="20">
        <v>162</v>
      </c>
      <c r="DO300" s="20">
        <v>0</v>
      </c>
      <c r="DP300" s="20">
        <v>0</v>
      </c>
      <c r="DQ300" s="20">
        <v>4963</v>
      </c>
      <c r="DR300" s="20">
        <v>6871</v>
      </c>
      <c r="DS300" s="20">
        <v>0</v>
      </c>
      <c r="DT300" s="260">
        <v>822680</v>
      </c>
      <c r="DU300" s="261">
        <v>964643</v>
      </c>
    </row>
    <row r="301" spans="18:125" x14ac:dyDescent="0.2">
      <c r="R301" s="84">
        <f t="shared" si="90"/>
        <v>703902</v>
      </c>
      <c r="S301" s="259">
        <v>37073</v>
      </c>
      <c r="T301" s="19">
        <v>103506</v>
      </c>
      <c r="U301" s="20">
        <v>33355</v>
      </c>
      <c r="V301" s="20">
        <v>1004</v>
      </c>
      <c r="W301" s="20">
        <v>0</v>
      </c>
      <c r="X301" s="20">
        <v>1812</v>
      </c>
      <c r="Y301" s="20">
        <v>0</v>
      </c>
      <c r="Z301" s="20">
        <v>6862</v>
      </c>
      <c r="AA301" s="20">
        <v>2079</v>
      </c>
      <c r="AB301" s="20">
        <v>1498</v>
      </c>
      <c r="AC301" s="20">
        <v>830</v>
      </c>
      <c r="AD301" s="20">
        <v>14</v>
      </c>
      <c r="AE301" s="20">
        <v>383</v>
      </c>
      <c r="AF301" s="20" t="s">
        <v>0</v>
      </c>
      <c r="AG301" s="20">
        <v>258</v>
      </c>
      <c r="AH301" s="20">
        <v>927</v>
      </c>
      <c r="AI301" s="20">
        <v>226</v>
      </c>
      <c r="AJ301" s="20">
        <v>0</v>
      </c>
      <c r="AK301" s="20">
        <v>4062</v>
      </c>
      <c r="AL301" s="20">
        <v>2545</v>
      </c>
      <c r="AM301" s="20">
        <v>39</v>
      </c>
      <c r="AN301" s="20">
        <v>677</v>
      </c>
      <c r="AO301" s="20">
        <v>466</v>
      </c>
      <c r="AP301" s="20">
        <v>2791</v>
      </c>
      <c r="AQ301" s="20">
        <v>96</v>
      </c>
      <c r="AR301" s="20">
        <v>47</v>
      </c>
      <c r="AS301" s="20">
        <v>0</v>
      </c>
      <c r="AT301" s="20">
        <v>0</v>
      </c>
      <c r="AU301" s="20"/>
      <c r="AV301" s="20">
        <v>6308</v>
      </c>
      <c r="AW301" s="20">
        <v>0</v>
      </c>
      <c r="AX301" s="20">
        <v>431</v>
      </c>
      <c r="AY301" s="260">
        <v>136861</v>
      </c>
      <c r="AZ301" s="19">
        <v>130328</v>
      </c>
      <c r="BA301" s="20">
        <v>16111</v>
      </c>
      <c r="BB301" s="20">
        <v>41587</v>
      </c>
      <c r="BC301" s="20"/>
      <c r="BD301" s="20">
        <v>160790</v>
      </c>
      <c r="BE301" s="20">
        <v>61779</v>
      </c>
      <c r="BF301" s="20">
        <v>71856</v>
      </c>
      <c r="BG301" s="20">
        <v>5714</v>
      </c>
      <c r="BH301" s="20">
        <v>16147</v>
      </c>
      <c r="BI301" s="20">
        <v>123506</v>
      </c>
      <c r="BJ301" s="20">
        <v>199590</v>
      </c>
      <c r="BK301" s="20">
        <v>16512</v>
      </c>
      <c r="BL301" s="20">
        <v>0</v>
      </c>
      <c r="BM301" s="20">
        <v>1263</v>
      </c>
      <c r="BN301" s="20">
        <v>0</v>
      </c>
      <c r="BO301" s="20">
        <v>3404</v>
      </c>
      <c r="BP301" s="20">
        <v>64</v>
      </c>
      <c r="BQ301" s="20">
        <v>694</v>
      </c>
      <c r="BR301" s="20">
        <v>0</v>
      </c>
      <c r="BS301" s="20">
        <v>0</v>
      </c>
      <c r="BT301" s="20">
        <v>1604</v>
      </c>
      <c r="BU301" s="20">
        <v>0</v>
      </c>
      <c r="BV301" s="20">
        <v>739</v>
      </c>
      <c r="BW301" s="20">
        <v>60</v>
      </c>
      <c r="BX301" s="20">
        <v>5</v>
      </c>
      <c r="BY301" s="20">
        <v>38131</v>
      </c>
      <c r="BZ301" s="20">
        <v>1421</v>
      </c>
      <c r="CA301" s="20">
        <v>1685</v>
      </c>
      <c r="CB301" s="20">
        <v>1444</v>
      </c>
      <c r="CC301" s="20">
        <v>787</v>
      </c>
      <c r="CD301" s="20">
        <v>439</v>
      </c>
      <c r="CE301" s="20">
        <v>0</v>
      </c>
      <c r="CF301" s="20">
        <v>6052</v>
      </c>
      <c r="CG301" s="20">
        <v>160</v>
      </c>
      <c r="CH301" s="20">
        <v>0</v>
      </c>
      <c r="CI301" s="20">
        <v>0</v>
      </c>
      <c r="CJ301" s="20">
        <v>2927</v>
      </c>
      <c r="CK301" s="20">
        <v>73</v>
      </c>
      <c r="CL301" s="20">
        <v>0</v>
      </c>
      <c r="CM301" s="20">
        <v>5171</v>
      </c>
      <c r="CN301" s="20">
        <v>437</v>
      </c>
      <c r="CO301" s="20">
        <v>557</v>
      </c>
      <c r="CP301" s="20">
        <v>897</v>
      </c>
      <c r="CQ301" s="20">
        <v>7973</v>
      </c>
      <c r="CR301" s="20">
        <v>11667</v>
      </c>
      <c r="CS301" s="20">
        <v>943</v>
      </c>
      <c r="CT301" s="20">
        <v>5</v>
      </c>
      <c r="CU301" s="20">
        <v>36</v>
      </c>
      <c r="CV301" s="20">
        <v>502</v>
      </c>
      <c r="CW301" s="20">
        <v>25400</v>
      </c>
      <c r="CX301" s="20">
        <v>0</v>
      </c>
      <c r="CY301" s="20">
        <v>1544</v>
      </c>
      <c r="CZ301" s="20">
        <v>203</v>
      </c>
      <c r="DA301" s="20">
        <v>0</v>
      </c>
      <c r="DB301" s="20">
        <v>23326</v>
      </c>
      <c r="DC301" s="20">
        <v>1324</v>
      </c>
      <c r="DD301" s="20">
        <v>3741</v>
      </c>
      <c r="DE301" s="20">
        <v>1311</v>
      </c>
      <c r="DF301" s="20">
        <v>3138</v>
      </c>
      <c r="DG301" s="20">
        <v>1308</v>
      </c>
      <c r="DH301" s="20">
        <v>1863</v>
      </c>
      <c r="DI301" s="20">
        <v>0</v>
      </c>
      <c r="DJ301" s="20">
        <v>0</v>
      </c>
      <c r="DK301" s="20">
        <v>0</v>
      </c>
      <c r="DL301" s="20">
        <v>0</v>
      </c>
      <c r="DM301" s="20">
        <v>690</v>
      </c>
      <c r="DN301" s="20">
        <v>130</v>
      </c>
      <c r="DO301" s="20">
        <v>0</v>
      </c>
      <c r="DP301" s="20">
        <v>0</v>
      </c>
      <c r="DQ301" s="20">
        <v>21194</v>
      </c>
      <c r="DR301" s="20">
        <v>8766</v>
      </c>
      <c r="DS301" s="20">
        <v>0</v>
      </c>
      <c r="DT301" s="260">
        <v>827408</v>
      </c>
      <c r="DU301" s="261">
        <v>964269</v>
      </c>
    </row>
    <row r="302" spans="18:125" x14ac:dyDescent="0.2">
      <c r="R302" s="84">
        <f t="shared" si="90"/>
        <v>690675</v>
      </c>
      <c r="S302" s="259">
        <v>37104</v>
      </c>
      <c r="T302" s="19">
        <v>75147</v>
      </c>
      <c r="U302" s="20">
        <v>34187</v>
      </c>
      <c r="V302" s="20">
        <v>819</v>
      </c>
      <c r="W302" s="20">
        <v>0</v>
      </c>
      <c r="X302" s="20">
        <v>1384</v>
      </c>
      <c r="Y302" s="20">
        <v>0</v>
      </c>
      <c r="Z302" s="20">
        <v>5170</v>
      </c>
      <c r="AA302" s="20">
        <v>1861</v>
      </c>
      <c r="AB302" s="20">
        <v>964</v>
      </c>
      <c r="AC302" s="20">
        <v>1557</v>
      </c>
      <c r="AD302" s="20">
        <v>16</v>
      </c>
      <c r="AE302" s="20">
        <v>467</v>
      </c>
      <c r="AF302" s="20" t="s">
        <v>0</v>
      </c>
      <c r="AG302" s="20">
        <v>0</v>
      </c>
      <c r="AH302" s="20">
        <v>1173</v>
      </c>
      <c r="AI302" s="20">
        <v>850</v>
      </c>
      <c r="AJ302" s="20">
        <v>0</v>
      </c>
      <c r="AK302" s="20">
        <v>4068</v>
      </c>
      <c r="AL302" s="20">
        <v>3649</v>
      </c>
      <c r="AM302" s="20">
        <v>37</v>
      </c>
      <c r="AN302" s="20">
        <v>562</v>
      </c>
      <c r="AO302" s="20">
        <v>240</v>
      </c>
      <c r="AP302" s="20">
        <v>2088</v>
      </c>
      <c r="AQ302" s="20">
        <v>728</v>
      </c>
      <c r="AR302" s="20">
        <v>0</v>
      </c>
      <c r="AS302" s="20">
        <v>0</v>
      </c>
      <c r="AT302" s="20">
        <v>32</v>
      </c>
      <c r="AU302" s="20"/>
      <c r="AV302" s="20">
        <v>6522</v>
      </c>
      <c r="AW302" s="20">
        <v>2000</v>
      </c>
      <c r="AX302" s="20">
        <v>0</v>
      </c>
      <c r="AY302" s="260">
        <v>109334</v>
      </c>
      <c r="AZ302" s="19">
        <v>149954</v>
      </c>
      <c r="BA302" s="20">
        <v>11659</v>
      </c>
      <c r="BB302" s="20">
        <v>55485</v>
      </c>
      <c r="BC302" s="20"/>
      <c r="BD302" s="20">
        <v>140610</v>
      </c>
      <c r="BE302" s="20">
        <v>59149</v>
      </c>
      <c r="BF302" s="20">
        <v>69491</v>
      </c>
      <c r="BG302" s="20">
        <v>4697</v>
      </c>
      <c r="BH302" s="20">
        <v>13311</v>
      </c>
      <c r="BI302" s="20">
        <v>113898</v>
      </c>
      <c r="BJ302" s="20">
        <v>186319</v>
      </c>
      <c r="BK302" s="20">
        <v>15669</v>
      </c>
      <c r="BL302" s="20">
        <v>0</v>
      </c>
      <c r="BM302" s="20">
        <v>1436</v>
      </c>
      <c r="BN302" s="20">
        <v>0</v>
      </c>
      <c r="BO302" s="20">
        <v>3067</v>
      </c>
      <c r="BP302" s="20">
        <v>78</v>
      </c>
      <c r="BQ302" s="20">
        <v>831</v>
      </c>
      <c r="BR302" s="20">
        <v>0</v>
      </c>
      <c r="BS302" s="20">
        <v>13</v>
      </c>
      <c r="BT302" s="20">
        <v>1523</v>
      </c>
      <c r="BU302" s="20">
        <v>0</v>
      </c>
      <c r="BV302" s="20">
        <v>2013</v>
      </c>
      <c r="BW302" s="20">
        <v>62</v>
      </c>
      <c r="BX302" s="20">
        <v>5</v>
      </c>
      <c r="BY302" s="20">
        <v>23640</v>
      </c>
      <c r="BZ302" s="20">
        <v>2211</v>
      </c>
      <c r="CA302" s="20">
        <v>1615</v>
      </c>
      <c r="CB302" s="20">
        <v>1812</v>
      </c>
      <c r="CC302" s="20">
        <v>875</v>
      </c>
      <c r="CD302" s="20">
        <v>279</v>
      </c>
      <c r="CE302" s="20">
        <v>0</v>
      </c>
      <c r="CF302" s="20">
        <v>7627</v>
      </c>
      <c r="CG302" s="20">
        <v>196</v>
      </c>
      <c r="CH302" s="20">
        <v>0</v>
      </c>
      <c r="CI302" s="20">
        <v>0</v>
      </c>
      <c r="CJ302" s="20">
        <v>3267</v>
      </c>
      <c r="CK302" s="20">
        <v>67</v>
      </c>
      <c r="CL302" s="20">
        <v>109</v>
      </c>
      <c r="CM302" s="20">
        <v>4621</v>
      </c>
      <c r="CN302" s="20">
        <v>395</v>
      </c>
      <c r="CO302" s="20">
        <v>128</v>
      </c>
      <c r="CP302" s="20">
        <v>73</v>
      </c>
      <c r="CQ302" s="20">
        <v>9484</v>
      </c>
      <c r="CR302" s="20">
        <v>14934</v>
      </c>
      <c r="CS302" s="20">
        <v>220</v>
      </c>
      <c r="CT302" s="20">
        <v>534</v>
      </c>
      <c r="CU302" s="20">
        <v>575</v>
      </c>
      <c r="CV302" s="20">
        <v>559</v>
      </c>
      <c r="CW302" s="20">
        <v>24483</v>
      </c>
      <c r="CX302" s="20">
        <v>0</v>
      </c>
      <c r="CY302" s="20">
        <v>1657</v>
      </c>
      <c r="CZ302" s="20">
        <v>235</v>
      </c>
      <c r="DA302" s="20">
        <v>0</v>
      </c>
      <c r="DB302" s="20">
        <v>20604</v>
      </c>
      <c r="DC302" s="20">
        <v>1383</v>
      </c>
      <c r="DD302" s="20">
        <v>4091</v>
      </c>
      <c r="DE302" s="20">
        <v>1252</v>
      </c>
      <c r="DF302" s="20">
        <v>2505</v>
      </c>
      <c r="DG302" s="20">
        <v>1250</v>
      </c>
      <c r="DH302" s="20">
        <v>1252</v>
      </c>
      <c r="DI302" s="20">
        <v>0</v>
      </c>
      <c r="DJ302" s="20">
        <v>0</v>
      </c>
      <c r="DK302" s="20">
        <v>0</v>
      </c>
      <c r="DL302" s="20">
        <v>0</v>
      </c>
      <c r="DM302" s="20">
        <v>372</v>
      </c>
      <c r="DN302" s="20">
        <v>125</v>
      </c>
      <c r="DO302" s="20">
        <v>0</v>
      </c>
      <c r="DP302" s="20">
        <v>0</v>
      </c>
      <c r="DQ302" s="20">
        <v>16978</v>
      </c>
      <c r="DR302" s="20">
        <v>12214</v>
      </c>
      <c r="DS302" s="20">
        <v>0</v>
      </c>
      <c r="DT302" s="260">
        <v>804573</v>
      </c>
      <c r="DU302" s="261">
        <v>913907</v>
      </c>
    </row>
    <row r="303" spans="18:125" x14ac:dyDescent="0.2">
      <c r="R303" s="84">
        <f t="shared" si="90"/>
        <v>600184</v>
      </c>
      <c r="S303" s="259">
        <v>37135</v>
      </c>
      <c r="T303" s="19">
        <v>87821</v>
      </c>
      <c r="U303" s="20">
        <v>31962</v>
      </c>
      <c r="V303" s="20">
        <v>785</v>
      </c>
      <c r="W303" s="20">
        <v>0</v>
      </c>
      <c r="X303" s="20">
        <v>1948</v>
      </c>
      <c r="Y303" s="20">
        <v>0</v>
      </c>
      <c r="Z303" s="20">
        <v>4312</v>
      </c>
      <c r="AA303" s="20">
        <v>2377</v>
      </c>
      <c r="AB303" s="20">
        <v>1762</v>
      </c>
      <c r="AC303" s="20">
        <v>1342</v>
      </c>
      <c r="AD303" s="20">
        <v>24</v>
      </c>
      <c r="AE303" s="20">
        <v>545</v>
      </c>
      <c r="AF303" s="20" t="s">
        <v>0</v>
      </c>
      <c r="AG303" s="20">
        <v>287</v>
      </c>
      <c r="AH303" s="20">
        <v>924</v>
      </c>
      <c r="AI303" s="20">
        <v>671</v>
      </c>
      <c r="AJ303" s="20">
        <v>0</v>
      </c>
      <c r="AK303" s="20">
        <v>3429</v>
      </c>
      <c r="AL303" s="20">
        <v>3116</v>
      </c>
      <c r="AM303" s="20">
        <v>49</v>
      </c>
      <c r="AN303" s="20">
        <v>545</v>
      </c>
      <c r="AO303" s="20">
        <v>681</v>
      </c>
      <c r="AP303" s="20">
        <v>1897</v>
      </c>
      <c r="AQ303" s="20">
        <v>993</v>
      </c>
      <c r="AR303" s="20">
        <v>0</v>
      </c>
      <c r="AS303" s="20">
        <v>0</v>
      </c>
      <c r="AT303" s="20">
        <v>0</v>
      </c>
      <c r="AU303" s="20"/>
      <c r="AV303" s="20">
        <v>6275</v>
      </c>
      <c r="AW303" s="20">
        <v>0</v>
      </c>
      <c r="AX303" s="20">
        <v>0</v>
      </c>
      <c r="AY303" s="260">
        <v>119783</v>
      </c>
      <c r="AZ303" s="19">
        <v>105306</v>
      </c>
      <c r="BA303" s="20">
        <v>21206</v>
      </c>
      <c r="BB303" s="20">
        <v>36167</v>
      </c>
      <c r="BC303" s="20"/>
      <c r="BD303" s="20">
        <v>94197</v>
      </c>
      <c r="BE303" s="20">
        <v>55582</v>
      </c>
      <c r="BF303" s="20">
        <v>61725</v>
      </c>
      <c r="BG303" s="20">
        <v>4413</v>
      </c>
      <c r="BH303" s="20">
        <v>15667</v>
      </c>
      <c r="BI303" s="20">
        <v>107713</v>
      </c>
      <c r="BJ303" s="20">
        <v>205921</v>
      </c>
      <c r="BK303" s="20">
        <v>19212</v>
      </c>
      <c r="BL303" s="20">
        <v>0</v>
      </c>
      <c r="BM303" s="20">
        <v>1401</v>
      </c>
      <c r="BN303" s="20">
        <v>0</v>
      </c>
      <c r="BO303" s="20">
        <v>4746</v>
      </c>
      <c r="BP303" s="20">
        <v>16</v>
      </c>
      <c r="BQ303" s="20">
        <v>1169</v>
      </c>
      <c r="BR303" s="20">
        <v>0</v>
      </c>
      <c r="BS303" s="20">
        <v>0</v>
      </c>
      <c r="BT303" s="20">
        <v>780</v>
      </c>
      <c r="BU303" s="20">
        <v>0</v>
      </c>
      <c r="BV303" s="20">
        <v>1093</v>
      </c>
      <c r="BW303" s="20">
        <v>155</v>
      </c>
      <c r="BX303" s="20">
        <v>5</v>
      </c>
      <c r="BY303" s="20">
        <v>30665</v>
      </c>
      <c r="BZ303" s="20">
        <v>2109</v>
      </c>
      <c r="CA303" s="20">
        <v>2400</v>
      </c>
      <c r="CB303" s="20">
        <v>76</v>
      </c>
      <c r="CC303" s="20">
        <v>1450</v>
      </c>
      <c r="CD303" s="20">
        <v>319</v>
      </c>
      <c r="CE303" s="20">
        <v>0</v>
      </c>
      <c r="CF303" s="20">
        <v>5130</v>
      </c>
      <c r="CG303" s="20">
        <v>189</v>
      </c>
      <c r="CH303" s="20">
        <v>0</v>
      </c>
      <c r="CI303" s="20">
        <v>0</v>
      </c>
      <c r="CJ303" s="20">
        <v>6998</v>
      </c>
      <c r="CK303" s="20">
        <v>47</v>
      </c>
      <c r="CL303" s="20">
        <v>708</v>
      </c>
      <c r="CM303" s="20">
        <v>5105</v>
      </c>
      <c r="CN303" s="20">
        <v>377</v>
      </c>
      <c r="CO303" s="20">
        <v>558</v>
      </c>
      <c r="CP303" s="20">
        <v>61</v>
      </c>
      <c r="CQ303" s="20">
        <v>10059</v>
      </c>
      <c r="CR303" s="20">
        <v>11876</v>
      </c>
      <c r="CS303" s="20">
        <v>200</v>
      </c>
      <c r="CT303" s="20">
        <v>1191</v>
      </c>
      <c r="CU303" s="20">
        <v>1415</v>
      </c>
      <c r="CV303" s="20">
        <v>785</v>
      </c>
      <c r="CW303" s="20">
        <v>24402</v>
      </c>
      <c r="CX303" s="20">
        <v>0</v>
      </c>
      <c r="CY303" s="20">
        <v>1844</v>
      </c>
      <c r="CZ303" s="20">
        <v>208</v>
      </c>
      <c r="DA303" s="20">
        <v>0</v>
      </c>
      <c r="DB303" s="20">
        <v>21510</v>
      </c>
      <c r="DC303" s="20">
        <v>1483</v>
      </c>
      <c r="DD303" s="20">
        <v>2483</v>
      </c>
      <c r="DE303" s="20">
        <v>1242</v>
      </c>
      <c r="DF303" s="20">
        <v>2483</v>
      </c>
      <c r="DG303" s="20">
        <v>1240</v>
      </c>
      <c r="DH303" s="20">
        <v>1242</v>
      </c>
      <c r="DI303" s="20">
        <v>0</v>
      </c>
      <c r="DJ303" s="20">
        <v>0</v>
      </c>
      <c r="DK303" s="20">
        <v>0</v>
      </c>
      <c r="DL303" s="20">
        <v>0</v>
      </c>
      <c r="DM303" s="20">
        <v>581</v>
      </c>
      <c r="DN303" s="20">
        <v>131</v>
      </c>
      <c r="DO303" s="20">
        <v>0</v>
      </c>
      <c r="DP303" s="20">
        <v>0</v>
      </c>
      <c r="DQ303" s="20">
        <v>25278</v>
      </c>
      <c r="DR303" s="20">
        <v>11499</v>
      </c>
      <c r="DS303" s="20">
        <v>0</v>
      </c>
      <c r="DT303" s="260">
        <v>707897</v>
      </c>
      <c r="DU303" s="261">
        <v>827680</v>
      </c>
    </row>
    <row r="304" spans="18:125" x14ac:dyDescent="0.2">
      <c r="R304" s="84">
        <f t="shared" si="90"/>
        <v>667824</v>
      </c>
      <c r="S304" s="46">
        <v>37165</v>
      </c>
      <c r="T304" s="19">
        <v>79660</v>
      </c>
      <c r="U304" s="20">
        <v>30661</v>
      </c>
      <c r="V304" s="20">
        <v>1974</v>
      </c>
      <c r="W304" s="20">
        <v>0</v>
      </c>
      <c r="X304" s="20">
        <v>2088</v>
      </c>
      <c r="Y304" s="20">
        <v>0</v>
      </c>
      <c r="Z304" s="20">
        <v>3516</v>
      </c>
      <c r="AA304" s="20">
        <v>1852</v>
      </c>
      <c r="AB304" s="20">
        <v>1391</v>
      </c>
      <c r="AC304" s="20">
        <v>739</v>
      </c>
      <c r="AD304" s="20">
        <v>34</v>
      </c>
      <c r="AE304" s="20">
        <v>927</v>
      </c>
      <c r="AF304" s="20" t="s">
        <v>0</v>
      </c>
      <c r="AG304" s="20">
        <v>369</v>
      </c>
      <c r="AH304" s="20">
        <v>1111</v>
      </c>
      <c r="AI304" s="20">
        <v>1019</v>
      </c>
      <c r="AJ304" s="20">
        <v>0</v>
      </c>
      <c r="AK304" s="20">
        <v>3986</v>
      </c>
      <c r="AL304" s="20">
        <v>4526</v>
      </c>
      <c r="AM304" s="20">
        <v>79</v>
      </c>
      <c r="AN304" s="20">
        <v>1204</v>
      </c>
      <c r="AO304" s="20">
        <v>92</v>
      </c>
      <c r="AP304" s="20">
        <v>1833</v>
      </c>
      <c r="AQ304" s="20">
        <v>435</v>
      </c>
      <c r="AR304" s="20">
        <v>0</v>
      </c>
      <c r="AS304" s="20">
        <v>0</v>
      </c>
      <c r="AT304" s="20">
        <v>0</v>
      </c>
      <c r="AU304" s="20"/>
      <c r="AV304" s="20">
        <v>3486</v>
      </c>
      <c r="AW304" s="20">
        <v>0</v>
      </c>
      <c r="AX304" s="20">
        <v>0</v>
      </c>
      <c r="AY304" s="260">
        <v>110321</v>
      </c>
      <c r="AZ304" s="19">
        <v>168929</v>
      </c>
      <c r="BA304" s="20">
        <v>10916</v>
      </c>
      <c r="BB304" s="20">
        <v>39347</v>
      </c>
      <c r="BC304" s="20"/>
      <c r="BD304" s="20">
        <v>59814</v>
      </c>
      <c r="BE304" s="20">
        <v>56527</v>
      </c>
      <c r="BF304" s="20">
        <v>53042</v>
      </c>
      <c r="BG304" s="20">
        <v>5098</v>
      </c>
      <c r="BH304" s="20">
        <v>10834</v>
      </c>
      <c r="BI304" s="20">
        <v>78622</v>
      </c>
      <c r="BJ304" s="20">
        <v>263317</v>
      </c>
      <c r="BK304" s="20">
        <v>48648</v>
      </c>
      <c r="BL304" s="20">
        <v>0</v>
      </c>
      <c r="BM304" s="20">
        <v>1218</v>
      </c>
      <c r="BN304" s="20">
        <v>0</v>
      </c>
      <c r="BO304" s="20">
        <v>2959</v>
      </c>
      <c r="BP304" s="20">
        <v>27</v>
      </c>
      <c r="BQ304" s="20">
        <v>797</v>
      </c>
      <c r="BR304" s="20">
        <v>0</v>
      </c>
      <c r="BS304" s="20">
        <v>0</v>
      </c>
      <c r="BT304" s="20">
        <v>0</v>
      </c>
      <c r="BU304" s="20">
        <v>0</v>
      </c>
      <c r="BV304" s="20">
        <v>489</v>
      </c>
      <c r="BW304" s="20">
        <v>184</v>
      </c>
      <c r="BX304" s="20">
        <v>5</v>
      </c>
      <c r="BY304" s="20">
        <v>26805</v>
      </c>
      <c r="BZ304" s="20">
        <v>2179</v>
      </c>
      <c r="CA304" s="20">
        <v>2261</v>
      </c>
      <c r="CB304" s="20">
        <v>71</v>
      </c>
      <c r="CC304" s="20">
        <v>1088</v>
      </c>
      <c r="CD304" s="20">
        <v>0</v>
      </c>
      <c r="CE304" s="20">
        <v>0</v>
      </c>
      <c r="CF304" s="20">
        <v>7276</v>
      </c>
      <c r="CG304" s="20">
        <v>168</v>
      </c>
      <c r="CH304" s="20">
        <v>0</v>
      </c>
      <c r="CI304" s="20">
        <v>0</v>
      </c>
      <c r="CJ304" s="20">
        <v>5653</v>
      </c>
      <c r="CK304" s="20">
        <v>140</v>
      </c>
      <c r="CL304" s="20">
        <v>0</v>
      </c>
      <c r="CM304" s="20">
        <v>5740</v>
      </c>
      <c r="CN304" s="20">
        <v>118</v>
      </c>
      <c r="CO304" s="20">
        <v>64</v>
      </c>
      <c r="CP304" s="20">
        <v>49</v>
      </c>
      <c r="CQ304" s="20">
        <v>1169</v>
      </c>
      <c r="CR304" s="20">
        <v>16456</v>
      </c>
      <c r="CS304" s="20">
        <v>49</v>
      </c>
      <c r="CT304" s="20">
        <v>125</v>
      </c>
      <c r="CU304" s="20">
        <v>1263</v>
      </c>
      <c r="CV304" s="20">
        <v>401</v>
      </c>
      <c r="CW304" s="20">
        <v>27340</v>
      </c>
      <c r="CX304" s="20">
        <v>0</v>
      </c>
      <c r="CY304" s="20">
        <v>3990</v>
      </c>
      <c r="CZ304" s="20">
        <v>9</v>
      </c>
      <c r="DA304" s="20">
        <v>0</v>
      </c>
      <c r="DB304" s="20">
        <v>26157</v>
      </c>
      <c r="DC304" s="20">
        <v>598</v>
      </c>
      <c r="DD304" s="20">
        <v>3352</v>
      </c>
      <c r="DE304" s="20">
        <v>1341</v>
      </c>
      <c r="DF304" s="20">
        <v>3349</v>
      </c>
      <c r="DG304" s="20">
        <v>1338</v>
      </c>
      <c r="DH304" s="20">
        <v>1881</v>
      </c>
      <c r="DI304" s="20">
        <v>0</v>
      </c>
      <c r="DJ304" s="20">
        <v>0</v>
      </c>
      <c r="DK304" s="20">
        <v>0</v>
      </c>
      <c r="DL304" s="20">
        <v>0</v>
      </c>
      <c r="DM304" s="20">
        <v>790</v>
      </c>
      <c r="DN304" s="20">
        <v>85</v>
      </c>
      <c r="DO304" s="20">
        <v>0</v>
      </c>
      <c r="DP304" s="20">
        <v>0</v>
      </c>
      <c r="DQ304" s="20">
        <v>65913</v>
      </c>
      <c r="DR304" s="20">
        <v>1772</v>
      </c>
      <c r="DS304" s="20">
        <v>0</v>
      </c>
      <c r="DT304" s="260">
        <v>746446</v>
      </c>
      <c r="DU304" s="261">
        <v>856767</v>
      </c>
    </row>
  </sheetData>
  <mergeCells count="4">
    <mergeCell ref="B77:C77"/>
    <mergeCell ref="D77:E77"/>
    <mergeCell ref="T280:AY280"/>
    <mergeCell ref="AZ280:DT280"/>
  </mergeCells>
  <phoneticPr fontId="0" type="noConversion"/>
  <pageMargins left="0.5" right="0.5" top="0.5" bottom="0.5" header="0.5" footer="0.5"/>
  <pageSetup paperSize="5" scale="4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663"/>
  <sheetViews>
    <sheetView workbookViewId="0">
      <pane xSplit="2" ySplit="4" topLeftCell="H38" activePane="bottomRight" state="frozen"/>
      <selection pane="topRight" activeCell="C1" sqref="C1"/>
      <selection pane="bottomLeft" activeCell="A6" sqref="A6"/>
      <selection pane="bottomRight" activeCell="J44" sqref="J44:J46"/>
    </sheetView>
  </sheetViews>
  <sheetFormatPr defaultRowHeight="11.25" x14ac:dyDescent="0.2"/>
  <cols>
    <col min="1" max="1" width="9.140625" style="262"/>
    <col min="2" max="2" width="9" style="262" customWidth="1"/>
    <col min="3" max="3" width="8.28515625" style="262" customWidth="1"/>
    <col min="4" max="4" width="8.42578125" style="262" customWidth="1"/>
    <col min="5" max="5" width="9.140625" style="262"/>
    <col min="6" max="6" width="8.28515625" style="262" customWidth="1"/>
    <col min="7" max="7" width="8.42578125" style="262" customWidth="1"/>
    <col min="8" max="8" width="8.7109375" style="262" customWidth="1"/>
    <col min="9" max="9" width="9.140625" style="262"/>
    <col min="10" max="10" width="9.85546875" style="262" customWidth="1"/>
    <col min="11" max="11" width="8.7109375" style="262" customWidth="1"/>
    <col min="12" max="12" width="10.28515625" style="262" customWidth="1"/>
    <col min="13" max="13" width="9.5703125" style="262" customWidth="1"/>
    <col min="14" max="14" width="10.5703125" style="262" customWidth="1"/>
    <col min="15" max="15" width="9.85546875" style="262" customWidth="1"/>
    <col min="16" max="16" width="9.85546875" style="262" bestFit="1" customWidth="1"/>
    <col min="17" max="17" width="7.5703125" style="262" customWidth="1"/>
    <col min="18" max="18" width="10.5703125" style="262" bestFit="1" customWidth="1"/>
    <col min="19" max="19" width="9.28515625" style="262" bestFit="1" customWidth="1"/>
    <col min="20" max="20" width="9.28515625" style="262" hidden="1" customWidth="1"/>
    <col min="21" max="21" width="9.140625" style="262"/>
    <col min="22" max="22" width="8.28515625" style="262" customWidth="1"/>
    <col min="23" max="26" width="9.140625" style="262"/>
    <col min="27" max="27" width="9.28515625" style="262" bestFit="1" customWidth="1"/>
    <col min="28" max="29" width="9.140625" style="262"/>
    <col min="30" max="30" width="9.28515625" style="262" customWidth="1"/>
    <col min="31" max="31" width="9.28515625" style="262" bestFit="1" customWidth="1"/>
    <col min="32" max="16384" width="9.140625" style="262"/>
  </cols>
  <sheetData>
    <row r="1" spans="1:31" ht="12" thickBot="1" x14ac:dyDescent="0.25">
      <c r="B1" s="263">
        <f ca="1">TODAY()</f>
        <v>37195</v>
      </c>
    </row>
    <row r="2" spans="1:31" ht="12.75" customHeight="1" thickBot="1" x14ac:dyDescent="0.25">
      <c r="C2" s="371" t="s">
        <v>84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/>
      <c r="S2" s="370" t="s">
        <v>115</v>
      </c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264"/>
    </row>
    <row r="3" spans="1:31" ht="12" thickBot="1" x14ac:dyDescent="0.25">
      <c r="C3" s="265" t="s">
        <v>412</v>
      </c>
      <c r="D3" s="266" t="s">
        <v>413</v>
      </c>
      <c r="E3" s="266"/>
      <c r="F3" s="266" t="s">
        <v>414</v>
      </c>
      <c r="G3" s="266" t="s">
        <v>413</v>
      </c>
      <c r="H3" s="266"/>
      <c r="I3" s="10" t="s">
        <v>415</v>
      </c>
      <c r="J3" s="266" t="s">
        <v>414</v>
      </c>
      <c r="K3" s="266" t="s">
        <v>413</v>
      </c>
      <c r="L3" s="266"/>
      <c r="M3" s="266" t="s">
        <v>412</v>
      </c>
      <c r="N3" s="266" t="s">
        <v>416</v>
      </c>
      <c r="O3" s="266" t="s">
        <v>414</v>
      </c>
      <c r="P3" s="266" t="s">
        <v>413</v>
      </c>
      <c r="Q3" s="266"/>
      <c r="R3" s="266" t="s">
        <v>417</v>
      </c>
      <c r="S3" s="267" t="s">
        <v>412</v>
      </c>
      <c r="T3" s="268" t="s">
        <v>413</v>
      </c>
      <c r="U3" s="268" t="s">
        <v>413</v>
      </c>
      <c r="V3" s="268"/>
      <c r="W3" s="268" t="s">
        <v>417</v>
      </c>
      <c r="X3" s="268" t="s">
        <v>413</v>
      </c>
      <c r="Y3" s="268"/>
      <c r="Z3" s="268"/>
      <c r="AA3" s="268"/>
      <c r="AB3" s="268"/>
      <c r="AC3" s="268"/>
      <c r="AD3" s="269" t="s">
        <v>413</v>
      </c>
    </row>
    <row r="4" spans="1:31" ht="37.5" customHeight="1" thickBot="1" x14ac:dyDescent="0.25">
      <c r="C4" s="270" t="s">
        <v>418</v>
      </c>
      <c r="D4" s="271" t="s">
        <v>419</v>
      </c>
      <c r="E4" s="271" t="s">
        <v>122</v>
      </c>
      <c r="F4" s="271" t="s">
        <v>420</v>
      </c>
      <c r="G4" s="271" t="s">
        <v>421</v>
      </c>
      <c r="H4" s="271" t="s">
        <v>122</v>
      </c>
      <c r="I4" s="272" t="s">
        <v>422</v>
      </c>
      <c r="J4" s="273" t="s">
        <v>423</v>
      </c>
      <c r="K4" s="271" t="s">
        <v>424</v>
      </c>
      <c r="L4" s="271" t="s">
        <v>122</v>
      </c>
      <c r="M4" s="271" t="s">
        <v>425</v>
      </c>
      <c r="N4" s="271" t="s">
        <v>426</v>
      </c>
      <c r="O4" s="271" t="s">
        <v>427</v>
      </c>
      <c r="P4" s="271" t="s">
        <v>428</v>
      </c>
      <c r="Q4" s="271" t="s">
        <v>122</v>
      </c>
      <c r="R4" s="274" t="s">
        <v>429</v>
      </c>
      <c r="S4" s="275" t="s">
        <v>430</v>
      </c>
      <c r="T4" s="275" t="s">
        <v>431</v>
      </c>
      <c r="U4" s="275" t="s">
        <v>432</v>
      </c>
      <c r="V4" s="275" t="s">
        <v>122</v>
      </c>
      <c r="W4" s="275" t="s">
        <v>433</v>
      </c>
      <c r="X4" s="275" t="s">
        <v>434</v>
      </c>
      <c r="Y4" s="275" t="s">
        <v>122</v>
      </c>
      <c r="Z4" s="275" t="s">
        <v>141</v>
      </c>
      <c r="AA4" s="275" t="s">
        <v>435</v>
      </c>
      <c r="AB4" s="275" t="s">
        <v>436</v>
      </c>
      <c r="AC4" s="275" t="s">
        <v>122</v>
      </c>
      <c r="AD4" s="275" t="s">
        <v>214</v>
      </c>
      <c r="AE4" s="276" t="s">
        <v>437</v>
      </c>
    </row>
    <row r="5" spans="1:31" hidden="1" x14ac:dyDescent="0.2">
      <c r="A5" s="277">
        <f t="shared" ref="A5:A36" si="0">B6-B5</f>
        <v>31</v>
      </c>
      <c r="B5" s="278">
        <v>35551</v>
      </c>
      <c r="C5" s="279" t="e">
        <f>HLOOKUP($B5,'[3]Monthly Averages'!$A$3:$AR$22,2)</f>
        <v>#N/A</v>
      </c>
      <c r="D5" s="280" t="e">
        <f t="shared" ref="D5:D21" si="1">+C5-F5</f>
        <v>#N/A</v>
      </c>
      <c r="E5" s="280"/>
      <c r="F5" s="280" t="e">
        <f>HLOOKUP($B5,'[3]Monthly Averages'!$A$3:$AR$22,5)</f>
        <v>#N/A</v>
      </c>
      <c r="G5" s="280" t="e">
        <f>+F5-J5+I5</f>
        <v>#N/A</v>
      </c>
      <c r="H5" s="280"/>
      <c r="I5" s="281" t="e">
        <f>HLOOKUP($B5,'[3]Monthly Averages'!$A$3:$AR$22,13)/A5</f>
        <v>#N/A</v>
      </c>
      <c r="J5" s="280" t="e">
        <f>HLOOKUP($B5,'[3]Monthly Averages'!$A$3:$AR$22,7)</f>
        <v>#N/A</v>
      </c>
      <c r="K5" s="280"/>
      <c r="L5" s="280"/>
      <c r="M5" s="280"/>
      <c r="N5" s="280" t="e">
        <f>HLOOKUP($B5,'[3]Monthly Averages'!$A$3:$AR$22,3)-HLOOKUP($B5,'[3]Monthly Averages'!$A$3:$AR$22,4)</f>
        <v>#N/A</v>
      </c>
      <c r="O5" s="280" t="e">
        <f>HLOOKUP($B5,'[3]Monthly Averages'!$A$3:$AR$22,10)</f>
        <v>#N/A</v>
      </c>
      <c r="P5" s="280" t="e">
        <f t="shared" ref="P5:P21" si="2">+O5-R5</f>
        <v>#N/A</v>
      </c>
      <c r="Q5" s="280"/>
      <c r="R5" s="282" t="e">
        <f>HLOOKUP($B5,'[3]Monthly Averages'!$A$3:$AR$22,6)</f>
        <v>#N/A</v>
      </c>
      <c r="S5" s="283">
        <f>HLOOKUP($B5,[3]PGT_Flows!$Q$41:$BY$52,3)</f>
        <v>2255070.8103855234</v>
      </c>
      <c r="T5" s="283"/>
      <c r="U5" s="283">
        <f>HLOOKUP($B5,[3]PGT_Flows!$Q$41:$BY$52,7)+HLOOKUP($B5,[3]PGT_Flows!$Q$41:$BY$52,8)+HLOOKUP($B5,[3]PGT_Flows!$Q$41:$BY$52,9)+HLOOKUP($B5,[3]PGT_Flows!$Q$41:$BY$52,11)</f>
        <v>143211.14083398896</v>
      </c>
      <c r="V5" s="283"/>
      <c r="W5" s="283" t="e">
        <f>HLOOKUP($B5,'[3]Monthly Averages'!$A$3:$AR$22,3)-HLOOKUP($B5,'[3]Monthly Averages'!$A$3:$AR$22,4)</f>
        <v>#N/A</v>
      </c>
      <c r="X5" s="283">
        <f>HLOOKUP($B5,[3]PGT_Flows!$Q$41:$BY$52,2)+HLOOKUP($B5,[3]PGT_Flows!$Q$41:$BY$52,5)+HLOOKUP($B5,[3]PGT_Flows!$Q$41:$BY$52,6)</f>
        <v>51025.932336742735</v>
      </c>
      <c r="Y5" s="283"/>
      <c r="Z5" s="283"/>
      <c r="AA5" s="283"/>
      <c r="AB5" s="283"/>
      <c r="AC5" s="283"/>
      <c r="AD5" s="283">
        <f>HLOOKUP($B5,[3]PGT_Flows!$Q$41:$BY$52,4)</f>
        <v>1721085.1612903224</v>
      </c>
      <c r="AE5" s="284" t="e">
        <f>HLOOKUP($B5,'[3]Monthly Averages'!$A$3:$AR$20,18)</f>
        <v>#N/A</v>
      </c>
    </row>
    <row r="6" spans="1:31" hidden="1" x14ac:dyDescent="0.2">
      <c r="A6" s="277">
        <f t="shared" si="0"/>
        <v>30</v>
      </c>
      <c r="B6" s="285">
        <f t="shared" ref="B6:B42" si="3">DATE(YEAR(B7),MONTH(B7)-1,1)</f>
        <v>35582</v>
      </c>
      <c r="C6" s="286">
        <f>HLOOKUP($B6,'[3]Monthly Averages'!$A$3:$AR$22,2)</f>
        <v>878058.0625</v>
      </c>
      <c r="D6" s="283">
        <f t="shared" si="1"/>
        <v>258413.625</v>
      </c>
      <c r="E6" s="283"/>
      <c r="F6" s="283">
        <f>HLOOKUP($B6,'[3]Monthly Averages'!$A$3:$AR$22,5)</f>
        <v>619644.4375</v>
      </c>
      <c r="G6" s="283">
        <f t="shared" ref="G6:G21" si="4">+F6-J6-I6</f>
        <v>349306.2895833333</v>
      </c>
      <c r="H6" s="283"/>
      <c r="I6" s="287">
        <f>HLOOKUP($B6,'[3]Monthly Averages'!$A$3:$AR$22,13)/A6</f>
        <v>126254.86666666667</v>
      </c>
      <c r="J6" s="283">
        <f>HLOOKUP($B6,'[3]Monthly Averages'!$A$3:$AR$22,7)</f>
        <v>144083.28125</v>
      </c>
      <c r="K6" s="283"/>
      <c r="L6" s="283"/>
      <c r="M6" s="283"/>
      <c r="N6" s="283">
        <f>HLOOKUP($B6,'[3]Monthly Averages'!$A$3:$AR$22,3)-HLOOKUP($B6,'[3]Monthly Averages'!$A$3:$AR$22,4)</f>
        <v>199596.9375</v>
      </c>
      <c r="O6" s="283">
        <f>HLOOKUP($B6,'[3]Monthly Averages'!$A$3:$AR$22,10)</f>
        <v>365282.9375</v>
      </c>
      <c r="P6" s="283">
        <f t="shared" si="2"/>
        <v>204587.15625</v>
      </c>
      <c r="Q6" s="283"/>
      <c r="R6" s="288">
        <f>HLOOKUP($B6,'[3]Monthly Averages'!$A$3:$AR$22,6)</f>
        <v>160695.78125</v>
      </c>
      <c r="S6" s="283">
        <f>HLOOKUP($B6,[3]PGT_Flows!$Q$41:$BY$52,3)</f>
        <v>2248617.866202998</v>
      </c>
      <c r="T6" s="283"/>
      <c r="U6" s="283">
        <f>HLOOKUP($B6,[3]PGT_Flows!$Q$41:$BY$52,7)+HLOOKUP($B6,[3]PGT_Flows!$Q$41:$BY$52,8)+HLOOKUP($B6,[3]PGT_Flows!$Q$41:$BY$52,9)+HLOOKUP($B6,[3]PGT_Flows!$Q$41:$BY$52,11)</f>
        <v>124822.66612677845</v>
      </c>
      <c r="V6" s="283"/>
      <c r="W6" s="283">
        <f>HLOOKUP($B6,'[3]Monthly Averages'!$A$3:$AR$22,3)-HLOOKUP($B6,'[3]Monthly Averages'!$A$3:$AR$22,4)</f>
        <v>199596.9375</v>
      </c>
      <c r="X6" s="283">
        <f>HLOOKUP($B6,[3]PGT_Flows!$Q$41:$BY$52,2)+HLOOKUP($B6,[3]PGT_Flows!$Q$41:$BY$52,5)+HLOOKUP($B6,[3]PGT_Flows!$Q$41:$BY$52,6)</f>
        <v>50094.507812500007</v>
      </c>
      <c r="Y6" s="283"/>
      <c r="Z6" s="283"/>
      <c r="AA6" s="283"/>
      <c r="AB6" s="283"/>
      <c r="AC6" s="283"/>
      <c r="AD6" s="283">
        <f>HLOOKUP($B6,[3]PGT_Flows!$Q$41:$BY$52,4)</f>
        <v>1795626.1552337401</v>
      </c>
      <c r="AE6" s="284">
        <f>HLOOKUP($B6,'[3]Monthly Averages'!$A$3:$AR$20,18)</f>
        <v>12670867</v>
      </c>
    </row>
    <row r="7" spans="1:31" hidden="1" x14ac:dyDescent="0.2">
      <c r="A7" s="277">
        <f t="shared" si="0"/>
        <v>31</v>
      </c>
      <c r="B7" s="285">
        <f t="shared" si="3"/>
        <v>35612</v>
      </c>
      <c r="C7" s="286">
        <f>HLOOKUP($B7,'[3]Monthly Averages'!$A$3:$AR$22,2)</f>
        <v>855273.15151515149</v>
      </c>
      <c r="D7" s="283">
        <f t="shared" si="1"/>
        <v>224097.60606060608</v>
      </c>
      <c r="E7" s="283"/>
      <c r="F7" s="283">
        <f>HLOOKUP($B7,'[3]Monthly Averages'!$A$3:$AR$22,5)</f>
        <v>631175.54545454541</v>
      </c>
      <c r="G7" s="283">
        <f t="shared" si="4"/>
        <v>327685.39491691103</v>
      </c>
      <c r="H7" s="283"/>
      <c r="I7" s="287">
        <f>HLOOKUP($B7,'[3]Monthly Averages'!$A$3:$AR$22,13)/A7</f>
        <v>53918.483870967742</v>
      </c>
      <c r="J7" s="283">
        <f>HLOOKUP($B7,'[3]Monthly Averages'!$A$3:$AR$22,7)</f>
        <v>249571.66666666666</v>
      </c>
      <c r="K7" s="283"/>
      <c r="L7" s="283"/>
      <c r="M7" s="283"/>
      <c r="N7" s="283">
        <f>HLOOKUP($B7,'[3]Monthly Averages'!$A$3:$AR$22,3)-HLOOKUP($B7,'[3]Monthly Averages'!$A$3:$AR$22,4)</f>
        <v>214966.87878787878</v>
      </c>
      <c r="O7" s="283">
        <f>HLOOKUP($B7,'[3]Monthly Averages'!$A$3:$AR$22,10)</f>
        <v>495732.48484848486</v>
      </c>
      <c r="P7" s="283">
        <f t="shared" si="2"/>
        <v>206130.7878787879</v>
      </c>
      <c r="Q7" s="283"/>
      <c r="R7" s="288">
        <f>HLOOKUP($B7,'[3]Monthly Averages'!$A$3:$AR$22,6)</f>
        <v>289601.69696969696</v>
      </c>
      <c r="S7" s="283">
        <f>HLOOKUP($B7,[3]PGT_Flows!$Q$41:$BY$52,3)</f>
        <v>2286597.4723029332</v>
      </c>
      <c r="T7" s="283"/>
      <c r="U7" s="283">
        <f>HLOOKUP($B7,[3]PGT_Flows!$Q$41:$BY$52,7)+HLOOKUP($B7,[3]PGT_Flows!$Q$41:$BY$52,8)+HLOOKUP($B7,[3]PGT_Flows!$Q$41:$BY$52,9)+HLOOKUP($B7,[3]PGT_Flows!$Q$41:$BY$52,11)</f>
        <v>171424.79517512652</v>
      </c>
      <c r="V7" s="283"/>
      <c r="W7" s="283">
        <f>HLOOKUP($B7,'[3]Monthly Averages'!$A$3:$AR$22,3)-HLOOKUP($B7,'[3]Monthly Averages'!$A$3:$AR$22,4)</f>
        <v>214966.87878787878</v>
      </c>
      <c r="X7" s="283">
        <f>HLOOKUP($B7,[3]PGT_Flows!$Q$41:$BY$52,2)+HLOOKUP($B7,[3]PGT_Flows!$Q$41:$BY$52,5)+HLOOKUP($B7,[3]PGT_Flows!$Q$41:$BY$52,6)</f>
        <v>63970.420348078755</v>
      </c>
      <c r="Y7" s="283"/>
      <c r="Z7" s="283"/>
      <c r="AA7" s="283"/>
      <c r="AB7" s="283"/>
      <c r="AC7" s="283"/>
      <c r="AD7" s="283">
        <f>HLOOKUP($B7,[3]PGT_Flows!$Q$41:$BY$52,4)</f>
        <v>1774499.3316631089</v>
      </c>
      <c r="AE7" s="284">
        <f>HLOOKUP($B7,'[3]Monthly Averages'!$A$3:$AR$20,18)</f>
        <v>14342340</v>
      </c>
    </row>
    <row r="8" spans="1:31" hidden="1" x14ac:dyDescent="0.2">
      <c r="A8" s="277">
        <f t="shared" si="0"/>
        <v>31</v>
      </c>
      <c r="B8" s="285">
        <f t="shared" si="3"/>
        <v>35643</v>
      </c>
      <c r="C8" s="286">
        <f>HLOOKUP($B8,'[3]Monthly Averages'!$A$3:$AR$22,2)</f>
        <v>858874.19354838715</v>
      </c>
      <c r="D8" s="283">
        <f t="shared" si="1"/>
        <v>226222.29032258072</v>
      </c>
      <c r="E8" s="283"/>
      <c r="F8" s="283">
        <f>HLOOKUP($B8,'[3]Monthly Averages'!$A$3:$AR$22,5)</f>
        <v>632651.90322580643</v>
      </c>
      <c r="G8" s="283">
        <f t="shared" si="4"/>
        <v>381460.70967741928</v>
      </c>
      <c r="H8" s="283"/>
      <c r="I8" s="287">
        <f>HLOOKUP($B8,'[3]Monthly Averages'!$A$3:$AR$22,13)/A8</f>
        <v>-7414.3870967741932</v>
      </c>
      <c r="J8" s="283">
        <f>HLOOKUP($B8,'[3]Monthly Averages'!$A$3:$AR$22,7)</f>
        <v>258605.5806451613</v>
      </c>
      <c r="K8" s="283"/>
      <c r="L8" s="283"/>
      <c r="M8" s="283"/>
      <c r="N8" s="283">
        <f>HLOOKUP($B8,'[3]Monthly Averages'!$A$3:$AR$22,3)-HLOOKUP($B8,'[3]Monthly Averages'!$A$3:$AR$22,4)</f>
        <v>193352.67741935482</v>
      </c>
      <c r="O8" s="283">
        <f>HLOOKUP($B8,'[3]Monthly Averages'!$A$3:$AR$22,10)</f>
        <v>460498.41935483873</v>
      </c>
      <c r="P8" s="283">
        <f t="shared" si="2"/>
        <v>227284.41935483873</v>
      </c>
      <c r="Q8" s="283"/>
      <c r="R8" s="288">
        <f>HLOOKUP($B8,'[3]Monthly Averages'!$A$3:$AR$22,6)</f>
        <v>233214</v>
      </c>
      <c r="S8" s="283">
        <f>HLOOKUP($B8,[3]PGT_Flows!$Q$41:$BY$52,3)</f>
        <v>2407178.5262492099</v>
      </c>
      <c r="T8" s="283"/>
      <c r="U8" s="283">
        <f>HLOOKUP($B8,[3]PGT_Flows!$Q$41:$BY$52,7)+HLOOKUP($B8,[3]PGT_Flows!$Q$41:$BY$52,8)+HLOOKUP($B8,[3]PGT_Flows!$Q$41:$BY$52,9)+HLOOKUP($B8,[3]PGT_Flows!$Q$41:$BY$52,11)</f>
        <v>211355.59772296011</v>
      </c>
      <c r="V8" s="283"/>
      <c r="W8" s="283">
        <f>HLOOKUP($B8,'[3]Monthly Averages'!$A$3:$AR$22,3)-HLOOKUP($B8,'[3]Monthly Averages'!$A$3:$AR$22,4)</f>
        <v>193352.67741935482</v>
      </c>
      <c r="X8" s="283">
        <f>HLOOKUP($B8,[3]PGT_Flows!$Q$41:$BY$52,2)+HLOOKUP($B8,[3]PGT_Flows!$Q$41:$BY$52,5)+HLOOKUP($B8,[3]PGT_Flows!$Q$41:$BY$52,6)</f>
        <v>92532.922201138514</v>
      </c>
      <c r="Y8" s="283"/>
      <c r="Z8" s="283"/>
      <c r="AA8" s="283"/>
      <c r="AB8" s="283"/>
      <c r="AC8" s="283"/>
      <c r="AD8" s="283">
        <f>HLOOKUP($B8,[3]PGT_Flows!$Q$41:$BY$52,4)</f>
        <v>1824005.5344718532</v>
      </c>
      <c r="AE8" s="284">
        <f>HLOOKUP($B8,'[3]Monthly Averages'!$A$3:$AR$20,18)</f>
        <v>14112494</v>
      </c>
    </row>
    <row r="9" spans="1:31" hidden="1" x14ac:dyDescent="0.2">
      <c r="A9" s="277">
        <f t="shared" si="0"/>
        <v>30</v>
      </c>
      <c r="B9" s="285">
        <f t="shared" si="3"/>
        <v>35674</v>
      </c>
      <c r="C9" s="286">
        <f>HLOOKUP($B9,'[3]Monthly Averages'!$A$3:$AR$22,2)</f>
        <v>891227.5</v>
      </c>
      <c r="D9" s="283">
        <f t="shared" si="1"/>
        <v>282831.33333333337</v>
      </c>
      <c r="E9" s="283"/>
      <c r="F9" s="283">
        <f>HLOOKUP($B9,'[3]Monthly Averages'!$A$3:$AR$22,5)</f>
        <v>608396.16666666663</v>
      </c>
      <c r="G9" s="283">
        <f t="shared" si="4"/>
        <v>390894.53333333327</v>
      </c>
      <c r="H9" s="283"/>
      <c r="I9" s="287">
        <f>HLOOKUP($B9,'[3]Monthly Averages'!$A$3:$AR$22,13)/A9</f>
        <v>46167.166666666664</v>
      </c>
      <c r="J9" s="283">
        <f>HLOOKUP($B9,'[3]Monthly Averages'!$A$3:$AR$22,7)</f>
        <v>171334.46666666667</v>
      </c>
      <c r="K9" s="283"/>
      <c r="L9" s="283"/>
      <c r="M9" s="283"/>
      <c r="N9" s="283">
        <f>HLOOKUP($B9,'[3]Monthly Averages'!$A$3:$AR$22,3)-HLOOKUP($B9,'[3]Monthly Averages'!$A$3:$AR$22,4)</f>
        <v>173704.3</v>
      </c>
      <c r="O9" s="283">
        <f>HLOOKUP($B9,'[3]Monthly Averages'!$A$3:$AR$22,10)</f>
        <v>355403.33333333331</v>
      </c>
      <c r="P9" s="283">
        <f t="shared" si="2"/>
        <v>240613.69999999998</v>
      </c>
      <c r="Q9" s="283"/>
      <c r="R9" s="288">
        <f>HLOOKUP($B9,'[3]Monthly Averages'!$A$3:$AR$22,6)</f>
        <v>114789.63333333333</v>
      </c>
      <c r="S9" s="283">
        <f>HLOOKUP($B9,[3]PGT_Flows!$Q$41:$BY$52,3)</f>
        <v>2389107.2222222225</v>
      </c>
      <c r="T9" s="283"/>
      <c r="U9" s="283">
        <f>HLOOKUP($B9,[3]PGT_Flows!$Q$41:$BY$52,7)+HLOOKUP($B9,[3]PGT_Flows!$Q$41:$BY$52,8)+HLOOKUP($B9,[3]PGT_Flows!$Q$41:$BY$52,9)+HLOOKUP($B9,[3]PGT_Flows!$Q$41:$BY$52,11)</f>
        <v>219262.28758169938</v>
      </c>
      <c r="V9" s="283"/>
      <c r="W9" s="283">
        <f>HLOOKUP($B9,'[3]Monthly Averages'!$A$3:$AR$22,3)-HLOOKUP($B9,'[3]Monthly Averages'!$A$3:$AR$22,4)</f>
        <v>173704.3</v>
      </c>
      <c r="X9" s="283">
        <f>HLOOKUP($B9,[3]PGT_Flows!$Q$41:$BY$52,2)+HLOOKUP($B9,[3]PGT_Flows!$Q$41:$BY$52,5)+HLOOKUP($B9,[3]PGT_Flows!$Q$41:$BY$52,6)</f>
        <v>73152.810457516331</v>
      </c>
      <c r="Y9" s="283"/>
      <c r="Z9" s="283"/>
      <c r="AA9" s="283"/>
      <c r="AB9" s="283"/>
      <c r="AC9" s="283"/>
      <c r="AD9" s="283">
        <f>HLOOKUP($B9,[3]PGT_Flows!$Q$41:$BY$52,4)</f>
        <v>1831606.6666666667</v>
      </c>
      <c r="AE9" s="284">
        <f>HLOOKUP($B9,'[3]Monthly Averages'!$A$3:$AR$20,18)</f>
        <v>15497509</v>
      </c>
    </row>
    <row r="10" spans="1:31" hidden="1" x14ac:dyDescent="0.2">
      <c r="A10" s="277">
        <f t="shared" si="0"/>
        <v>31</v>
      </c>
      <c r="B10" s="289">
        <f t="shared" si="3"/>
        <v>35704</v>
      </c>
      <c r="C10" s="290">
        <f>HLOOKUP($B10,'[3]Monthly Averages'!$A$3:$AR$22,2)</f>
        <v>980636.1875</v>
      </c>
      <c r="D10" s="291">
        <f t="shared" si="1"/>
        <v>369849.34375</v>
      </c>
      <c r="E10" s="291"/>
      <c r="F10" s="291">
        <f>HLOOKUP($B10,'[3]Monthly Averages'!$A$3:$AR$22,5)</f>
        <v>610786.84375</v>
      </c>
      <c r="G10" s="291">
        <f t="shared" si="4"/>
        <v>455344.57258064515</v>
      </c>
      <c r="H10" s="291"/>
      <c r="I10" s="292">
        <f>HLOOKUP($B10,'[3]Monthly Averages'!$A$3:$AR$22,13)/A10</f>
        <v>-20884.322580645163</v>
      </c>
      <c r="J10" s="291">
        <f>HLOOKUP($B10,'[3]Monthly Averages'!$A$3:$AR$22,7)</f>
        <v>176326.59375</v>
      </c>
      <c r="K10" s="291"/>
      <c r="L10" s="291"/>
      <c r="M10" s="291"/>
      <c r="N10" s="291">
        <f>HLOOKUP($B10,'[3]Monthly Averages'!$A$3:$AR$22,3)-HLOOKUP($B10,'[3]Monthly Averages'!$A$3:$AR$22,4)</f>
        <v>272898.6875</v>
      </c>
      <c r="O10" s="291">
        <f>HLOOKUP($B10,'[3]Monthly Averages'!$A$3:$AR$22,10)</f>
        <v>444942.46875</v>
      </c>
      <c r="P10" s="291">
        <f t="shared" si="2"/>
        <v>284645.71875</v>
      </c>
      <c r="Q10" s="291"/>
      <c r="R10" s="293">
        <f>HLOOKUP($B10,'[3]Monthly Averages'!$A$3:$AR$22,6)</f>
        <v>160296.75</v>
      </c>
      <c r="S10" s="291">
        <f>HLOOKUP($B10,[3]PGT_Flows!$Q$41:$BY$52,3)</f>
        <v>2445632.6375711579</v>
      </c>
      <c r="T10" s="291"/>
      <c r="U10" s="291">
        <f>HLOOKUP($B10,[3]PGT_Flows!$Q$41:$BY$52,7)+HLOOKUP($B10,[3]PGT_Flows!$Q$41:$BY$52,8)+HLOOKUP($B10,[3]PGT_Flows!$Q$41:$BY$52,9)+HLOOKUP($B10,[3]PGT_Flows!$Q$41:$BY$52,11)</f>
        <v>225474.96865186369</v>
      </c>
      <c r="V10" s="291"/>
      <c r="W10" s="291">
        <f>HLOOKUP($B10,'[3]Monthly Averages'!$A$3:$AR$22,3)-HLOOKUP($B10,'[3]Monthly Averages'!$A$3:$AR$22,4)</f>
        <v>272898.6875</v>
      </c>
      <c r="X10" s="291">
        <f>HLOOKUP($B10,[3]PGT_Flows!$Q$41:$BY$52,2)+HLOOKUP($B10,[3]PGT_Flows!$Q$41:$BY$52,5)+HLOOKUP($B10,[3]PGT_Flows!$Q$41:$BY$52,6)</f>
        <v>52305.471220746367</v>
      </c>
      <c r="Y10" s="291"/>
      <c r="Z10" s="291"/>
      <c r="AA10" s="291"/>
      <c r="AB10" s="291"/>
      <c r="AC10" s="291"/>
      <c r="AD10" s="291">
        <f>HLOOKUP($B10,[3]PGT_Flows!$Q$41:$BY$52,4)</f>
        <v>1810501.0752688174</v>
      </c>
      <c r="AE10" s="294">
        <f>HLOOKUP($B10,'[3]Monthly Averages'!$A$3:$AR$20,18)</f>
        <v>14850095</v>
      </c>
    </row>
    <row r="11" spans="1:31" hidden="1" x14ac:dyDescent="0.2">
      <c r="A11" s="277">
        <f t="shared" si="0"/>
        <v>30</v>
      </c>
      <c r="B11" s="285">
        <f t="shared" si="3"/>
        <v>35735</v>
      </c>
      <c r="C11" s="286">
        <f>HLOOKUP($B11,'[3]Monthly Averages'!$A$3:$AR$22,2)</f>
        <v>1004988.2424242424</v>
      </c>
      <c r="D11" s="283">
        <f t="shared" si="1"/>
        <v>445510.84848484851</v>
      </c>
      <c r="E11" s="283"/>
      <c r="F11" s="283">
        <f>HLOOKUP($B11,'[3]Monthly Averages'!$A$3:$AR$22,5)</f>
        <v>559477.39393939392</v>
      </c>
      <c r="G11" s="283">
        <f t="shared" si="4"/>
        <v>517401.80303030304</v>
      </c>
      <c r="H11" s="283"/>
      <c r="I11" s="287">
        <f>HLOOKUP($B11,'[3]Monthly Averages'!$A$3:$AR$22,13)/A11</f>
        <v>-26027.166666666668</v>
      </c>
      <c r="J11" s="283">
        <f>HLOOKUP($B11,'[3]Monthly Averages'!$A$3:$AR$22,7)</f>
        <v>68102.757575757569</v>
      </c>
      <c r="K11" s="283"/>
      <c r="L11" s="283"/>
      <c r="M11" s="283"/>
      <c r="N11" s="283">
        <f>HLOOKUP($B11,'[3]Monthly Averages'!$A$3:$AR$22,3)-HLOOKUP($B11,'[3]Monthly Averages'!$A$3:$AR$22,4)</f>
        <v>345729.90909090906</v>
      </c>
      <c r="O11" s="283">
        <f>HLOOKUP($B11,'[3]Monthly Averages'!$A$3:$AR$22,10)</f>
        <v>365711.54545454547</v>
      </c>
      <c r="P11" s="283">
        <f t="shared" si="2"/>
        <v>325113.36363636365</v>
      </c>
      <c r="Q11" s="283"/>
      <c r="R11" s="288">
        <f>HLOOKUP($B11,'[3]Monthly Averages'!$A$3:$AR$22,6)</f>
        <v>40598.181818181816</v>
      </c>
      <c r="S11" s="283">
        <f>HLOOKUP($B11,[3]PGT_Flows!$Q$41:$BY$52,3)</f>
        <v>2543997.8882391169</v>
      </c>
      <c r="T11" s="283"/>
      <c r="U11" s="283">
        <f>HLOOKUP($B11,[3]PGT_Flows!$Q$41:$BY$52,7)+HLOOKUP($B11,[3]PGT_Flows!$Q$41:$BY$52,8)+HLOOKUP($B11,[3]PGT_Flows!$Q$41:$BY$52,9)+HLOOKUP($B11,[3]PGT_Flows!$Q$41:$BY$52,11)</f>
        <v>224088.56855353541</v>
      </c>
      <c r="V11" s="283"/>
      <c r="W11" s="283">
        <f>HLOOKUP($B11,'[3]Monthly Averages'!$A$3:$AR$22,3)-HLOOKUP($B11,'[3]Monthly Averages'!$A$3:$AR$22,4)</f>
        <v>345729.90909090906</v>
      </c>
      <c r="X11" s="283">
        <f>HLOOKUP($B11,[3]PGT_Flows!$Q$41:$BY$52,2)+HLOOKUP($B11,[3]PGT_Flows!$Q$41:$BY$52,5)+HLOOKUP($B11,[3]PGT_Flows!$Q$41:$BY$52,6)</f>
        <v>126126.51072124756</v>
      </c>
      <c r="Y11" s="283"/>
      <c r="Z11" s="283"/>
      <c r="AA11" s="283"/>
      <c r="AB11" s="283"/>
      <c r="AC11" s="283"/>
      <c r="AD11" s="283">
        <f>HLOOKUP($B11,[3]PGT_Flows!$Q$41:$BY$52,4)</f>
        <v>1742842.3326835611</v>
      </c>
      <c r="AE11" s="284">
        <f>HLOOKUP($B11,'[3]Monthly Averages'!$A$3:$AR$20,18)</f>
        <v>14069280</v>
      </c>
    </row>
    <row r="12" spans="1:31" hidden="1" x14ac:dyDescent="0.2">
      <c r="A12" s="277">
        <f t="shared" si="0"/>
        <v>31</v>
      </c>
      <c r="B12" s="285">
        <f t="shared" si="3"/>
        <v>35765</v>
      </c>
      <c r="C12" s="286">
        <f>HLOOKUP($B12,'[3]Monthly Averages'!$A$3:$AR$22,2)</f>
        <v>1007149.3870967742</v>
      </c>
      <c r="D12" s="283">
        <f t="shared" si="1"/>
        <v>556769.03225806449</v>
      </c>
      <c r="E12" s="283"/>
      <c r="F12" s="283">
        <f>HLOOKUP($B12,'[3]Monthly Averages'!$A$3:$AR$22,5)</f>
        <v>450380.3548387097</v>
      </c>
      <c r="G12" s="283">
        <f t="shared" si="4"/>
        <v>638746.00000000012</v>
      </c>
      <c r="H12" s="283"/>
      <c r="I12" s="287">
        <f>HLOOKUP($B12,'[3]Monthly Averages'!$A$3:$AR$22,13)/A12</f>
        <v>-52936.838709677417</v>
      </c>
      <c r="J12" s="283">
        <f>HLOOKUP($B12,'[3]Monthly Averages'!$A$3:$AR$22,7)</f>
        <v>-135428.80645161291</v>
      </c>
      <c r="K12" s="283"/>
      <c r="L12" s="283"/>
      <c r="M12" s="283"/>
      <c r="N12" s="283">
        <f>HLOOKUP($B12,'[3]Monthly Averages'!$A$3:$AR$22,3)-HLOOKUP($B12,'[3]Monthly Averages'!$A$3:$AR$22,4)</f>
        <v>457701.03225806449</v>
      </c>
      <c r="O12" s="283">
        <f>HLOOKUP($B12,'[3]Monthly Averages'!$A$3:$AR$22,10)</f>
        <v>249539.09677419355</v>
      </c>
      <c r="P12" s="283">
        <f t="shared" si="2"/>
        <v>395887.03225806449</v>
      </c>
      <c r="Q12" s="283"/>
      <c r="R12" s="288">
        <f>HLOOKUP($B12,'[3]Monthly Averages'!$A$3:$AR$22,6)</f>
        <v>-146347.93548387097</v>
      </c>
      <c r="S12" s="283">
        <f>HLOOKUP($B12,[3]PGT_Flows!$Q$41:$BY$52,3)</f>
        <v>2560668.9155265461</v>
      </c>
      <c r="T12" s="283"/>
      <c r="U12" s="283">
        <f>HLOOKUP($B12,[3]PGT_Flows!$Q$41:$BY$52,7)+HLOOKUP($B12,[3]PGT_Flows!$Q$41:$BY$52,8)+HLOOKUP($B12,[3]PGT_Flows!$Q$41:$BY$52,9)+HLOOKUP($B12,[3]PGT_Flows!$Q$41:$BY$52,11)</f>
        <v>264559.52679804189</v>
      </c>
      <c r="V12" s="283"/>
      <c r="W12" s="283">
        <f>HLOOKUP($B12,'[3]Monthly Averages'!$A$3:$AR$22,3)-HLOOKUP($B12,'[3]Monthly Averages'!$A$3:$AR$22,4)</f>
        <v>457701.03225806449</v>
      </c>
      <c r="X12" s="283">
        <f>HLOOKUP($B12,[3]PGT_Flows!$Q$41:$BY$52,2)+HLOOKUP($B12,[3]PGT_Flows!$Q$41:$BY$52,5)+HLOOKUP($B12,[3]PGT_Flows!$Q$41:$BY$52,6)</f>
        <v>153296.6926070039</v>
      </c>
      <c r="Y12" s="283"/>
      <c r="Z12" s="283"/>
      <c r="AA12" s="283"/>
      <c r="AB12" s="283"/>
      <c r="AC12" s="283"/>
      <c r="AD12" s="283">
        <f>HLOOKUP($B12,[3]PGT_Flows!$Q$41:$BY$52,4)</f>
        <v>1581043.0839713826</v>
      </c>
      <c r="AE12" s="284">
        <f>HLOOKUP($B12,'[3]Monthly Averages'!$A$3:$AR$20,18)</f>
        <v>12428238</v>
      </c>
    </row>
    <row r="13" spans="1:31" hidden="1" x14ac:dyDescent="0.2">
      <c r="A13" s="277">
        <f t="shared" si="0"/>
        <v>31</v>
      </c>
      <c r="B13" s="285">
        <f t="shared" si="3"/>
        <v>35796</v>
      </c>
      <c r="C13" s="286">
        <f>HLOOKUP($B13,'[3]Monthly Averages'!$A$3:$AR$22,2)</f>
        <v>957008.19354838715</v>
      </c>
      <c r="D13" s="283">
        <f t="shared" si="1"/>
        <v>555040.41935483878</v>
      </c>
      <c r="E13" s="283"/>
      <c r="F13" s="283">
        <f>HLOOKUP($B13,'[3]Monthly Averages'!$A$3:$AR$22,5)</f>
        <v>401967.77419354836</v>
      </c>
      <c r="G13" s="283">
        <f t="shared" si="4"/>
        <v>659515.80645161285</v>
      </c>
      <c r="H13" s="283"/>
      <c r="I13" s="287">
        <f>HLOOKUP($B13,'[3]Monthly Averages'!$A$3:$AR$22,13)/A13</f>
        <v>-32596.677419354837</v>
      </c>
      <c r="J13" s="283">
        <f>HLOOKUP($B13,'[3]Monthly Averages'!$A$3:$AR$22,7)</f>
        <v>-224951.35483870967</v>
      </c>
      <c r="K13" s="283"/>
      <c r="L13" s="283"/>
      <c r="M13" s="283"/>
      <c r="N13" s="283">
        <f>HLOOKUP($B13,'[3]Monthly Averages'!$A$3:$AR$22,3)-HLOOKUP($B13,'[3]Monthly Averages'!$A$3:$AR$22,4)</f>
        <v>471251.29032258067</v>
      </c>
      <c r="O13" s="283">
        <f>HLOOKUP($B13,'[3]Monthly Averages'!$A$3:$AR$22,10)</f>
        <v>142643.74193548388</v>
      </c>
      <c r="P13" s="283">
        <f t="shared" si="2"/>
        <v>354388.16129032255</v>
      </c>
      <c r="Q13" s="283"/>
      <c r="R13" s="288">
        <f>HLOOKUP($B13,'[3]Monthly Averages'!$A$3:$AR$22,6)</f>
        <v>-211744.4193548387</v>
      </c>
      <c r="S13" s="283">
        <f>HLOOKUP($B13,[3]PGT_Flows!$Q$41:$BY$52,3)</f>
        <v>2552613.0604288499</v>
      </c>
      <c r="T13" s="283"/>
      <c r="U13" s="283">
        <f>HLOOKUP($B13,[3]PGT_Flows!$Q$41:$BY$52,7)+HLOOKUP($B13,[3]PGT_Flows!$Q$41:$BY$52,8)+HLOOKUP($B13,[3]PGT_Flows!$Q$41:$BY$52,9)+HLOOKUP($B13,[3]PGT_Flows!$Q$41:$BY$52,11)</f>
        <v>250230.23957743819</v>
      </c>
      <c r="V13" s="283"/>
      <c r="W13" s="283">
        <f>HLOOKUP($B13,'[3]Monthly Averages'!$A$3:$AR$22,3)-HLOOKUP($B13,'[3]Monthly Averages'!$A$3:$AR$22,4)</f>
        <v>471251.29032258067</v>
      </c>
      <c r="X13" s="283">
        <f>HLOOKUP($B13,[3]PGT_Flows!$Q$41:$BY$52,2)+HLOOKUP($B13,[3]PGT_Flows!$Q$41:$BY$52,5)+HLOOKUP($B13,[3]PGT_Flows!$Q$41:$BY$52,6)</f>
        <v>143798.05697038295</v>
      </c>
      <c r="Y13" s="283"/>
      <c r="Z13" s="283"/>
      <c r="AA13" s="283"/>
      <c r="AB13" s="283"/>
      <c r="AC13" s="283"/>
      <c r="AD13" s="283">
        <f>HLOOKUP($B13,[3]PGT_Flows!$Q$41:$BY$52,4)</f>
        <v>1566282.934037603</v>
      </c>
      <c r="AE13" s="284">
        <f>HLOOKUP($B13,'[3]Monthly Averages'!$A$3:$AR$20,18)</f>
        <v>11417741</v>
      </c>
    </row>
    <row r="14" spans="1:31" hidden="1" x14ac:dyDescent="0.2">
      <c r="A14" s="277">
        <f t="shared" si="0"/>
        <v>28</v>
      </c>
      <c r="B14" s="285">
        <f t="shared" si="3"/>
        <v>35827</v>
      </c>
      <c r="C14" s="286">
        <f>HLOOKUP($B14,'[3]Monthly Averages'!$A$3:$AR$22,2)</f>
        <v>1032232.1428571428</v>
      </c>
      <c r="D14" s="283">
        <f t="shared" si="1"/>
        <v>480184.28571428568</v>
      </c>
      <c r="E14" s="283"/>
      <c r="F14" s="283">
        <f>HLOOKUP($B14,'[3]Monthly Averages'!$A$3:$AR$22,5)</f>
        <v>552047.85714285716</v>
      </c>
      <c r="G14" s="283">
        <f t="shared" si="4"/>
        <v>540138.75</v>
      </c>
      <c r="H14" s="283"/>
      <c r="I14" s="287">
        <f>HLOOKUP($B14,'[3]Monthly Averages'!$A$3:$AR$22,13)/A14</f>
        <v>-92782.857142857145</v>
      </c>
      <c r="J14" s="283">
        <f>HLOOKUP($B14,'[3]Monthly Averages'!$A$3:$AR$22,7)</f>
        <v>104691.96428571429</v>
      </c>
      <c r="K14" s="283"/>
      <c r="L14" s="283"/>
      <c r="M14" s="283"/>
      <c r="N14" s="283">
        <f>HLOOKUP($B14,'[3]Monthly Averages'!$A$3:$AR$22,3)-HLOOKUP($B14,'[3]Monthly Averages'!$A$3:$AR$22,4)</f>
        <v>387419</v>
      </c>
      <c r="O14" s="283">
        <f>HLOOKUP($B14,'[3]Monthly Averages'!$A$3:$AR$22,10)</f>
        <v>452341.78571428574</v>
      </c>
      <c r="P14" s="283">
        <f t="shared" si="2"/>
        <v>363222.17857142858</v>
      </c>
      <c r="Q14" s="283"/>
      <c r="R14" s="288">
        <f>HLOOKUP($B14,'[3]Monthly Averages'!$A$3:$AR$22,6)</f>
        <v>89119.607142857145</v>
      </c>
      <c r="S14" s="283">
        <f>HLOOKUP($B14,[3]PGT_Flows!$Q$41:$BY$52,3)</f>
        <v>2575142.2653856869</v>
      </c>
      <c r="T14" s="283"/>
      <c r="U14" s="283">
        <f>HLOOKUP($B14,[3]PGT_Flows!$Q$41:$BY$52,7)+HLOOKUP($B14,[3]PGT_Flows!$Q$41:$BY$52,8)+HLOOKUP($B14,[3]PGT_Flows!$Q$41:$BY$52,9)+HLOOKUP($B14,[3]PGT_Flows!$Q$41:$BY$52,11)</f>
        <v>242938.8053467001</v>
      </c>
      <c r="V14" s="283"/>
      <c r="W14" s="283">
        <f>HLOOKUP($B14,'[3]Monthly Averages'!$A$3:$AR$22,3)-HLOOKUP($B14,'[3]Monthly Averages'!$A$3:$AR$22,4)</f>
        <v>387419</v>
      </c>
      <c r="X14" s="283">
        <f>HLOOKUP($B14,[3]PGT_Flows!$Q$41:$BY$52,2)+HLOOKUP($B14,[3]PGT_Flows!$Q$41:$BY$52,5)+HLOOKUP($B14,[3]PGT_Flows!$Q$41:$BY$52,6)</f>
        <v>119886.80033416874</v>
      </c>
      <c r="Y14" s="283"/>
      <c r="Z14" s="283"/>
      <c r="AA14" s="283"/>
      <c r="AB14" s="283"/>
      <c r="AC14" s="283"/>
      <c r="AD14" s="283">
        <f>HLOOKUP($B14,[3]PGT_Flows!$Q$41:$BY$52,4)</f>
        <v>1714796.6791979952</v>
      </c>
      <c r="AE14" s="284">
        <f>HLOOKUP($B14,'[3]Monthly Averages'!$A$3:$AR$20,18)</f>
        <v>8819821</v>
      </c>
    </row>
    <row r="15" spans="1:31" hidden="1" x14ac:dyDescent="0.2">
      <c r="A15" s="277">
        <f t="shared" si="0"/>
        <v>31</v>
      </c>
      <c r="B15" s="289">
        <f t="shared" si="3"/>
        <v>35855</v>
      </c>
      <c r="C15" s="290">
        <f>HLOOKUP($B15,'[3]Monthly Averages'!$A$3:$AR$22,2)</f>
        <v>987495.78125</v>
      </c>
      <c r="D15" s="291">
        <f t="shared" si="1"/>
        <v>458685.90625</v>
      </c>
      <c r="E15" s="291"/>
      <c r="F15" s="291">
        <f>HLOOKUP($B15,'[3]Monthly Averages'!$A$3:$AR$22,5)</f>
        <v>528809.875</v>
      </c>
      <c r="G15" s="291">
        <f t="shared" si="4"/>
        <v>531248.19254032255</v>
      </c>
      <c r="H15" s="291"/>
      <c r="I15" s="292">
        <f>HLOOKUP($B15,'[3]Monthly Averages'!$A$3:$AR$22,13)/A15</f>
        <v>-132820.16129032258</v>
      </c>
      <c r="J15" s="291">
        <f>HLOOKUP($B15,'[3]Monthly Averages'!$A$3:$AR$22,7)</f>
        <v>130381.84375</v>
      </c>
      <c r="K15" s="291"/>
      <c r="L15" s="291"/>
      <c r="M15" s="291"/>
      <c r="N15" s="291">
        <f>HLOOKUP($B15,'[3]Monthly Averages'!$A$3:$AR$22,3)-HLOOKUP($B15,'[3]Monthly Averages'!$A$3:$AR$22,4)</f>
        <v>313294.09375</v>
      </c>
      <c r="O15" s="291">
        <f>HLOOKUP($B15,'[3]Monthly Averages'!$A$3:$AR$22,10)</f>
        <v>435132.1875</v>
      </c>
      <c r="P15" s="291">
        <f t="shared" si="2"/>
        <v>310117.125</v>
      </c>
      <c r="Q15" s="291"/>
      <c r="R15" s="293">
        <f>HLOOKUP($B15,'[3]Monthly Averages'!$A$3:$AR$22,6)</f>
        <v>125015.0625</v>
      </c>
      <c r="S15" s="291">
        <f>HLOOKUP($B15,[3]PGT_Flows!$Q$41:$BY$52,3)</f>
        <v>2589499.0253411299</v>
      </c>
      <c r="T15" s="291"/>
      <c r="U15" s="291">
        <f>HLOOKUP($B15,[3]PGT_Flows!$Q$41:$BY$52,7)+HLOOKUP($B15,[3]PGT_Flows!$Q$41:$BY$52,8)+HLOOKUP($B15,[3]PGT_Flows!$Q$41:$BY$52,9)+HLOOKUP($B15,[3]PGT_Flows!$Q$41:$BY$52,11)</f>
        <v>235483.11639313339</v>
      </c>
      <c r="V15" s="291"/>
      <c r="W15" s="291">
        <f>HLOOKUP($B15,'[3]Monthly Averages'!$A$3:$AR$22,3)-HLOOKUP($B15,'[3]Monthly Averages'!$A$3:$AR$22,4)</f>
        <v>313294.09375</v>
      </c>
      <c r="X15" s="291">
        <f>HLOOKUP($B15,[3]PGT_Flows!$Q$41:$BY$52,2)+HLOOKUP($B15,[3]PGT_Flows!$Q$41:$BY$52,5)+HLOOKUP($B15,[3]PGT_Flows!$Q$41:$BY$52,6)</f>
        <v>115821.66886750927</v>
      </c>
      <c r="Y15" s="291"/>
      <c r="Z15" s="291"/>
      <c r="AA15" s="291"/>
      <c r="AB15" s="291"/>
      <c r="AC15" s="291"/>
      <c r="AD15" s="291">
        <f>HLOOKUP($B15,[3]PGT_Flows!$Q$41:$BY$52,4)</f>
        <v>1814070.8356913789</v>
      </c>
      <c r="AE15" s="294">
        <f>HLOOKUP($B15,'[3]Monthly Averages'!$A$3:$AR$20,18)</f>
        <v>4702396</v>
      </c>
    </row>
    <row r="16" spans="1:31" hidden="1" x14ac:dyDescent="0.2">
      <c r="A16" s="277">
        <f t="shared" si="0"/>
        <v>30</v>
      </c>
      <c r="B16" s="285">
        <f t="shared" si="3"/>
        <v>35886</v>
      </c>
      <c r="C16" s="286">
        <f>HLOOKUP($B16,'[3]Monthly Averages'!$A$3:$AR$22,2)</f>
        <v>970074.1333333333</v>
      </c>
      <c r="D16" s="283">
        <f t="shared" si="1"/>
        <v>396740</v>
      </c>
      <c r="E16" s="283"/>
      <c r="F16" s="283">
        <f>HLOOKUP($B16,'[3]Monthly Averages'!$A$3:$AR$22,5)</f>
        <v>573334.1333333333</v>
      </c>
      <c r="G16" s="283">
        <f t="shared" si="4"/>
        <v>476660.73333333328</v>
      </c>
      <c r="H16" s="283"/>
      <c r="I16" s="287">
        <f>HLOOKUP($B16,'[3]Monthly Averages'!$A$3:$AR$22,13)/A16</f>
        <v>-24389.033333333333</v>
      </c>
      <c r="J16" s="283">
        <f>HLOOKUP($B16,'[3]Monthly Averages'!$A$3:$AR$22,7)</f>
        <v>121062.43333333333</v>
      </c>
      <c r="K16" s="283"/>
      <c r="L16" s="283"/>
      <c r="M16" s="283"/>
      <c r="N16" s="283">
        <f>HLOOKUP($B16,'[3]Monthly Averages'!$A$3:$AR$22,3)-HLOOKUP($B16,'[3]Monthly Averages'!$A$3:$AR$22,4)</f>
        <v>283290.3</v>
      </c>
      <c r="O16" s="283">
        <f>HLOOKUP($B16,'[3]Monthly Averages'!$A$3:$AR$22,10)</f>
        <v>415932.86666666664</v>
      </c>
      <c r="P16" s="283">
        <f t="shared" si="2"/>
        <v>284890.6333333333</v>
      </c>
      <c r="Q16" s="283"/>
      <c r="R16" s="288">
        <f>HLOOKUP($B16,'[3]Monthly Averages'!$A$3:$AR$22,6)</f>
        <v>131042.23333333334</v>
      </c>
      <c r="S16" s="283">
        <f>HLOOKUP($B16,[3]PGT_Flows!$Q$41:$BY$52,3)</f>
        <v>2526886.257309942</v>
      </c>
      <c r="T16" s="283"/>
      <c r="U16" s="283">
        <f>HLOOKUP($B16,[3]PGT_Flows!$Q$41:$BY$52,7)+HLOOKUP($B16,[3]PGT_Flows!$Q$41:$BY$52,8)+HLOOKUP($B16,[3]PGT_Flows!$Q$41:$BY$52,9)+HLOOKUP($B16,[3]PGT_Flows!$Q$41:$BY$52,11)</f>
        <v>223829.01234567893</v>
      </c>
      <c r="V16" s="283"/>
      <c r="W16" s="283">
        <f>HLOOKUP($B16,'[3]Monthly Averages'!$A$3:$AR$22,3)-HLOOKUP($B16,'[3]Monthly Averages'!$A$3:$AR$22,4)</f>
        <v>283290.3</v>
      </c>
      <c r="X16" s="283">
        <f>HLOOKUP($B16,[3]PGT_Flows!$Q$41:$BY$52,2)+HLOOKUP($B16,[3]PGT_Flows!$Q$41:$BY$52,5)+HLOOKUP($B16,[3]PGT_Flows!$Q$41:$BY$52,6)</f>
        <v>109982.52111760885</v>
      </c>
      <c r="Y16" s="283"/>
      <c r="Z16" s="283"/>
      <c r="AA16" s="283"/>
      <c r="AB16" s="283"/>
      <c r="AC16" s="283"/>
      <c r="AD16" s="283">
        <f>HLOOKUP($B16,[3]PGT_Flows!$Q$41:$BY$52,4)</f>
        <v>1805805.7504873299</v>
      </c>
      <c r="AE16" s="284">
        <f>HLOOKUP($B16,'[3]Monthly Averages'!$A$3:$AR$20,18)</f>
        <v>3970725</v>
      </c>
    </row>
    <row r="17" spans="1:31" hidden="1" x14ac:dyDescent="0.2">
      <c r="A17" s="277">
        <f t="shared" si="0"/>
        <v>31</v>
      </c>
      <c r="B17" s="285">
        <f t="shared" si="3"/>
        <v>35916</v>
      </c>
      <c r="C17" s="286">
        <f>HLOOKUP($B17,'[3]Monthly Averages'!$A$3:$AR$22,2)</f>
        <v>938892.625</v>
      </c>
      <c r="D17" s="283">
        <f t="shared" si="1"/>
        <v>295545.90625</v>
      </c>
      <c r="E17" s="283"/>
      <c r="F17" s="283">
        <f>HLOOKUP($B17,'[3]Monthly Averages'!$A$3:$AR$22,5)</f>
        <v>643346.71875</v>
      </c>
      <c r="G17" s="283">
        <f t="shared" si="4"/>
        <v>400997.94455645164</v>
      </c>
      <c r="H17" s="283"/>
      <c r="I17" s="287">
        <f>HLOOKUP($B17,'[3]Monthly Averages'!$A$3:$AR$22,13)/A17</f>
        <v>100420.77419354839</v>
      </c>
      <c r="J17" s="283">
        <f>HLOOKUP($B17,'[3]Monthly Averages'!$A$3:$AR$22,7)</f>
        <v>141928</v>
      </c>
      <c r="K17" s="283"/>
      <c r="L17" s="283"/>
      <c r="M17" s="283"/>
      <c r="N17" s="283">
        <f>HLOOKUP($B17,'[3]Monthly Averages'!$A$3:$AR$22,3)-HLOOKUP($B17,'[3]Monthly Averages'!$A$3:$AR$22,4)</f>
        <v>329347.1875</v>
      </c>
      <c r="O17" s="283">
        <f>HLOOKUP($B17,'[3]Monthly Averages'!$A$3:$AR$22,10)</f>
        <v>471558.75</v>
      </c>
      <c r="P17" s="283">
        <f t="shared" si="2"/>
        <v>242190.71875</v>
      </c>
      <c r="Q17" s="283"/>
      <c r="R17" s="288">
        <f>HLOOKUP($B17,'[3]Monthly Averages'!$A$3:$AR$22,6)</f>
        <v>229368.03125</v>
      </c>
      <c r="S17" s="283">
        <f>HLOOKUP($B17,[3]PGT_Flows!$Q$41:$BY$52,3)</f>
        <v>2380697.7614286612</v>
      </c>
      <c r="T17" s="283"/>
      <c r="U17" s="283">
        <f>HLOOKUP($B17,[3]PGT_Flows!$Q$41:$BY$52,7)+HLOOKUP($B17,[3]PGT_Flows!$Q$41:$BY$52,8)+HLOOKUP($B17,[3]PGT_Flows!$Q$41:$BY$52,9)+HLOOKUP($B17,[3]PGT_Flows!$Q$41:$BY$52,11)</f>
        <v>193522.76440756721</v>
      </c>
      <c r="V17" s="283"/>
      <c r="W17" s="283">
        <f>HLOOKUP($B17,'[3]Monthly Averages'!$A$3:$AR$22,3)-HLOOKUP($B17,'[3]Monthly Averages'!$A$3:$AR$22,4)</f>
        <v>329347.1875</v>
      </c>
      <c r="X17" s="283">
        <f>HLOOKUP($B17,[3]PGT_Flows!$Q$41:$BY$52,2)+HLOOKUP($B17,[3]PGT_Flows!$Q$41:$BY$52,5)+HLOOKUP($B17,[3]PGT_Flows!$Q$41:$BY$52,6)</f>
        <v>74296.044771426794</v>
      </c>
      <c r="Y17" s="283"/>
      <c r="Z17" s="283"/>
      <c r="AA17" s="283"/>
      <c r="AB17" s="283"/>
      <c r="AC17" s="283"/>
      <c r="AD17" s="283">
        <f>HLOOKUP($B17,[3]PGT_Flows!$Q$41:$BY$52,4)</f>
        <v>1736943.2497013141</v>
      </c>
      <c r="AE17" s="284">
        <f>HLOOKUP($B17,'[3]Monthly Averages'!$A$3:$AR$20,18)</f>
        <v>7083769</v>
      </c>
    </row>
    <row r="18" spans="1:31" hidden="1" x14ac:dyDescent="0.2">
      <c r="A18" s="277">
        <f t="shared" si="0"/>
        <v>30</v>
      </c>
      <c r="B18" s="285">
        <f t="shared" si="3"/>
        <v>35947</v>
      </c>
      <c r="C18" s="286">
        <f>HLOOKUP($B18,'[3]Monthly Averages'!$A$3:$AR$22,2)</f>
        <v>925639.53333333333</v>
      </c>
      <c r="D18" s="283">
        <f t="shared" si="1"/>
        <v>256696.80000000005</v>
      </c>
      <c r="E18" s="283"/>
      <c r="F18" s="283">
        <f>HLOOKUP($B18,'[3]Monthly Averages'!$A$3:$AR$22,5)</f>
        <v>668942.73333333328</v>
      </c>
      <c r="G18" s="283">
        <f t="shared" si="4"/>
        <v>401115.46666666662</v>
      </c>
      <c r="H18" s="283"/>
      <c r="I18" s="287">
        <f>HLOOKUP($B18,'[3]Monthly Averages'!$A$3:$AR$22,13)/A18</f>
        <v>132196.73333333334</v>
      </c>
      <c r="J18" s="283">
        <f>HLOOKUP($B18,'[3]Monthly Averages'!$A$3:$AR$22,7)</f>
        <v>135630.53333333333</v>
      </c>
      <c r="K18" s="283"/>
      <c r="L18" s="283"/>
      <c r="M18" s="283"/>
      <c r="N18" s="283">
        <f>HLOOKUP($B18,'[3]Monthly Averages'!$A$3:$AR$22,3)-HLOOKUP($B18,'[3]Monthly Averages'!$A$3:$AR$22,4)</f>
        <v>304621.8</v>
      </c>
      <c r="O18" s="283">
        <f>HLOOKUP($B18,'[3]Monthly Averages'!$A$3:$AR$22,10)</f>
        <v>449592.86666666664</v>
      </c>
      <c r="P18" s="283">
        <f t="shared" si="2"/>
        <v>223820.23333333331</v>
      </c>
      <c r="Q18" s="283"/>
      <c r="R18" s="288">
        <f>HLOOKUP($B18,'[3]Monthly Averages'!$A$3:$AR$22,6)</f>
        <v>225772.63333333333</v>
      </c>
      <c r="S18" s="283">
        <f>HLOOKUP($B18,[3]PGT_Flows!$Q$41:$BY$52,3)</f>
        <v>2416840.8236057069</v>
      </c>
      <c r="T18" s="283"/>
      <c r="U18" s="283">
        <f>HLOOKUP($B18,[3]PGT_Flows!$Q$41:$BY$52,7)+HLOOKUP($B18,[3]PGT_Flows!$Q$41:$BY$52,8)+HLOOKUP($B18,[3]PGT_Flows!$Q$41:$BY$52,9)+HLOOKUP($B18,[3]PGT_Flows!$Q$41:$BY$52,11)</f>
        <v>213449.60545910103</v>
      </c>
      <c r="V18" s="283"/>
      <c r="W18" s="283">
        <f>HLOOKUP($B18,'[3]Monthly Averages'!$A$3:$AR$22,3)-HLOOKUP($B18,'[3]Monthly Averages'!$A$3:$AR$22,4)</f>
        <v>304621.8</v>
      </c>
      <c r="X18" s="283">
        <f>HLOOKUP($B18,[3]PGT_Flows!$Q$41:$BY$52,2)+HLOOKUP($B18,[3]PGT_Flows!$Q$41:$BY$52,5)+HLOOKUP($B18,[3]PGT_Flows!$Q$41:$BY$52,6)</f>
        <v>64159.4682230869</v>
      </c>
      <c r="Y18" s="283"/>
      <c r="Z18" s="283"/>
      <c r="AA18" s="283"/>
      <c r="AB18" s="283"/>
      <c r="AC18" s="283"/>
      <c r="AD18" s="283">
        <f>HLOOKUP($B18,[3]PGT_Flows!$Q$41:$BY$52,4)</f>
        <v>1805338.0998702985</v>
      </c>
      <c r="AE18" s="284">
        <f>HLOOKUP($B18,'[3]Monthly Averages'!$A$3:$AR$20,18)</f>
        <v>11049671</v>
      </c>
    </row>
    <row r="19" spans="1:31" hidden="1" x14ac:dyDescent="0.2">
      <c r="A19" s="277">
        <f t="shared" si="0"/>
        <v>31</v>
      </c>
      <c r="B19" s="285">
        <f t="shared" si="3"/>
        <v>35977</v>
      </c>
      <c r="C19" s="286">
        <f>HLOOKUP($B19,'[3]Monthly Averages'!$A$3:$AR$22,2)</f>
        <v>886099.36363636365</v>
      </c>
      <c r="D19" s="283">
        <f t="shared" si="1"/>
        <v>238402.75757575757</v>
      </c>
      <c r="E19" s="283"/>
      <c r="F19" s="283">
        <f>HLOOKUP($B19,'[3]Monthly Averages'!$A$3:$AR$22,5)</f>
        <v>647696.60606060608</v>
      </c>
      <c r="G19" s="283">
        <f t="shared" si="4"/>
        <v>428289.27272727271</v>
      </c>
      <c r="H19" s="283"/>
      <c r="I19" s="287">
        <f>HLOOKUP($B19,'[3]Monthly Averages'!$A$3:$AR$22,13)/A19</f>
        <v>52448</v>
      </c>
      <c r="J19" s="283">
        <f>HLOOKUP($B19,'[3]Monthly Averages'!$A$3:$AR$22,7)</f>
        <v>166959.33333333334</v>
      </c>
      <c r="K19" s="283"/>
      <c r="L19" s="283"/>
      <c r="M19" s="283"/>
      <c r="N19" s="283">
        <f>HLOOKUP($B19,'[3]Monthly Averages'!$A$3:$AR$22,3)-HLOOKUP($B19,'[3]Monthly Averages'!$A$3:$AR$22,4)</f>
        <v>221776.78787878787</v>
      </c>
      <c r="O19" s="283">
        <f>HLOOKUP($B19,'[3]Monthly Averages'!$A$3:$AR$22,10)</f>
        <v>386520.72727272729</v>
      </c>
      <c r="P19" s="283">
        <f t="shared" si="2"/>
        <v>211549.21212121216</v>
      </c>
      <c r="Q19" s="283"/>
      <c r="R19" s="288">
        <f>HLOOKUP($B19,'[3]Monthly Averages'!$A$3:$AR$22,6)</f>
        <v>174971.51515151514</v>
      </c>
      <c r="S19" s="283">
        <f>HLOOKUP($B19,[3]PGT_Flows!$Q$41:$BY$52,3)</f>
        <v>2394254.8575740429</v>
      </c>
      <c r="T19" s="283"/>
      <c r="U19" s="283">
        <f>HLOOKUP($B19,[3]PGT_Flows!$Q$41:$BY$52,7)+HLOOKUP($B19,[3]PGT_Flows!$Q$41:$BY$52,8)+HLOOKUP($B19,[3]PGT_Flows!$Q$41:$BY$52,9)+HLOOKUP($B19,[3]PGT_Flows!$Q$41:$BY$52,11)</f>
        <v>206016.29467655442</v>
      </c>
      <c r="V19" s="283"/>
      <c r="W19" s="283">
        <f>HLOOKUP($B19,'[3]Monthly Averages'!$A$3:$AR$22,3)-HLOOKUP($B19,'[3]Monthly Averages'!$A$3:$AR$22,4)</f>
        <v>221776.78787878787</v>
      </c>
      <c r="X19" s="283">
        <f>HLOOKUP($B19,[3]PGT_Flows!$Q$41:$BY$52,2)+HLOOKUP($B19,[3]PGT_Flows!$Q$41:$BY$52,5)+HLOOKUP($B19,[3]PGT_Flows!$Q$41:$BY$52,6)</f>
        <v>96718.543671005464</v>
      </c>
      <c r="Y19" s="283"/>
      <c r="Z19" s="283"/>
      <c r="AA19" s="283"/>
      <c r="AB19" s="283"/>
      <c r="AC19" s="283"/>
      <c r="AD19" s="283">
        <f>HLOOKUP($B19,[3]PGT_Flows!$Q$41:$BY$52,4)</f>
        <v>1801836.3201911594</v>
      </c>
      <c r="AE19" s="284">
        <f>HLOOKUP($B19,'[3]Monthly Averages'!$A$3:$AR$20,18)</f>
        <v>12675559</v>
      </c>
    </row>
    <row r="20" spans="1:31" hidden="1" x14ac:dyDescent="0.2">
      <c r="A20" s="277">
        <f t="shared" si="0"/>
        <v>31</v>
      </c>
      <c r="B20" s="285">
        <f t="shared" si="3"/>
        <v>36008</v>
      </c>
      <c r="C20" s="286">
        <f>HLOOKUP($B20,'[3]Monthly Averages'!$A$3:$AR$22,2)</f>
        <v>925050.3125</v>
      </c>
      <c r="D20" s="283">
        <f t="shared" si="1"/>
        <v>299797.09375</v>
      </c>
      <c r="E20" s="283"/>
      <c r="F20" s="283">
        <f>HLOOKUP($B20,'[3]Monthly Averages'!$A$3:$AR$22,5)</f>
        <v>625253.21875</v>
      </c>
      <c r="G20" s="283">
        <f t="shared" si="4"/>
        <v>490093.60282258067</v>
      </c>
      <c r="H20" s="283"/>
      <c r="I20" s="287">
        <f>HLOOKUP($B20,'[3]Monthly Averages'!$A$3:$AR$22,13)/A20</f>
        <v>119016.70967741935</v>
      </c>
      <c r="J20" s="283">
        <f>HLOOKUP($B20,'[3]Monthly Averages'!$A$3:$AR$22,7)</f>
        <v>16142.90625</v>
      </c>
      <c r="K20" s="283"/>
      <c r="L20" s="283"/>
      <c r="M20" s="283"/>
      <c r="N20" s="283">
        <f>HLOOKUP($B20,'[3]Monthly Averages'!$A$3:$AR$22,3)-HLOOKUP($B20,'[3]Monthly Averages'!$A$3:$AR$22,4)</f>
        <v>226540.71875</v>
      </c>
      <c r="O20" s="283">
        <f>HLOOKUP($B20,'[3]Monthly Averages'!$A$3:$AR$22,10)</f>
        <v>232428.78125</v>
      </c>
      <c r="P20" s="283">
        <f t="shared" si="2"/>
        <v>233552.84375</v>
      </c>
      <c r="Q20" s="283"/>
      <c r="R20" s="288">
        <f>HLOOKUP($B20,'[3]Monthly Averages'!$A$3:$AR$22,6)</f>
        <v>-1124.0625</v>
      </c>
      <c r="S20" s="283">
        <f>HLOOKUP($B20,[3]PGT_Flows!$Q$41:$BY$52,3)</f>
        <v>2391858.8316669809</v>
      </c>
      <c r="T20" s="283"/>
      <c r="U20" s="283">
        <f>HLOOKUP($B20,[3]PGT_Flows!$Q$41:$BY$52,7)+HLOOKUP($B20,[3]PGT_Flows!$Q$41:$BY$52,8)+HLOOKUP($B20,[3]PGT_Flows!$Q$41:$BY$52,9)+HLOOKUP($B20,[3]PGT_Flows!$Q$41:$BY$52,11)</f>
        <v>212583.39853895365</v>
      </c>
      <c r="V20" s="283"/>
      <c r="W20" s="283">
        <f>HLOOKUP($B20,'[3]Monthly Averages'!$A$3:$AR$22,3)-HLOOKUP($B20,'[3]Monthly Averages'!$A$3:$AR$22,4)</f>
        <v>226540.71875</v>
      </c>
      <c r="X20" s="283">
        <f>HLOOKUP($B20,[3]PGT_Flows!$Q$41:$BY$52,2)+HLOOKUP($B20,[3]PGT_Flows!$Q$41:$BY$52,5)+HLOOKUP($B20,[3]PGT_Flows!$Q$41:$BY$52,6)</f>
        <v>97956.486197572813</v>
      </c>
      <c r="Y20" s="283"/>
      <c r="Z20" s="283"/>
      <c r="AA20" s="283"/>
      <c r="AB20" s="283"/>
      <c r="AC20" s="283"/>
      <c r="AD20" s="283">
        <f>HLOOKUP($B20,[3]PGT_Flows!$Q$41:$BY$52,4)</f>
        <v>1773045.8089668616</v>
      </c>
      <c r="AE20" s="284">
        <f>HLOOKUP($B20,'[3]Monthly Averages'!$A$3:$AR$20,18)</f>
        <v>16365077</v>
      </c>
    </row>
    <row r="21" spans="1:31" hidden="1" x14ac:dyDescent="0.2">
      <c r="A21" s="277">
        <f t="shared" si="0"/>
        <v>30</v>
      </c>
      <c r="B21" s="285">
        <f t="shared" si="3"/>
        <v>36039</v>
      </c>
      <c r="C21" s="286">
        <f>HLOOKUP($B21,'[3]Monthly Averages'!$A$3:$AR$22,2)</f>
        <v>931878.84375</v>
      </c>
      <c r="D21" s="283">
        <f t="shared" si="1"/>
        <v>307064.75</v>
      </c>
      <c r="E21" s="283"/>
      <c r="F21" s="283">
        <f>HLOOKUP($B21,'[3]Monthly Averages'!$A$3:$AR$22,5)</f>
        <v>624814.09375</v>
      </c>
      <c r="G21" s="283">
        <f t="shared" si="4"/>
        <v>476675.8979166667</v>
      </c>
      <c r="H21" s="283"/>
      <c r="I21" s="287">
        <f>HLOOKUP($B21,'[3]Monthly Averages'!$A$3:$AR$22,13)/A21</f>
        <v>63215.633333333331</v>
      </c>
      <c r="J21" s="283">
        <f>HLOOKUP($B21,'[3]Monthly Averages'!$A$3:$AR$22,7)</f>
        <v>84922.5625</v>
      </c>
      <c r="K21" s="283"/>
      <c r="L21" s="283"/>
      <c r="M21" s="283"/>
      <c r="N21" s="283">
        <f>HLOOKUP($B21,'[3]Monthly Averages'!$A$3:$AR$22,3)-HLOOKUP($B21,'[3]Monthly Averages'!$A$3:$AR$22,4)</f>
        <v>230539.8125</v>
      </c>
      <c r="O21" s="283">
        <f>HLOOKUP($B21,'[3]Monthly Averages'!$A$3:$AR$22,10)</f>
        <v>297621.875</v>
      </c>
      <c r="P21" s="283">
        <f t="shared" si="2"/>
        <v>251823.34375</v>
      </c>
      <c r="Q21" s="283"/>
      <c r="R21" s="288">
        <f>HLOOKUP($B21,'[3]Monthly Averages'!$A$3:$AR$22,6)</f>
        <v>45798.53125</v>
      </c>
      <c r="S21" s="283">
        <f>HLOOKUP($B21,[3]PGT_Flows!$Q$41:$BY$52,3)</f>
        <v>2450273.216601816</v>
      </c>
      <c r="T21" s="283"/>
      <c r="U21" s="283">
        <f>HLOOKUP($B21,[3]PGT_Flows!$Q$41:$BY$52,7)+HLOOKUP($B21,[3]PGT_Flows!$Q$41:$BY$52,8)+HLOOKUP($B21,[3]PGT_Flows!$Q$41:$BY$52,9)+HLOOKUP($B21,[3]PGT_Flows!$Q$41:$BY$52,11)</f>
        <v>222569.07284784954</v>
      </c>
      <c r="V21" s="283"/>
      <c r="W21" s="283">
        <f>HLOOKUP($B21,'[3]Monthly Averages'!$A$3:$AR$22,3)-HLOOKUP($B21,'[3]Monthly Averages'!$A$3:$AR$22,4)</f>
        <v>230539.8125</v>
      </c>
      <c r="X21" s="283">
        <f>HLOOKUP($B21,[3]PGT_Flows!$Q$41:$BY$52,2)+HLOOKUP($B21,[3]PGT_Flows!$Q$41:$BY$52,5)+HLOOKUP($B21,[3]PGT_Flows!$Q$41:$BY$52,6)</f>
        <v>84071.660181582352</v>
      </c>
      <c r="Y21" s="283"/>
      <c r="Z21" s="283"/>
      <c r="AA21" s="283"/>
      <c r="AB21" s="283"/>
      <c r="AC21" s="283"/>
      <c r="AD21" s="283">
        <f>HLOOKUP($B21,[3]PGT_Flows!$Q$41:$BY$52,4)</f>
        <v>1828484.3060959796</v>
      </c>
      <c r="AE21" s="284">
        <f>HLOOKUP($B21,'[3]Monthly Averages'!$A$3:$AR$20,18)</f>
        <v>18261546</v>
      </c>
    </row>
    <row r="22" spans="1:31" hidden="1" x14ac:dyDescent="0.2">
      <c r="A22" s="277">
        <f t="shared" si="0"/>
        <v>31</v>
      </c>
      <c r="B22" s="289">
        <f t="shared" si="3"/>
        <v>36069</v>
      </c>
      <c r="C22" s="295">
        <v>880903.35483871005</v>
      </c>
      <c r="D22" s="296">
        <v>453724.70967741992</v>
      </c>
      <c r="E22" s="296"/>
      <c r="F22" s="296">
        <v>427200.35483870999</v>
      </c>
      <c r="G22" s="296">
        <v>523549.48387096811</v>
      </c>
      <c r="H22" s="296"/>
      <c r="I22" s="297">
        <v>-31183.838709677497</v>
      </c>
      <c r="J22" s="296">
        <v>-66260</v>
      </c>
      <c r="K22" s="296">
        <v>166124.064516129</v>
      </c>
      <c r="L22" s="296"/>
      <c r="M22" s="296">
        <v>111132.25806451657</v>
      </c>
      <c r="N22" s="296">
        <v>187740</v>
      </c>
      <c r="O22" s="296">
        <v>66473.387096774197</v>
      </c>
      <c r="P22" s="296">
        <v>282826.03225806425</v>
      </c>
      <c r="Q22" s="296"/>
      <c r="R22" s="298">
        <v>-216352.64516129001</v>
      </c>
      <c r="S22" s="23">
        <f>HLOOKUP($B22,[3]PGT_Flows!$Q$41:$BY$52,3)</f>
        <v>2363559.1397849466</v>
      </c>
      <c r="T22" s="23"/>
      <c r="U22" s="23">
        <f>HLOOKUP($B22,[3]PGT_Flows!$Q$41:$BY$52,7)+HLOOKUP($B22,[3]PGT_Flows!$Q$41:$BY$52,8)+HLOOKUP($B22,[3]PGT_Flows!$Q$41:$BY$52,9)+HLOOKUP($B22,[3]PGT_Flows!$Q$41:$BY$52,11)</f>
        <v>226776.93273495854</v>
      </c>
      <c r="V22" s="23"/>
      <c r="W22" s="23">
        <f>HLOOKUP($B22,'[3]Monthly Averages'!$A$3:$AR$22,3)-HLOOKUP($B22,'[3]Monthly Averages'!$A$3:$AR$22,4)</f>
        <v>187739.99999999997</v>
      </c>
      <c r="X22" s="23">
        <f>HLOOKUP($B22,[3]PGT_Flows!$Q$41:$BY$52,2)+HLOOKUP($B22,[3]PGT_Flows!$Q$41:$BY$52,5)+HLOOKUP($B22,[3]PGT_Flows!$Q$41:$BY$52,6)</f>
        <v>104689.64975161916</v>
      </c>
      <c r="Y22" s="23"/>
      <c r="Z22" s="23"/>
      <c r="AA22" s="23"/>
      <c r="AB22" s="23"/>
      <c r="AC22" s="23"/>
      <c r="AD22" s="23">
        <f>HLOOKUP($B22,[3]PGT_Flows!$Q$41:$BY$52,4)</f>
        <v>1752867.0062252409</v>
      </c>
      <c r="AE22" s="299">
        <f>HLOOKUP($B22,'[3]Monthly Averages'!$A$3:$AR$20,18)</f>
        <v>17294847</v>
      </c>
    </row>
    <row r="23" spans="1:31" x14ac:dyDescent="0.2">
      <c r="A23" s="277">
        <f t="shared" si="0"/>
        <v>30</v>
      </c>
      <c r="B23" s="285">
        <f t="shared" si="3"/>
        <v>36100</v>
      </c>
      <c r="C23" s="300">
        <v>927775</v>
      </c>
      <c r="D23" s="301">
        <v>527818.30000000005</v>
      </c>
      <c r="E23" s="301"/>
      <c r="F23" s="301">
        <v>399995.566666667</v>
      </c>
      <c r="G23" s="301">
        <v>623442.86666666623</v>
      </c>
      <c r="H23" s="301"/>
      <c r="I23" s="302">
        <v>-8147.4</v>
      </c>
      <c r="J23" s="301">
        <v>-216158.433333333</v>
      </c>
      <c r="K23" s="301">
        <v>187642.56666666668</v>
      </c>
      <c r="L23" s="301"/>
      <c r="M23" s="301">
        <v>124682</v>
      </c>
      <c r="N23" s="301">
        <v>246007.5</v>
      </c>
      <c r="O23" s="301">
        <v>-31561.933333333302</v>
      </c>
      <c r="P23" s="301">
        <v>346822.36666666641</v>
      </c>
      <c r="Q23" s="301"/>
      <c r="R23" s="303">
        <v>-378342.2</v>
      </c>
      <c r="S23" s="20">
        <f>HLOOKUP($B23,[3]PGT_Flows!$Q$41:$BY$52,3)</f>
        <v>2474275.2269779509</v>
      </c>
      <c r="T23" s="20"/>
      <c r="U23" s="20">
        <f>HLOOKUP($B23,[3]PGT_Flows!$Q$41:$BY$52,7)+HLOOKUP($B23,[3]PGT_Flows!$Q$41:$BY$52,8)+HLOOKUP($B23,[3]PGT_Flows!$Q$41:$BY$52,9)+HLOOKUP($B23,[3]PGT_Flows!$Q$41:$BY$52,11)</f>
        <v>252862.74319066142</v>
      </c>
      <c r="V23" s="20"/>
      <c r="W23" s="20">
        <f>HLOOKUP($B23,'[3]Monthly Averages'!$A$3:$AR$22,3)-HLOOKUP($B23,'[3]Monthly Averages'!$A$3:$AR$22,4)</f>
        <v>246007.49999999997</v>
      </c>
      <c r="X23" s="20">
        <f>HLOOKUP($B23,[3]PGT_Flows!$Q$41:$BY$52,2)+HLOOKUP($B23,[3]PGT_Flows!$Q$41:$BY$52,5)+HLOOKUP($B23,[3]PGT_Flows!$Q$41:$BY$52,6)</f>
        <v>142928.89105058368</v>
      </c>
      <c r="Y23" s="20"/>
      <c r="Z23" s="20"/>
      <c r="AA23" s="20"/>
      <c r="AB23" s="20"/>
      <c r="AC23" s="20"/>
      <c r="AD23" s="20">
        <f>HLOOKUP($B23,[3]PGT_Flows!$Q$41:$BY$52,4)</f>
        <v>1719766.1802853437</v>
      </c>
      <c r="AE23" s="304">
        <f>HLOOKUP($B23,'[3]Monthly Averages'!$A$3:$AR$20,18)</f>
        <v>17050425</v>
      </c>
    </row>
    <row r="24" spans="1:31" x14ac:dyDescent="0.2">
      <c r="A24" s="277">
        <f t="shared" si="0"/>
        <v>31</v>
      </c>
      <c r="B24" s="285">
        <f t="shared" si="3"/>
        <v>36130</v>
      </c>
      <c r="C24" s="300">
        <v>821104.54838709696</v>
      </c>
      <c r="D24" s="301">
        <v>634946.45161290362</v>
      </c>
      <c r="E24" s="301"/>
      <c r="F24" s="301">
        <v>186187.41935483899</v>
      </c>
      <c r="G24" s="301">
        <v>676567.64516129042</v>
      </c>
      <c r="H24" s="301"/>
      <c r="I24" s="302">
        <v>-107304.80645161281</v>
      </c>
      <c r="J24" s="301">
        <v>-376821.74193548399</v>
      </c>
      <c r="K24" s="301">
        <v>231303.64516129036</v>
      </c>
      <c r="L24" s="301"/>
      <c r="M24" s="301">
        <v>131575.67741935479</v>
      </c>
      <c r="N24" s="301">
        <v>366849.25806451641</v>
      </c>
      <c r="O24" s="301">
        <v>-78892.806451612894</v>
      </c>
      <c r="P24" s="301">
        <v>425443.9677419354</v>
      </c>
      <c r="Q24" s="301"/>
      <c r="R24" s="303">
        <v>-502014.03225806501</v>
      </c>
      <c r="S24" s="20">
        <f>HLOOKUP($B24,[3]PGT_Flows!$Q$41:$BY$52,3)</f>
        <v>2537112.1814986821</v>
      </c>
      <c r="T24" s="20"/>
      <c r="U24" s="20">
        <f>HLOOKUP($B24,[3]PGT_Flows!$Q$41:$BY$52,7)+HLOOKUP($B24,[3]PGT_Flows!$Q$41:$BY$52,8)+HLOOKUP($B24,[3]PGT_Flows!$Q$41:$BY$52,9)+HLOOKUP($B24,[3]PGT_Flows!$Q$41:$BY$52,11)</f>
        <v>247352.73628718464</v>
      </c>
      <c r="V24" s="20"/>
      <c r="W24" s="20">
        <f>HLOOKUP($B24,'[3]Monthly Averages'!$A$3:$AR$22,3)-HLOOKUP($B24,'[3]Monthly Averages'!$A$3:$AR$22,4)</f>
        <v>342272.83870967739</v>
      </c>
      <c r="X24" s="20">
        <f>HLOOKUP($B24,[3]PGT_Flows!$Q$41:$BY$52,2)+HLOOKUP($B24,[3]PGT_Flows!$Q$41:$BY$52,5)+HLOOKUP($B24,[3]PGT_Flows!$Q$41:$BY$52,6)</f>
        <v>162002.25931969372</v>
      </c>
      <c r="Y24" s="20"/>
      <c r="Z24" s="20"/>
      <c r="AA24" s="20"/>
      <c r="AB24" s="20"/>
      <c r="AC24" s="20"/>
      <c r="AD24" s="20">
        <f>HLOOKUP($B24,[3]PGT_Flows!$Q$41:$BY$52,4)</f>
        <v>1636545.2491527551</v>
      </c>
      <c r="AE24" s="304">
        <f>HLOOKUP($B24,'[3]Monthly Averages'!$A$3:$AR$20,18)</f>
        <v>13620032</v>
      </c>
    </row>
    <row r="25" spans="1:31" x14ac:dyDescent="0.2">
      <c r="A25" s="277">
        <f t="shared" si="0"/>
        <v>31</v>
      </c>
      <c r="B25" s="285">
        <f t="shared" si="3"/>
        <v>36161</v>
      </c>
      <c r="C25" s="300">
        <v>813148.80645161297</v>
      </c>
      <c r="D25" s="301">
        <v>603543.03225806449</v>
      </c>
      <c r="E25" s="301"/>
      <c r="F25" s="301">
        <v>209524.25806451601</v>
      </c>
      <c r="G25" s="301">
        <v>584109.22580645129</v>
      </c>
      <c r="H25" s="301"/>
      <c r="I25" s="302">
        <v>-43109.322580645108</v>
      </c>
      <c r="J25" s="301">
        <v>-330376.870967742</v>
      </c>
      <c r="K25" s="301">
        <v>235989.64516129045</v>
      </c>
      <c r="L25" s="301"/>
      <c r="M25" s="301">
        <v>150710.77419354839</v>
      </c>
      <c r="N25" s="301">
        <v>403910.03225806437</v>
      </c>
      <c r="O25" s="301">
        <v>-8146.77419354839</v>
      </c>
      <c r="P25" s="301">
        <v>382834.06451612909</v>
      </c>
      <c r="Q25" s="301"/>
      <c r="R25" s="303">
        <v>-390896.93548387103</v>
      </c>
      <c r="S25" s="20">
        <f>HLOOKUP($B25,[3]PGT_Flows!$Q$41:$BY$52,3)</f>
        <v>2459105.6718858075</v>
      </c>
      <c r="T25" s="20"/>
      <c r="U25" s="20">
        <f>HLOOKUP($B25,[3]PGT_Flows!$Q$41:$BY$52,7)+HLOOKUP($B25,[3]PGT_Flows!$Q$41:$BY$52,8)+HLOOKUP($B25,[3]PGT_Flows!$Q$41:$BY$52,9)+HLOOKUP($B25,[3]PGT_Flows!$Q$41:$BY$52,11)</f>
        <v>258678.8027416211</v>
      </c>
      <c r="V25" s="20"/>
      <c r="W25" s="20">
        <f>HLOOKUP($B25,'[3]Monthly Averages'!$A$3:$AR$22,3)-HLOOKUP($B25,'[3]Monthly Averages'!$A$3:$AR$22,4)</f>
        <v>403910.03225806449</v>
      </c>
      <c r="X25" s="20">
        <f>HLOOKUP($B25,[3]PGT_Flows!$Q$41:$BY$52,2)+HLOOKUP($B25,[3]PGT_Flows!$Q$41:$BY$52,5)+HLOOKUP($B25,[3]PGT_Flows!$Q$41:$BY$52,6)</f>
        <v>120234.82990630699</v>
      </c>
      <c r="Y25" s="20"/>
      <c r="Z25" s="20"/>
      <c r="AA25" s="20"/>
      <c r="AB25" s="20"/>
      <c r="AC25" s="20"/>
      <c r="AD25" s="20">
        <f>HLOOKUP($B25,[3]PGT_Flows!$Q$41:$BY$52,4)</f>
        <v>1567568.88637364</v>
      </c>
      <c r="AE25" s="304">
        <f>HLOOKUP($B25,'[3]Monthly Averages'!$A$3:$AR$20,18)</f>
        <v>12299199</v>
      </c>
    </row>
    <row r="26" spans="1:31" x14ac:dyDescent="0.2">
      <c r="A26" s="277">
        <f t="shared" si="0"/>
        <v>28</v>
      </c>
      <c r="B26" s="285">
        <f t="shared" si="3"/>
        <v>36192</v>
      </c>
      <c r="C26" s="300">
        <v>884025.67857142899</v>
      </c>
      <c r="D26" s="301">
        <v>607439.17857142887</v>
      </c>
      <c r="E26" s="301"/>
      <c r="F26" s="301">
        <v>276322.82142857101</v>
      </c>
      <c r="G26" s="301">
        <v>577331.71428571478</v>
      </c>
      <c r="H26" s="301"/>
      <c r="I26" s="302">
        <v>-92883.821428571289</v>
      </c>
      <c r="J26" s="301">
        <v>-207588.89285714299</v>
      </c>
      <c r="K26" s="301">
        <v>220782.71428571426</v>
      </c>
      <c r="L26" s="301"/>
      <c r="M26" s="301">
        <v>128242.96428571457</v>
      </c>
      <c r="N26" s="301">
        <v>294421.89285714243</v>
      </c>
      <c r="O26" s="301">
        <v>-5000.5714285714303</v>
      </c>
      <c r="P26" s="301">
        <v>378415.14285714232</v>
      </c>
      <c r="Q26" s="301"/>
      <c r="R26" s="303">
        <v>-383415.67857142899</v>
      </c>
      <c r="S26" s="20">
        <f>HLOOKUP($B26,[3]PGT_Flows!$Q$41:$BY$52,3)</f>
        <v>2358355.6460595932</v>
      </c>
      <c r="T26" s="20"/>
      <c r="U26" s="20">
        <f>HLOOKUP($B26,[3]PGT_Flows!$Q$41:$BY$52,7)+HLOOKUP($B26,[3]PGT_Flows!$Q$41:$BY$52,8)+HLOOKUP($B26,[3]PGT_Flows!$Q$41:$BY$52,9)+HLOOKUP($B26,[3]PGT_Flows!$Q$41:$BY$52,11)</f>
        <v>238007.76246170985</v>
      </c>
      <c r="V26" s="20"/>
      <c r="W26" s="20">
        <f>HLOOKUP($B26,'[3]Monthly Averages'!$A$3:$AR$22,3)-HLOOKUP($B26,'[3]Monthly Averages'!$A$3:$AR$22,4)</f>
        <v>294421.89285714284</v>
      </c>
      <c r="X26" s="20">
        <f>HLOOKUP($B26,[3]PGT_Flows!$Q$41:$BY$52,2)+HLOOKUP($B26,[3]PGT_Flows!$Q$41:$BY$52,5)+HLOOKUP($B26,[3]PGT_Flows!$Q$41:$BY$52,6)</f>
        <v>107061.5775549986</v>
      </c>
      <c r="Y26" s="20"/>
      <c r="Z26" s="20"/>
      <c r="AA26" s="20"/>
      <c r="AB26" s="20"/>
      <c r="AC26" s="20"/>
      <c r="AD26" s="20">
        <f>HLOOKUP($B26,[3]PGT_Flows!$Q$41:$BY$52,4)</f>
        <v>1613300.7866889443</v>
      </c>
      <c r="AE26" s="304">
        <f>HLOOKUP($B26,'[3]Monthly Averages'!$A$3:$AR$20,18)</f>
        <v>9698452</v>
      </c>
    </row>
    <row r="27" spans="1:31" x14ac:dyDescent="0.2">
      <c r="A27" s="277">
        <f t="shared" si="0"/>
        <v>31</v>
      </c>
      <c r="B27" s="289">
        <f t="shared" si="3"/>
        <v>36220</v>
      </c>
      <c r="C27" s="295">
        <v>946870.64516128995</v>
      </c>
      <c r="D27" s="296">
        <v>530531.12903225806</v>
      </c>
      <c r="E27" s="296"/>
      <c r="F27" s="296">
        <v>416234.83870967699</v>
      </c>
      <c r="G27" s="296">
        <v>546478.54838709719</v>
      </c>
      <c r="H27" s="296"/>
      <c r="I27" s="297">
        <v>-79221.4516129033</v>
      </c>
      <c r="J27" s="296">
        <v>-50873.516129032301</v>
      </c>
      <c r="K27" s="296">
        <v>182884.67741935494</v>
      </c>
      <c r="L27" s="296"/>
      <c r="M27" s="296">
        <v>124304.4838709678</v>
      </c>
      <c r="N27" s="296">
        <v>61864.161290322983</v>
      </c>
      <c r="O27" s="296">
        <v>-40409.516129032301</v>
      </c>
      <c r="P27" s="296">
        <v>345118.90322580619</v>
      </c>
      <c r="Q27" s="296"/>
      <c r="R27" s="298">
        <v>-385462.870967742</v>
      </c>
      <c r="S27" s="23">
        <f>HLOOKUP($B27,[3]PGT_Flows!$Q$41:$BY$52,3)</f>
        <v>2084618.62745098</v>
      </c>
      <c r="T27" s="23"/>
      <c r="U27" s="23">
        <f>HLOOKUP($B27,[3]PGT_Flows!$Q$41:$BY$52,7)+HLOOKUP($B27,[3]PGT_Flows!$Q$41:$BY$52,8)+HLOOKUP($B27,[3]PGT_Flows!$Q$41:$BY$52,9)+HLOOKUP($B27,[3]PGT_Flows!$Q$41:$BY$52,11)</f>
        <v>232284.69323213154</v>
      </c>
      <c r="V27" s="23"/>
      <c r="W27" s="23">
        <f>HLOOKUP($B27,'[3]Monthly Averages'!$A$3:$AR$22,3)-HLOOKUP($B27,'[3]Monthly Averages'!$A$3:$AR$22,4)</f>
        <v>61864.161290322576</v>
      </c>
      <c r="X27" s="23">
        <f>HLOOKUP($B27,[3]PGT_Flows!$Q$41:$BY$52,2)+HLOOKUP($B27,[3]PGT_Flows!$Q$41:$BY$52,5)+HLOOKUP($B27,[3]PGT_Flows!$Q$41:$BY$52,6)</f>
        <v>74788.709677419363</v>
      </c>
      <c r="Y27" s="23"/>
      <c r="Z27" s="23"/>
      <c r="AA27" s="23"/>
      <c r="AB27" s="23"/>
      <c r="AC27" s="23"/>
      <c r="AD27" s="23">
        <f>HLOOKUP($B27,[3]PGT_Flows!$Q$41:$BY$52,4)</f>
        <v>1640072.675521821</v>
      </c>
      <c r="AE27" s="299">
        <f>HLOOKUP($B27,'[3]Monthly Averages'!$A$3:$AR$20,18)</f>
        <v>7242587</v>
      </c>
    </row>
    <row r="28" spans="1:31" x14ac:dyDescent="0.2">
      <c r="A28" s="277">
        <f t="shared" si="0"/>
        <v>30</v>
      </c>
      <c r="B28" s="285">
        <f t="shared" si="3"/>
        <v>36251</v>
      </c>
      <c r="C28" s="300">
        <v>940169.5</v>
      </c>
      <c r="D28" s="301">
        <v>432700.76666666672</v>
      </c>
      <c r="E28" s="301"/>
      <c r="F28" s="301">
        <v>507320.76666666701</v>
      </c>
      <c r="G28" s="301">
        <v>468071.06666666653</v>
      </c>
      <c r="H28" s="301"/>
      <c r="I28" s="302">
        <v>-58532.866666666603</v>
      </c>
      <c r="J28" s="301">
        <v>97635.433333333305</v>
      </c>
      <c r="K28" s="301">
        <v>149079.6</v>
      </c>
      <c r="L28" s="301"/>
      <c r="M28" s="301">
        <v>107377.86666666633</v>
      </c>
      <c r="N28" s="301">
        <v>64155.933333333</v>
      </c>
      <c r="O28" s="301">
        <v>119934.8</v>
      </c>
      <c r="P28" s="301">
        <v>296482.26666666672</v>
      </c>
      <c r="Q28" s="301"/>
      <c r="R28" s="303">
        <v>-176547.4</v>
      </c>
      <c r="S28" s="20">
        <f>HLOOKUP($B28,[3]PGT_Flows!$Q$41:$BY$52,3)</f>
        <v>2228513.8235294116</v>
      </c>
      <c r="T28" s="20"/>
      <c r="U28" s="20">
        <f>HLOOKUP($B28,[3]PGT_Flows!$Q$41:$BY$52,7)+HLOOKUP($B28,[3]PGT_Flows!$Q$41:$BY$52,8)+HLOOKUP($B28,[3]PGT_Flows!$Q$41:$BY$52,9)+HLOOKUP($B28,[3]PGT_Flows!$Q$41:$BY$52,11)</f>
        <v>206288.56209150329</v>
      </c>
      <c r="V28" s="20"/>
      <c r="W28" s="20">
        <f>HLOOKUP($B28,'[3]Monthly Averages'!$A$3:$AR$22,3)-HLOOKUP($B28,'[3]Monthly Averages'!$A$3:$AR$22,4)</f>
        <v>64155.93333333332</v>
      </c>
      <c r="X28" s="20">
        <f>HLOOKUP($B28,[3]PGT_Flows!$Q$41:$BY$52,2)+HLOOKUP($B28,[3]PGT_Flows!$Q$41:$BY$52,5)+HLOOKUP($B28,[3]PGT_Flows!$Q$41:$BY$52,6)</f>
        <v>98830.65359477124</v>
      </c>
      <c r="Y28" s="20"/>
      <c r="Z28" s="20"/>
      <c r="AA28" s="20"/>
      <c r="AB28" s="20"/>
      <c r="AC28" s="20"/>
      <c r="AD28" s="20">
        <f>HLOOKUP($B28,[3]PGT_Flows!$Q$41:$BY$52,4)</f>
        <v>1772550.3594771244</v>
      </c>
      <c r="AE28" s="304">
        <f>HLOOKUP($B28,'[3]Monthly Averages'!$A$3:$AR$20,18)</f>
        <v>5486601</v>
      </c>
    </row>
    <row r="29" spans="1:31" x14ac:dyDescent="0.2">
      <c r="A29" s="277">
        <f t="shared" si="0"/>
        <v>31</v>
      </c>
      <c r="B29" s="285">
        <f t="shared" si="3"/>
        <v>36281</v>
      </c>
      <c r="C29" s="300">
        <v>998740.22580645198</v>
      </c>
      <c r="D29" s="301">
        <v>362797.96774193546</v>
      </c>
      <c r="E29" s="301"/>
      <c r="F29" s="301">
        <v>635813.19354838703</v>
      </c>
      <c r="G29" s="301">
        <v>437534.32258064515</v>
      </c>
      <c r="H29" s="301"/>
      <c r="I29" s="302">
        <v>68597</v>
      </c>
      <c r="J29" s="301">
        <v>129374.38709677399</v>
      </c>
      <c r="K29" s="301">
        <v>126380.09677419362</v>
      </c>
      <c r="L29" s="301"/>
      <c r="M29" s="301">
        <v>80778.129032258003</v>
      </c>
      <c r="N29" s="301">
        <v>6033.6129032250028</v>
      </c>
      <c r="O29" s="301">
        <v>90766.161290322605</v>
      </c>
      <c r="P29" s="301">
        <v>246487.19354838709</v>
      </c>
      <c r="Q29" s="301"/>
      <c r="R29" s="303">
        <v>-155720.90322580599</v>
      </c>
      <c r="S29" s="20">
        <f>HLOOKUP($B29,[3]PGT_Flows!$Q$41:$BY$52,3)</f>
        <v>2052852.9411764701</v>
      </c>
      <c r="T29" s="20"/>
      <c r="U29" s="20">
        <f>HLOOKUP($B29,[3]PGT_Flows!$Q$41:$BY$52,7)+HLOOKUP($B29,[3]PGT_Flows!$Q$41:$BY$52,8)+HLOOKUP($B29,[3]PGT_Flows!$Q$41:$BY$52,9)+HLOOKUP($B29,[3]PGT_Flows!$Q$41:$BY$52,11)</f>
        <v>169978.46299810248</v>
      </c>
      <c r="V29" s="20"/>
      <c r="W29" s="20">
        <f>HLOOKUP($B29,'[3]Monthly Averages'!$A$3:$AR$22,3)-HLOOKUP($B29,'[3]Monthly Averages'!$A$3:$AR$22,4)</f>
        <v>6033.6129032258177</v>
      </c>
      <c r="X29" s="20">
        <f>HLOOKUP($B29,[3]PGT_Flows!$Q$41:$BY$52,2)+HLOOKUP($B29,[3]PGT_Flows!$Q$41:$BY$52,5)+HLOOKUP($B29,[3]PGT_Flows!$Q$41:$BY$52,6)</f>
        <v>94988.994307400382</v>
      </c>
      <c r="Y29" s="20"/>
      <c r="Z29" s="20"/>
      <c r="AA29" s="20">
        <f t="shared" ref="AA29:AA46" si="5">+AD29+AB29</f>
        <v>1767362.754585705</v>
      </c>
      <c r="AB29" s="20">
        <v>61565</v>
      </c>
      <c r="AC29" s="20"/>
      <c r="AD29" s="20">
        <f>HLOOKUP($B29,[3]PGT_Flows!$Q$41:$BY$52,4)</f>
        <v>1705797.754585705</v>
      </c>
      <c r="AE29" s="304">
        <f>HLOOKUP($B29,'[3]Monthly Averages'!$A$3:$AR$20,18)</f>
        <v>7613108</v>
      </c>
    </row>
    <row r="30" spans="1:31" x14ac:dyDescent="0.2">
      <c r="A30" s="277">
        <f t="shared" si="0"/>
        <v>30</v>
      </c>
      <c r="B30" s="285">
        <f t="shared" si="3"/>
        <v>36312</v>
      </c>
      <c r="C30" s="300">
        <v>868232.433333333</v>
      </c>
      <c r="D30" s="301">
        <v>264000.73333333328</v>
      </c>
      <c r="E30" s="301"/>
      <c r="F30" s="301">
        <v>604192.5</v>
      </c>
      <c r="G30" s="301">
        <v>440784.6666666668</v>
      </c>
      <c r="H30" s="301"/>
      <c r="I30" s="302">
        <v>94142.366666666625</v>
      </c>
      <c r="J30" s="301">
        <v>68993.566666666695</v>
      </c>
      <c r="K30" s="301">
        <v>132762.53333333338</v>
      </c>
      <c r="L30" s="301"/>
      <c r="M30" s="301">
        <v>108732.63333333367</v>
      </c>
      <c r="N30" s="301">
        <v>-95059.366666665999</v>
      </c>
      <c r="O30" s="301">
        <v>-50095.466666666704</v>
      </c>
      <c r="P30" s="301">
        <v>213671.76666666658</v>
      </c>
      <c r="Q30" s="301"/>
      <c r="R30" s="303">
        <v>-263767</v>
      </c>
      <c r="S30" s="20">
        <f>HLOOKUP($B30,[3]PGT_Flows!$Q$41:$BY$52,3)</f>
        <v>1898249.2483660127</v>
      </c>
      <c r="T30" s="20"/>
      <c r="U30" s="20">
        <f>HLOOKUP($B30,[3]PGT_Flows!$Q$41:$BY$52,7)+HLOOKUP($B30,[3]PGT_Flows!$Q$41:$BY$52,8)+HLOOKUP($B30,[3]PGT_Flows!$Q$41:$BY$52,9)+HLOOKUP($B30,[3]PGT_Flows!$Q$41:$BY$52,11)</f>
        <v>180216.66666666669</v>
      </c>
      <c r="V30" s="20"/>
      <c r="W30" s="20">
        <f>HLOOKUP($B30,'[3]Monthly Averages'!$A$3:$AR$22,3)-HLOOKUP($B30,'[3]Monthly Averages'!$A$3:$AR$22,4)</f>
        <v>-95059.366666666669</v>
      </c>
      <c r="X30" s="20">
        <f>HLOOKUP($B30,[3]PGT_Flows!$Q$41:$BY$52,2)+HLOOKUP($B30,[3]PGT_Flows!$Q$41:$BY$52,5)+HLOOKUP($B30,[3]PGT_Flows!$Q$41:$BY$52,6)</f>
        <v>61013.2679738562</v>
      </c>
      <c r="Y30" s="20"/>
      <c r="Z30" s="20"/>
      <c r="AA30" s="20">
        <f t="shared" si="5"/>
        <v>1742169.6274509805</v>
      </c>
      <c r="AB30" s="20">
        <v>49381</v>
      </c>
      <c r="AC30" s="20"/>
      <c r="AD30" s="20">
        <f>HLOOKUP($B30,[3]PGT_Flows!$Q$41:$BY$52,4)</f>
        <v>1692788.6274509805</v>
      </c>
      <c r="AE30" s="304">
        <f>HLOOKUP($B30,'[3]Monthly Averages'!$A$3:$AR$20,18)</f>
        <v>10437379</v>
      </c>
    </row>
    <row r="31" spans="1:31" x14ac:dyDescent="0.2">
      <c r="A31" s="277">
        <f t="shared" si="0"/>
        <v>31</v>
      </c>
      <c r="B31" s="285">
        <f t="shared" si="3"/>
        <v>36342</v>
      </c>
      <c r="C31" s="300">
        <v>874304.83870967699</v>
      </c>
      <c r="D31" s="301">
        <v>251366.41935483887</v>
      </c>
      <c r="E31" s="301"/>
      <c r="F31" s="301">
        <v>622917.87096774206</v>
      </c>
      <c r="G31" s="301">
        <v>457713.96774193534</v>
      </c>
      <c r="H31" s="301"/>
      <c r="I31" s="302">
        <v>122898.74193548383</v>
      </c>
      <c r="J31" s="301">
        <v>42305.129032258097</v>
      </c>
      <c r="K31" s="301">
        <v>108971.70967741931</v>
      </c>
      <c r="L31" s="301"/>
      <c r="M31" s="301">
        <v>93164.419354838741</v>
      </c>
      <c r="N31" s="301">
        <v>-4436.5483870969911</v>
      </c>
      <c r="O31" s="301">
        <v>22139.806451612902</v>
      </c>
      <c r="P31" s="301">
        <v>196537.41935483867</v>
      </c>
      <c r="Q31" s="301"/>
      <c r="R31" s="303">
        <v>-174397.64516129001</v>
      </c>
      <c r="S31" s="20">
        <f>HLOOKUP($B31,[3]PGT_Flows!$Q$41:$BY$52,3)</f>
        <v>2036812.7767235925</v>
      </c>
      <c r="T31" s="20"/>
      <c r="U31" s="20">
        <f>HLOOKUP($B31,[3]PGT_Flows!$Q$41:$BY$52,7)+HLOOKUP($B31,[3]PGT_Flows!$Q$41:$BY$52,8)+HLOOKUP($B31,[3]PGT_Flows!$Q$41:$BY$52,9)+HLOOKUP($B31,[3]PGT_Flows!$Q$41:$BY$52,11)</f>
        <v>180006.32511068947</v>
      </c>
      <c r="V31" s="20"/>
      <c r="W31" s="20">
        <f>HLOOKUP($B31,'[3]Monthly Averages'!$A$3:$AR$22,3)-HLOOKUP($B31,'[3]Monthly Averages'!$A$3:$AR$22,4)</f>
        <v>-4436.5483870967873</v>
      </c>
      <c r="X31" s="20">
        <f>HLOOKUP($B31,[3]PGT_Flows!$Q$41:$BY$52,2)+HLOOKUP($B31,[3]PGT_Flows!$Q$41:$BY$52,5)+HLOOKUP($B31,[3]PGT_Flows!$Q$41:$BY$52,6)</f>
        <v>81480.455407969654</v>
      </c>
      <c r="Y31" s="20"/>
      <c r="Z31" s="20"/>
      <c r="AA31" s="20">
        <f t="shared" si="5"/>
        <v>1775530.0986717269</v>
      </c>
      <c r="AB31" s="20">
        <v>52056</v>
      </c>
      <c r="AC31" s="20"/>
      <c r="AD31" s="20">
        <f>HLOOKUP($B31,[3]PGT_Flows!$Q$41:$BY$52,4)</f>
        <v>1723474.0986717269</v>
      </c>
      <c r="AE31" s="304">
        <f>HLOOKUP($B31,'[3]Monthly Averages'!$A$3:$AR$20,18)</f>
        <v>14232367</v>
      </c>
    </row>
    <row r="32" spans="1:31" x14ac:dyDescent="0.2">
      <c r="A32" s="277">
        <f t="shared" si="0"/>
        <v>31</v>
      </c>
      <c r="B32" s="285">
        <f t="shared" si="3"/>
        <v>36373</v>
      </c>
      <c r="C32" s="300">
        <v>844611.96774193598</v>
      </c>
      <c r="D32" s="301">
        <v>246014.38709677415</v>
      </c>
      <c r="E32" s="301"/>
      <c r="F32" s="301">
        <v>598573.45161290304</v>
      </c>
      <c r="G32" s="301">
        <v>437753.45161290315</v>
      </c>
      <c r="H32" s="301"/>
      <c r="I32" s="302">
        <v>84163.580645161303</v>
      </c>
      <c r="J32" s="301">
        <v>76656.483870967699</v>
      </c>
      <c r="K32" s="301">
        <v>131594.41935483861</v>
      </c>
      <c r="L32" s="301"/>
      <c r="M32" s="301">
        <v>92764.83870967738</v>
      </c>
      <c r="N32" s="301">
        <v>13197.48387096799</v>
      </c>
      <c r="O32" s="301">
        <v>51024.354838709703</v>
      </c>
      <c r="P32" s="301">
        <v>184964.74193548391</v>
      </c>
      <c r="Q32" s="301"/>
      <c r="R32" s="303">
        <v>-133940.38709677401</v>
      </c>
      <c r="S32" s="20">
        <f>HLOOKUP($B32,[3]PGT_Flows!$Q$41:$BY$52,3)</f>
        <v>2130697.4193548388</v>
      </c>
      <c r="T32" s="20"/>
      <c r="U32" s="20">
        <f>HLOOKUP($B32,[3]PGT_Flows!$Q$41:$BY$52,7)+HLOOKUP($B32,[3]PGT_Flows!$Q$41:$BY$52,8)+HLOOKUP($B32,[3]PGT_Flows!$Q$41:$BY$52,9)+HLOOKUP($B32,[3]PGT_Flows!$Q$41:$BY$52,11)</f>
        <v>184509.67741935482</v>
      </c>
      <c r="V32" s="20"/>
      <c r="W32" s="20">
        <f>HLOOKUP($B32,'[3]Monthly Averages'!$A$3:$AR$22,3)-HLOOKUP($B32,'[3]Monthly Averages'!$A$3:$AR$22,4)</f>
        <v>13197.483870967757</v>
      </c>
      <c r="X32" s="20">
        <f>HLOOKUP($B32,[3]PGT_Flows!$Q$41:$BY$52,2)+HLOOKUP($B32,[3]PGT_Flows!$Q$41:$BY$52,5)+HLOOKUP($B32,[3]PGT_Flows!$Q$41:$BY$52,6)</f>
        <v>81712.903225806454</v>
      </c>
      <c r="Y32" s="20"/>
      <c r="Z32" s="20"/>
      <c r="AA32" s="20">
        <f t="shared" si="5"/>
        <v>1839648.7741935484</v>
      </c>
      <c r="AB32" s="20">
        <v>47852</v>
      </c>
      <c r="AC32" s="20"/>
      <c r="AD32" s="20">
        <f>HLOOKUP($B32,[3]PGT_Flows!$Q$41:$BY$52,4)</f>
        <v>1791796.7741935484</v>
      </c>
      <c r="AE32" s="304">
        <f>HLOOKUP($B32,'[3]Monthly Averages'!$A$3:$AR$20,18)</f>
        <v>16841438</v>
      </c>
    </row>
    <row r="33" spans="1:35" x14ac:dyDescent="0.2">
      <c r="A33" s="277">
        <f t="shared" si="0"/>
        <v>30</v>
      </c>
      <c r="B33" s="285">
        <f t="shared" si="3"/>
        <v>36404</v>
      </c>
      <c r="C33" s="300">
        <v>882665.26666666695</v>
      </c>
      <c r="D33" s="301">
        <v>296115.96666666656</v>
      </c>
      <c r="E33" s="301"/>
      <c r="F33" s="301">
        <v>586397.933333333</v>
      </c>
      <c r="G33" s="301">
        <v>509148.8</v>
      </c>
      <c r="H33" s="301"/>
      <c r="I33" s="302">
        <v>52412.833333333299</v>
      </c>
      <c r="J33" s="301">
        <v>24836.2</v>
      </c>
      <c r="K33" s="301">
        <v>133775.93333333329</v>
      </c>
      <c r="L33" s="301"/>
      <c r="M33" s="301">
        <v>81310.366666666698</v>
      </c>
      <c r="N33" s="301">
        <v>54103.7</v>
      </c>
      <c r="O33" s="301">
        <v>26474.366666666701</v>
      </c>
      <c r="P33" s="301">
        <v>217577.1333333333</v>
      </c>
      <c r="Q33" s="301"/>
      <c r="R33" s="303">
        <v>-191102.73333333299</v>
      </c>
      <c r="S33" s="20">
        <f>HLOOKUP($B33,[3]PGT_Flows!$Q$41:$BY$52,3)</f>
        <v>2265970</v>
      </c>
      <c r="T33" s="20"/>
      <c r="U33" s="20">
        <f>HLOOKUP($B33,[3]PGT_Flows!$Q$41:$BY$52,7)+HLOOKUP($B33,[3]PGT_Flows!$Q$41:$BY$52,8)+HLOOKUP($B33,[3]PGT_Flows!$Q$41:$BY$52,9)+HLOOKUP($B33,[3]PGT_Flows!$Q$41:$BY$52,11)</f>
        <v>193763.33333333331</v>
      </c>
      <c r="V33" s="20"/>
      <c r="W33" s="20">
        <f>HLOOKUP($B33,'[3]Monthly Averages'!$A$3:$AR$22,3)-HLOOKUP($B33,'[3]Monthly Averages'!$A$3:$AR$22,4)</f>
        <v>54103.700000000012</v>
      </c>
      <c r="X33" s="20">
        <f>HLOOKUP($B33,[3]PGT_Flows!$Q$41:$BY$52,2)+HLOOKUP($B33,[3]PGT_Flows!$Q$41:$BY$52,5)+HLOOKUP($B33,[3]PGT_Flows!$Q$41:$BY$52,6)</f>
        <v>84273.333333333343</v>
      </c>
      <c r="Y33" s="20"/>
      <c r="Z33" s="20"/>
      <c r="AA33" s="20">
        <f t="shared" si="5"/>
        <v>1894463.6666666667</v>
      </c>
      <c r="AB33" s="20">
        <v>47127</v>
      </c>
      <c r="AC33" s="20"/>
      <c r="AD33" s="20">
        <f>HLOOKUP($B33,[3]PGT_Flows!$Q$41:$BY$52,4)</f>
        <v>1847336.6666666667</v>
      </c>
      <c r="AE33" s="304">
        <f>HLOOKUP($B33,'[3]Monthly Averages'!$A$3:$AR$20,18)</f>
        <v>18413823</v>
      </c>
    </row>
    <row r="34" spans="1:35" x14ac:dyDescent="0.2">
      <c r="A34" s="277">
        <f t="shared" si="0"/>
        <v>31</v>
      </c>
      <c r="B34" s="289">
        <f t="shared" si="3"/>
        <v>36434</v>
      </c>
      <c r="C34" s="295">
        <v>930485.74193548399</v>
      </c>
      <c r="D34" s="296">
        <v>485930.29032258084</v>
      </c>
      <c r="E34" s="296">
        <f t="shared" ref="E34:E57" si="6">D34-D22</f>
        <v>32205.580645160924</v>
      </c>
      <c r="F34" s="296">
        <v>444297.67741935502</v>
      </c>
      <c r="G34" s="296">
        <v>552145.16129032266</v>
      </c>
      <c r="H34" s="296">
        <f t="shared" ref="H34:H57" si="7">G34-G22</f>
        <v>28595.677419354557</v>
      </c>
      <c r="I34" s="297">
        <v>-24349.387096774168</v>
      </c>
      <c r="J34" s="296">
        <v>-83498.129032258104</v>
      </c>
      <c r="K34" s="296">
        <v>176700.19354838721</v>
      </c>
      <c r="L34" s="296">
        <f t="shared" ref="L34:L57" si="8">K34-K22</f>
        <v>10576.129032258206</v>
      </c>
      <c r="M34" s="296">
        <v>95467.677419354834</v>
      </c>
      <c r="N34" s="296">
        <v>25448.193548387004</v>
      </c>
      <c r="O34" s="296">
        <v>-139282.41935483899</v>
      </c>
      <c r="P34" s="296">
        <v>280123.87096774229</v>
      </c>
      <c r="Q34" s="296">
        <f t="shared" ref="Q34:Q57" si="9">P34-P22</f>
        <v>-2702.1612903219648</v>
      </c>
      <c r="R34" s="298">
        <v>-419406.29032258102</v>
      </c>
      <c r="S34" s="23">
        <f>HLOOKUP($B34,[3]PGT_Flows!$Q$41:$BY$52,3)</f>
        <v>2296780</v>
      </c>
      <c r="T34" s="23"/>
      <c r="U34" s="23">
        <f>HLOOKUP($B34,[3]PGT_Flows!$Q$41:$BY$52,7)+HLOOKUP($B34,[3]PGT_Flows!$Q$41:$BY$52,8)+HLOOKUP($B34,[3]PGT_Flows!$Q$41:$BY$52,9)+HLOOKUP($B34,[3]PGT_Flows!$Q$41:$BY$52,11)</f>
        <v>229630.00000000003</v>
      </c>
      <c r="V34" s="23"/>
      <c r="W34" s="23">
        <f>HLOOKUP($B34,'[3]Monthly Averages'!$A$3:$AR$22,3)-HLOOKUP($B34,'[3]Monthly Averages'!$A$3:$AR$22,4)</f>
        <v>25448.193548387091</v>
      </c>
      <c r="X34" s="23">
        <f>HLOOKUP($B34,[3]PGT_Flows!$Q$41:$BY$52,2)+HLOOKUP($B34,[3]PGT_Flows!$Q$41:$BY$52,5)+HLOOKUP($B34,[3]PGT_Flows!$Q$41:$BY$52,6)</f>
        <v>100186.66666666667</v>
      </c>
      <c r="Y34" s="23"/>
      <c r="Z34" s="23"/>
      <c r="AA34" s="23">
        <f t="shared" si="5"/>
        <v>1902766</v>
      </c>
      <c r="AB34" s="23">
        <v>58426</v>
      </c>
      <c r="AC34" s="23"/>
      <c r="AD34" s="23">
        <f>HLOOKUP($B34,[3]PGT_Flows!$Q$41:$BY$52,4)</f>
        <v>1844340</v>
      </c>
      <c r="AE34" s="299">
        <f>HLOOKUP($B34,'[3]Monthly Averages'!$A$3:$AR$20,18)</f>
        <v>17658992</v>
      </c>
    </row>
    <row r="35" spans="1:35" x14ac:dyDescent="0.2">
      <c r="A35" s="277">
        <f t="shared" si="0"/>
        <v>30</v>
      </c>
      <c r="B35" s="285">
        <f t="shared" si="3"/>
        <v>36465</v>
      </c>
      <c r="C35" s="300">
        <v>960000.13333333295</v>
      </c>
      <c r="D35" s="301">
        <v>507727.66666666628</v>
      </c>
      <c r="E35" s="301">
        <f t="shared" si="6"/>
        <v>-20090.633333333768</v>
      </c>
      <c r="F35" s="301">
        <v>450683</v>
      </c>
      <c r="G35" s="301">
        <v>612520.76666666684</v>
      </c>
      <c r="H35" s="301">
        <f t="shared" si="7"/>
        <v>-10922.099999999395</v>
      </c>
      <c r="I35" s="302">
        <v>2886.8666666665958</v>
      </c>
      <c r="J35" s="301">
        <v>-164724.63333333301</v>
      </c>
      <c r="K35" s="301">
        <v>202145.06666666656</v>
      </c>
      <c r="L35" s="301">
        <f t="shared" si="8"/>
        <v>14502.499999999884</v>
      </c>
      <c r="M35" s="301">
        <v>100209.73333333332</v>
      </c>
      <c r="N35" s="301">
        <v>216463.4</v>
      </c>
      <c r="O35" s="301">
        <v>-50133.666666666701</v>
      </c>
      <c r="P35" s="301">
        <v>319799.36666666693</v>
      </c>
      <c r="Q35" s="301">
        <f t="shared" si="9"/>
        <v>-27022.999999999476</v>
      </c>
      <c r="R35" s="303">
        <v>-369933.03333333298</v>
      </c>
      <c r="S35" s="20">
        <f>HLOOKUP($B35,[3]PGT_Flows!$Q$41:$BY$52,3)</f>
        <v>2387063.3333333335</v>
      </c>
      <c r="T35" s="20"/>
      <c r="U35" s="20">
        <f>HLOOKUP($B35,[3]PGT_Flows!$Q$41:$BY$52,7)+HLOOKUP($B35,[3]PGT_Flows!$Q$41:$BY$52,8)+HLOOKUP($B35,[3]PGT_Flows!$Q$41:$BY$52,9)+HLOOKUP($B35,[3]PGT_Flows!$Q$41:$BY$52,11)</f>
        <v>219699.99999999997</v>
      </c>
      <c r="V35" s="20"/>
      <c r="W35" s="20">
        <f>HLOOKUP($B35,'[3]Monthly Averages'!$A$3:$AR$22,3)-HLOOKUP($B35,'[3]Monthly Averages'!$A$3:$AR$22,4)</f>
        <v>216463.53333333333</v>
      </c>
      <c r="X35" s="20">
        <f>HLOOKUP($B35,[3]PGT_Flows!$Q$41:$BY$52,2)+HLOOKUP($B35,[3]PGT_Flows!$Q$41:$BY$52,5)+HLOOKUP($B35,[3]PGT_Flows!$Q$41:$BY$52,6)</f>
        <v>103310</v>
      </c>
      <c r="Y35" s="20"/>
      <c r="Z35" s="20"/>
      <c r="AA35" s="20">
        <f t="shared" si="5"/>
        <v>1813830.3333333333</v>
      </c>
      <c r="AB35" s="20">
        <v>64747</v>
      </c>
      <c r="AC35" s="20"/>
      <c r="AD35" s="20">
        <f>HLOOKUP($B35,[3]PGT_Flows!$Q$41:$BY$52,4)</f>
        <v>1749083.3333333333</v>
      </c>
      <c r="AE35" s="304">
        <f>HLOOKUP($B35,'[3]Monthly Averages'!$A$3:$AR$20,18)</f>
        <v>17709003</v>
      </c>
    </row>
    <row r="36" spans="1:35" x14ac:dyDescent="0.2">
      <c r="A36" s="277">
        <f t="shared" si="0"/>
        <v>31</v>
      </c>
      <c r="B36" s="285">
        <f t="shared" si="3"/>
        <v>36495</v>
      </c>
      <c r="C36" s="300">
        <v>942666.90322580596</v>
      </c>
      <c r="D36" s="301">
        <v>618018.93548387068</v>
      </c>
      <c r="E36" s="301">
        <f t="shared" si="6"/>
        <v>-16927.516129032942</v>
      </c>
      <c r="F36" s="301">
        <v>323087.16129032301</v>
      </c>
      <c r="G36" s="301">
        <v>653211.19354838727</v>
      </c>
      <c r="H36" s="301">
        <f t="shared" si="7"/>
        <v>-23356.451612903154</v>
      </c>
      <c r="I36" s="302">
        <v>-59004.483870967801</v>
      </c>
      <c r="J36" s="301">
        <v>-272091.09677419398</v>
      </c>
      <c r="K36" s="301">
        <v>215066.35483870973</v>
      </c>
      <c r="L36" s="301">
        <f t="shared" si="8"/>
        <v>-16237.290322580637</v>
      </c>
      <c r="M36" s="301">
        <v>118651.70967741906</v>
      </c>
      <c r="N36" s="301">
        <v>310886.80645161303</v>
      </c>
      <c r="O36" s="301">
        <v>-57568.2903225806</v>
      </c>
      <c r="P36" s="301">
        <v>381913.77419354854</v>
      </c>
      <c r="Q36" s="301">
        <f t="shared" si="9"/>
        <v>-43530.193548386858</v>
      </c>
      <c r="R36" s="303">
        <v>-439482.06451612897</v>
      </c>
      <c r="S36" s="20">
        <f>HLOOKUP($B36,[3]PGT_Flows!$Q$41:$BY$52,3)</f>
        <v>2537293.5483870967</v>
      </c>
      <c r="T36" s="20"/>
      <c r="U36" s="20">
        <f>HLOOKUP($B36,[3]PGT_Flows!$Q$41:$BY$52,7)+HLOOKUP($B36,[3]PGT_Flows!$Q$41:$BY$52,8)+HLOOKUP($B36,[3]PGT_Flows!$Q$41:$BY$52,9)+HLOOKUP($B36,[3]PGT_Flows!$Q$41:$BY$52,11)</f>
        <v>236206.45161290324</v>
      </c>
      <c r="V36" s="20"/>
      <c r="W36" s="20">
        <f>HLOOKUP($B36,'[3]Monthly Averages'!$A$3:$AR$22,3)-HLOOKUP($B36,'[3]Monthly Averages'!$A$3:$AR$22,4)</f>
        <v>310886.80645161291</v>
      </c>
      <c r="X36" s="20">
        <f>HLOOKUP($B36,[3]PGT_Flows!$Q$41:$BY$52,2)+HLOOKUP($B36,[3]PGT_Flows!$Q$41:$BY$52,5)+HLOOKUP($B36,[3]PGT_Flows!$Q$41:$BY$52,6)</f>
        <v>142493.54838709679</v>
      </c>
      <c r="Y36" s="20"/>
      <c r="Z36" s="20"/>
      <c r="AA36" s="20">
        <f t="shared" si="5"/>
        <v>1823454.9032258065</v>
      </c>
      <c r="AB36" s="20">
        <v>95942</v>
      </c>
      <c r="AC36" s="20"/>
      <c r="AD36" s="20">
        <f>HLOOKUP($B36,[3]PGT_Flows!$Q$41:$BY$52,4)</f>
        <v>1727512.9032258065</v>
      </c>
      <c r="AE36" s="304">
        <f>HLOOKUP($B36,'[3]Monthly Averages'!$A$3:$AR$20,18)</f>
        <v>15791177</v>
      </c>
    </row>
    <row r="37" spans="1:35" x14ac:dyDescent="0.2">
      <c r="A37" s="277">
        <f t="shared" ref="A37:A68" si="10">B38-B37</f>
        <v>31</v>
      </c>
      <c r="B37" s="285">
        <f t="shared" si="3"/>
        <v>36526</v>
      </c>
      <c r="C37" s="300">
        <v>813509.54838709696</v>
      </c>
      <c r="D37" s="301">
        <v>663344.87096774229</v>
      </c>
      <c r="E37" s="301">
        <f t="shared" si="6"/>
        <v>59801.838709677802</v>
      </c>
      <c r="F37" s="301">
        <v>148650.22580645201</v>
      </c>
      <c r="G37" s="301">
        <v>712027.12903225841</v>
      </c>
      <c r="H37" s="301">
        <f t="shared" si="7"/>
        <v>127917.90322580712</v>
      </c>
      <c r="I37" s="302">
        <v>-224603.3870967738</v>
      </c>
      <c r="J37" s="301">
        <v>-338225.96774193499</v>
      </c>
      <c r="K37" s="301">
        <v>227424.25806451609</v>
      </c>
      <c r="L37" s="301">
        <f t="shared" si="8"/>
        <v>-8565.3870967743569</v>
      </c>
      <c r="M37" s="301">
        <v>114176.29032258106</v>
      </c>
      <c r="N37" s="301">
        <v>339052.16129032301</v>
      </c>
      <c r="O37" s="301">
        <v>-110452.67741935499</v>
      </c>
      <c r="P37" s="301">
        <v>373535.38709677453</v>
      </c>
      <c r="Q37" s="301">
        <f t="shared" si="9"/>
        <v>-9298.6774193545571</v>
      </c>
      <c r="R37" s="303">
        <v>-483840.22580645198</v>
      </c>
      <c r="S37" s="20">
        <f>HLOOKUP($B37,[3]PGT_Flows!$Q$41:$BY$52,3)</f>
        <v>2531874.1935483869</v>
      </c>
      <c r="T37" s="20"/>
      <c r="U37" s="20">
        <f>HLOOKUP($B37,[3]PGT_Flows!$Q$41:$BY$52,7)+HLOOKUP($B37,[3]PGT_Flows!$Q$41:$BY$52,8)+HLOOKUP($B37,[3]PGT_Flows!$Q$41:$BY$52,9)+HLOOKUP($B37,[3]PGT_Flows!$Q$41:$BY$52,11)</f>
        <v>249283.87096774194</v>
      </c>
      <c r="V37" s="20"/>
      <c r="W37" s="20">
        <f>HLOOKUP($B37,'[3]Monthly Averages'!$A$3:$AR$22,3)-HLOOKUP($B37,'[3]Monthly Averages'!$A$3:$AR$22,4)</f>
        <v>339138.67741935485</v>
      </c>
      <c r="X37" s="20">
        <f>HLOOKUP($B37,[3]PGT_Flows!$Q$41:$BY$52,2)+HLOOKUP($B37,[3]PGT_Flows!$Q$41:$BY$52,5)+HLOOKUP($B37,[3]PGT_Flows!$Q$41:$BY$52,6)</f>
        <v>138432.25806451612</v>
      </c>
      <c r="Y37" s="20"/>
      <c r="Z37" s="20"/>
      <c r="AA37" s="20">
        <f t="shared" si="5"/>
        <v>1775558.0322580645</v>
      </c>
      <c r="AB37" s="20">
        <v>88529</v>
      </c>
      <c r="AC37" s="20"/>
      <c r="AD37" s="20">
        <f>HLOOKUP($B37,[3]PGT_Flows!$Q$41:$BY$52,4)</f>
        <v>1687029.0322580645</v>
      </c>
      <c r="AE37" s="304">
        <f>HLOOKUP($B37,'[3]Monthly Averages'!$A$3:$AR$20,18)</f>
        <v>8867761</v>
      </c>
    </row>
    <row r="38" spans="1:35" x14ac:dyDescent="0.2">
      <c r="A38" s="277">
        <f t="shared" si="10"/>
        <v>29</v>
      </c>
      <c r="B38" s="285">
        <f t="shared" si="3"/>
        <v>36557</v>
      </c>
      <c r="C38" s="300">
        <v>901429.41379310295</v>
      </c>
      <c r="D38" s="301">
        <v>593045.48275862075</v>
      </c>
      <c r="E38" s="301">
        <f t="shared" si="6"/>
        <v>-14393.695812808117</v>
      </c>
      <c r="F38" s="301">
        <v>306485.44827586203</v>
      </c>
      <c r="G38" s="301">
        <v>657041.5517241382</v>
      </c>
      <c r="H38" s="301">
        <f t="shared" si="7"/>
        <v>79709.837438423419</v>
      </c>
      <c r="I38" s="302">
        <v>-85839.793103448304</v>
      </c>
      <c r="J38" s="301">
        <v>-264729.206896552</v>
      </c>
      <c r="K38" s="301">
        <v>216791.72413793119</v>
      </c>
      <c r="L38" s="301">
        <f t="shared" si="8"/>
        <v>-3990.9901477830717</v>
      </c>
      <c r="M38" s="301">
        <v>128653.41379310355</v>
      </c>
      <c r="N38" s="301">
        <v>257319.96551724151</v>
      </c>
      <c r="O38" s="301">
        <v>-95253.448275862102</v>
      </c>
      <c r="P38" s="301">
        <v>353253.86206896574</v>
      </c>
      <c r="Q38" s="301">
        <f t="shared" si="9"/>
        <v>-25161.280788176577</v>
      </c>
      <c r="R38" s="303">
        <v>-448507.310344828</v>
      </c>
      <c r="S38" s="20">
        <f>HLOOKUP($B38,[3]PGT_Flows!$Q$41:$BY$52,3)</f>
        <v>2493024.1379310344</v>
      </c>
      <c r="T38" s="20"/>
      <c r="U38" s="20">
        <f>HLOOKUP($B38,[3]PGT_Flows!$Q$41:$BY$52,7)+HLOOKUP($B38,[3]PGT_Flows!$Q$41:$BY$52,8)+HLOOKUP($B38,[3]PGT_Flows!$Q$41:$BY$52,9)+HLOOKUP($B38,[3]PGT_Flows!$Q$41:$BY$52,11)</f>
        <v>251982.75862068965</v>
      </c>
      <c r="V38" s="20"/>
      <c r="W38" s="20">
        <f>HLOOKUP($B38,'[3]Monthly Averages'!$A$3:$AR$22,3)-HLOOKUP($B38,'[3]Monthly Averages'!$A$3:$AR$22,4)</f>
        <v>257408.55172413794</v>
      </c>
      <c r="X38" s="20">
        <f>HLOOKUP($B38,[3]PGT_Flows!$Q$41:$BY$52,2)+HLOOKUP($B38,[3]PGT_Flows!$Q$41:$BY$52,5)+HLOOKUP($B38,[3]PGT_Flows!$Q$41:$BY$52,6)</f>
        <v>126079.31034482759</v>
      </c>
      <c r="Y38" s="20"/>
      <c r="Z38" s="20"/>
      <c r="AA38" s="20">
        <f t="shared" si="5"/>
        <v>1828916.8965517241</v>
      </c>
      <c r="AB38" s="20">
        <v>83610</v>
      </c>
      <c r="AC38" s="20"/>
      <c r="AD38" s="20">
        <f>HLOOKUP($B38,[3]PGT_Flows!$Q$41:$BY$52,4)</f>
        <v>1745306.8965517241</v>
      </c>
      <c r="AE38" s="304">
        <f>HLOOKUP($B38,'[3]Monthly Averages'!$A$3:$AR$20,18)</f>
        <v>6487097</v>
      </c>
    </row>
    <row r="39" spans="1:35" x14ac:dyDescent="0.2">
      <c r="A39" s="277">
        <f t="shared" si="10"/>
        <v>31</v>
      </c>
      <c r="B39" s="289">
        <f t="shared" si="3"/>
        <v>36586</v>
      </c>
      <c r="C39" s="295">
        <v>878295.83870967699</v>
      </c>
      <c r="D39" s="296">
        <v>542742.90322580549</v>
      </c>
      <c r="E39" s="296">
        <f t="shared" si="6"/>
        <v>12211.774193547433</v>
      </c>
      <c r="F39" s="296">
        <v>333843.38709677401</v>
      </c>
      <c r="G39" s="296">
        <v>560148.70967741974</v>
      </c>
      <c r="H39" s="296">
        <f t="shared" si="7"/>
        <v>13670.161290322547</v>
      </c>
      <c r="I39" s="297">
        <v>-72851.483870967699</v>
      </c>
      <c r="J39" s="296">
        <v>-153453.83870967699</v>
      </c>
      <c r="K39" s="296">
        <v>195193.70967741922</v>
      </c>
      <c r="L39" s="296">
        <f t="shared" si="8"/>
        <v>12309.032258064282</v>
      </c>
      <c r="M39" s="296">
        <v>104162.9677419355</v>
      </c>
      <c r="N39" s="296">
        <v>121138.25806451649</v>
      </c>
      <c r="O39" s="296">
        <v>-123346.32258064501</v>
      </c>
      <c r="P39" s="296">
        <v>334543.41935483867</v>
      </c>
      <c r="Q39" s="296">
        <f t="shared" si="9"/>
        <v>-10575.483870967524</v>
      </c>
      <c r="R39" s="298">
        <v>-457889.74193548399</v>
      </c>
      <c r="S39" s="23">
        <f>HLOOKUP($B39,[3]PGT_Flows!$Q$41:$BY$52,3)</f>
        <v>2305216.1290322579</v>
      </c>
      <c r="T39" s="23"/>
      <c r="U39" s="23">
        <f>HLOOKUP($B39,[3]PGT_Flows!$Q$41:$BY$52,7)+HLOOKUP($B39,[3]PGT_Flows!$Q$41:$BY$52,8)+HLOOKUP($B39,[3]PGT_Flows!$Q$41:$BY$52,9)+HLOOKUP($B39,[3]PGT_Flows!$Q$41:$BY$52,11)</f>
        <v>199554.83870967742</v>
      </c>
      <c r="V39" s="23"/>
      <c r="W39" s="23">
        <f>HLOOKUP($B39,'[3]Monthly Averages'!$A$3:$AR$22,3)-HLOOKUP($B39,'[3]Monthly Averages'!$A$3:$AR$22,4)</f>
        <v>121328.70967741935</v>
      </c>
      <c r="X39" s="23">
        <f>HLOOKUP($B39,[3]PGT_Flows!$Q$41:$BY$52,2)+HLOOKUP($B39,[3]PGT_Flows!$Q$41:$BY$52,5)+HLOOKUP($B39,[3]PGT_Flows!$Q$41:$BY$52,6)</f>
        <v>100577.4193548387</v>
      </c>
      <c r="Y39" s="23"/>
      <c r="Z39" s="23"/>
      <c r="AA39" s="23">
        <f t="shared" si="5"/>
        <v>1849061.5161290322</v>
      </c>
      <c r="AB39" s="23">
        <v>56397</v>
      </c>
      <c r="AC39" s="23"/>
      <c r="AD39" s="23">
        <f>HLOOKUP($B39,[3]PGT_Flows!$Q$41:$BY$52,4)</f>
        <v>1792664.5161290322</v>
      </c>
      <c r="AE39" s="299">
        <f>HLOOKUP($B39,'[3]Monthly Averages'!$A$3:$AR$20,18)</f>
        <v>4712338</v>
      </c>
    </row>
    <row r="40" spans="1:35" x14ac:dyDescent="0.2">
      <c r="A40" s="277">
        <f t="shared" si="10"/>
        <v>30</v>
      </c>
      <c r="B40" s="285">
        <f t="shared" si="3"/>
        <v>36617</v>
      </c>
      <c r="C40" s="300">
        <v>799791.16666666698</v>
      </c>
      <c r="D40" s="301">
        <v>395807</v>
      </c>
      <c r="E40" s="301">
        <f t="shared" si="6"/>
        <v>-36893.766666666721</v>
      </c>
      <c r="F40" s="301">
        <v>402483</v>
      </c>
      <c r="G40" s="301">
        <v>432948.4666666665</v>
      </c>
      <c r="H40" s="301">
        <f t="shared" si="7"/>
        <v>-35122.600000000035</v>
      </c>
      <c r="I40" s="302">
        <v>13721.366666666596</v>
      </c>
      <c r="J40" s="301">
        <v>-44326.833333333299</v>
      </c>
      <c r="K40" s="301">
        <v>141783.83333333334</v>
      </c>
      <c r="L40" s="301">
        <f t="shared" si="8"/>
        <v>-7295.7666666666628</v>
      </c>
      <c r="M40" s="301">
        <v>73922.166666666628</v>
      </c>
      <c r="N40" s="301">
        <v>-90025.533333333005</v>
      </c>
      <c r="O40" s="301">
        <v>-201057.16666666701</v>
      </c>
      <c r="P40" s="301">
        <v>259512.3</v>
      </c>
      <c r="Q40" s="301">
        <f t="shared" si="9"/>
        <v>-36969.966666666733</v>
      </c>
      <c r="R40" s="303">
        <v>-460569.46666666702</v>
      </c>
      <c r="S40" s="20">
        <f>HLOOKUP($B40,[3]PGT_Flows!$Q$41:$BY$52,3)</f>
        <v>1982530</v>
      </c>
      <c r="T40" s="20"/>
      <c r="U40" s="20">
        <f>HLOOKUP($B40,[3]PGT_Flows!$Q$41:$BY$52,7)+HLOOKUP($B40,[3]PGT_Flows!$Q$41:$BY$52,8)+HLOOKUP($B40,[3]PGT_Flows!$Q$41:$BY$52,9)+HLOOKUP($B40,[3]PGT_Flows!$Q$41:$BY$52,11)</f>
        <v>168720</v>
      </c>
      <c r="V40" s="20"/>
      <c r="W40" s="20">
        <f>HLOOKUP($B40,'[3]Monthly Averages'!$A$3:$AR$22,3)-HLOOKUP($B40,'[3]Monthly Averages'!$A$3:$AR$22,4)</f>
        <v>-95577.766666666692</v>
      </c>
      <c r="X40" s="20">
        <f>HLOOKUP($B40,[3]PGT_Flows!$Q$41:$BY$52,2)+HLOOKUP($B40,[3]PGT_Flows!$Q$41:$BY$52,5)+HLOOKUP($B40,[3]PGT_Flows!$Q$41:$BY$52,6)</f>
        <v>56906.666666666664</v>
      </c>
      <c r="Y40" s="20"/>
      <c r="Z40" s="20"/>
      <c r="AA40" s="20">
        <f t="shared" si="5"/>
        <v>1815180.3333333333</v>
      </c>
      <c r="AB40" s="20">
        <v>43477</v>
      </c>
      <c r="AC40" s="20"/>
      <c r="AD40" s="20">
        <f>HLOOKUP($B40,[3]PGT_Flows!$Q$41:$BY$52,4)</f>
        <v>1771703.3333333333</v>
      </c>
      <c r="AE40" s="304">
        <f>HLOOKUP($B40,'[3]Monthly Averages'!$A$3:$AR$20,18)</f>
        <v>5203306</v>
      </c>
    </row>
    <row r="41" spans="1:35" x14ac:dyDescent="0.2">
      <c r="A41" s="277">
        <f t="shared" si="10"/>
        <v>31</v>
      </c>
      <c r="B41" s="285">
        <f t="shared" si="3"/>
        <v>36647</v>
      </c>
      <c r="C41" s="300">
        <v>860892.51612903201</v>
      </c>
      <c r="D41" s="301">
        <v>338828.45161290315</v>
      </c>
      <c r="E41" s="301">
        <f t="shared" si="6"/>
        <v>-23969.516129032301</v>
      </c>
      <c r="F41" s="301">
        <v>519695.80645161303</v>
      </c>
      <c r="G41" s="301">
        <v>443930.32258064492</v>
      </c>
      <c r="H41" s="301">
        <f t="shared" si="7"/>
        <v>6395.9999999997672</v>
      </c>
      <c r="I41" s="302">
        <v>126976.1935483869</v>
      </c>
      <c r="J41" s="301">
        <v>-51189.7096774194</v>
      </c>
      <c r="K41" s="301">
        <v>126431.74193548385</v>
      </c>
      <c r="L41" s="301">
        <f t="shared" si="8"/>
        <v>51.645161290231044</v>
      </c>
      <c r="M41" s="301">
        <v>52518.387096774197</v>
      </c>
      <c r="N41" s="301">
        <v>-79592.483870967</v>
      </c>
      <c r="O41" s="301">
        <v>-197113.22580645201</v>
      </c>
      <c r="P41" s="301">
        <v>223797.06451612868</v>
      </c>
      <c r="Q41" s="301">
        <f t="shared" si="9"/>
        <v>-22690.12903225841</v>
      </c>
      <c r="R41" s="303">
        <v>-420910.29032258102</v>
      </c>
      <c r="S41" s="20">
        <f>HLOOKUP($B41,[3]PGT_Flows!$Q$41:$BY$52,3)</f>
        <v>2086048.3870967743</v>
      </c>
      <c r="T41" s="20"/>
      <c r="U41" s="20">
        <f>HLOOKUP($B41,[3]PGT_Flows!$Q$41:$BY$52,7)+HLOOKUP($B41,[3]PGT_Flows!$Q$41:$BY$52,8)+HLOOKUP($B41,[3]PGT_Flows!$Q$41:$BY$52,9)+HLOOKUP($B41,[3]PGT_Flows!$Q$41:$BY$52,11)</f>
        <v>151606.45161290321</v>
      </c>
      <c r="V41" s="20"/>
      <c r="W41" s="20">
        <f>HLOOKUP($B41,'[3]Monthly Averages'!$A$3:$AR$22,3)-HLOOKUP($B41,'[3]Monthly Averages'!$A$3:$AR$22,4)</f>
        <v>-79374.967741935485</v>
      </c>
      <c r="X41" s="20">
        <f>HLOOKUP($B41,[3]PGT_Flows!$Q$41:$BY$52,2)+HLOOKUP($B41,[3]PGT_Flows!$Q$41:$BY$52,5)+HLOOKUP($B41,[3]PGT_Flows!$Q$41:$BY$52,6)</f>
        <v>86938.709677419363</v>
      </c>
      <c r="Y41" s="20"/>
      <c r="Z41" s="20"/>
      <c r="AA41" s="20">
        <f t="shared" si="5"/>
        <v>1906274.5483870967</v>
      </c>
      <c r="AB41" s="20">
        <v>49281</v>
      </c>
      <c r="AC41" s="20"/>
      <c r="AD41" s="20">
        <f>HLOOKUP($B41,[3]PGT_Flows!$Q$41:$BY$52,4)</f>
        <v>1856993.5483870967</v>
      </c>
      <c r="AE41" s="304">
        <f>HLOOKUP($B41,'[3]Monthly Averages'!$A$3:$AR$20,18)</f>
        <v>8867678</v>
      </c>
    </row>
    <row r="42" spans="1:35" x14ac:dyDescent="0.2">
      <c r="A42" s="277">
        <f t="shared" si="10"/>
        <v>30</v>
      </c>
      <c r="B42" s="285">
        <f t="shared" si="3"/>
        <v>36678</v>
      </c>
      <c r="C42" s="300">
        <v>836897.23333333305</v>
      </c>
      <c r="D42" s="301">
        <v>345583.26666666672</v>
      </c>
      <c r="E42" s="301">
        <f t="shared" si="6"/>
        <v>81582.533333333442</v>
      </c>
      <c r="F42" s="301">
        <v>489302.33333333302</v>
      </c>
      <c r="G42" s="301">
        <v>492786.76666666655</v>
      </c>
      <c r="H42" s="301">
        <f t="shared" si="7"/>
        <v>52002.099999999744</v>
      </c>
      <c r="I42" s="302">
        <v>127064.16666666629</v>
      </c>
      <c r="J42" s="301">
        <v>-130548.6</v>
      </c>
      <c r="K42" s="301">
        <v>115819.8</v>
      </c>
      <c r="L42" s="301">
        <f t="shared" si="8"/>
        <v>-16942.733333333381</v>
      </c>
      <c r="M42" s="301">
        <v>83410.333333333299</v>
      </c>
      <c r="N42" s="301">
        <v>23666.966666667024</v>
      </c>
      <c r="O42" s="301">
        <v>-139291.1</v>
      </c>
      <c r="P42" s="301">
        <v>228315.3666666662</v>
      </c>
      <c r="Q42" s="301">
        <f t="shared" si="9"/>
        <v>14643.599999999627</v>
      </c>
      <c r="R42" s="303">
        <v>-367606.46666666702</v>
      </c>
      <c r="S42" s="20">
        <f>HLOOKUP($B42,[3]PGT_Flows!$Q$41:$BY$52,3)</f>
        <v>2281466.6666666665</v>
      </c>
      <c r="T42" s="20"/>
      <c r="U42" s="20">
        <f>HLOOKUP($B42,[3]PGT_Flows!$Q$41:$BY$52,7)+HLOOKUP($B42,[3]PGT_Flows!$Q$41:$BY$52,8)+HLOOKUP($B42,[3]PGT_Flows!$Q$41:$BY$52,9)+HLOOKUP($B42,[3]PGT_Flows!$Q$41:$BY$52,11)</f>
        <v>205383.33333333334</v>
      </c>
      <c r="V42" s="20"/>
      <c r="W42" s="20">
        <f>HLOOKUP($B42,'[3]Monthly Averages'!$A$3:$AR$22,3)-HLOOKUP($B42,'[3]Monthly Averages'!$A$3:$AR$22,4)</f>
        <v>23206.366666666669</v>
      </c>
      <c r="X42" s="20">
        <f>HLOOKUP($B42,[3]PGT_Flows!$Q$41:$BY$52,2)+HLOOKUP($B42,[3]PGT_Flows!$Q$41:$BY$52,5)+HLOOKUP($B42,[3]PGT_Flows!$Q$41:$BY$52,6)</f>
        <v>84203.333333333343</v>
      </c>
      <c r="Y42" s="20"/>
      <c r="Z42" s="20"/>
      <c r="AA42" s="20">
        <f t="shared" si="5"/>
        <v>1907579.6666666667</v>
      </c>
      <c r="AB42" s="20">
        <v>51163</v>
      </c>
      <c r="AC42" s="20"/>
      <c r="AD42" s="20">
        <f>HLOOKUP($B42,[3]PGT_Flows!$Q$41:$BY$52,4)</f>
        <v>1856416.6666666667</v>
      </c>
      <c r="AE42" s="304">
        <f>HLOOKUP($B42,'[3]Monthly Averages'!$A$3:$AR$20,18)</f>
        <v>12356913</v>
      </c>
    </row>
    <row r="43" spans="1:35" x14ac:dyDescent="0.2">
      <c r="A43" s="277">
        <f t="shared" si="10"/>
        <v>31</v>
      </c>
      <c r="B43" s="285">
        <v>36708</v>
      </c>
      <c r="C43" s="300">
        <v>700725.74193548399</v>
      </c>
      <c r="D43" s="301">
        <v>302157.90322580637</v>
      </c>
      <c r="E43" s="301">
        <f t="shared" si="6"/>
        <v>50791.483870967495</v>
      </c>
      <c r="F43" s="301">
        <v>396697.06451612897</v>
      </c>
      <c r="G43" s="301">
        <v>528262.96774193575</v>
      </c>
      <c r="H43" s="301">
        <f t="shared" si="7"/>
        <v>70549.000000000407</v>
      </c>
      <c r="I43" s="302">
        <v>79535.7419354835</v>
      </c>
      <c r="J43" s="301">
        <v>-210957.935483871</v>
      </c>
      <c r="K43" s="301">
        <v>132400.38709677421</v>
      </c>
      <c r="L43" s="301">
        <f t="shared" si="8"/>
        <v>23428.677419354906</v>
      </c>
      <c r="M43" s="301">
        <v>60526.806451612909</v>
      </c>
      <c r="N43" s="301">
        <v>141294.67741935462</v>
      </c>
      <c r="O43" s="301">
        <v>-141520.70967741901</v>
      </c>
      <c r="P43" s="301">
        <v>235457.38709677377</v>
      </c>
      <c r="Q43" s="301">
        <f t="shared" si="9"/>
        <v>38919.967741935106</v>
      </c>
      <c r="R43" s="303">
        <v>-376978.09677419398</v>
      </c>
      <c r="S43" s="20">
        <f>HLOOKUP($B43,[3]PGT_Flows!$Q$41:$BY$52,3)</f>
        <v>2388440.9090909092</v>
      </c>
      <c r="T43" s="20"/>
      <c r="U43" s="20">
        <f>HLOOKUP($B43,[3]PGT_Flows!$Q$41:$BY$52,7)+HLOOKUP($B43,[3]PGT_Flows!$Q$41:$BY$52,8)+HLOOKUP($B43,[3]PGT_Flows!$Q$41:$BY$52,9)+HLOOKUP($B43,[3]PGT_Flows!$Q$41:$BY$52,11)</f>
        <v>194113.63636363632</v>
      </c>
      <c r="V43" s="20"/>
      <c r="W43" s="20">
        <f>HLOOKUP($B43,'[3]Monthly Averages'!$A$3:$AR$22,3)-HLOOKUP($B43,'[3]Monthly Averages'!$A$3:$AR$22,4)</f>
        <v>143998.29032258067</v>
      </c>
      <c r="X43" s="20">
        <f>HLOOKUP($B43,[3]PGT_Flows!$Q$41:$BY$52,2)+HLOOKUP($B43,[3]PGT_Flows!$Q$41:$BY$52,5)+HLOOKUP($B43,[3]PGT_Flows!$Q$41:$BY$52,6)</f>
        <v>89718.181818181823</v>
      </c>
      <c r="Y43" s="20"/>
      <c r="Z43" s="20"/>
      <c r="AA43" s="20">
        <f t="shared" si="5"/>
        <v>1908422.8181818181</v>
      </c>
      <c r="AB43" s="20">
        <v>49741</v>
      </c>
      <c r="AC43" s="20"/>
      <c r="AD43" s="20">
        <f>HLOOKUP($B43,[3]PGT_Flows!$Q$41:$BY$52,4)</f>
        <v>1858681.8181818181</v>
      </c>
      <c r="AE43" s="304">
        <f>HLOOKUP($B43,'[3]Monthly Averages'!$A$3:$AR$20,18)</f>
        <v>14727631</v>
      </c>
    </row>
    <row r="44" spans="1:35" x14ac:dyDescent="0.2">
      <c r="A44" s="277">
        <f t="shared" si="10"/>
        <v>31</v>
      </c>
      <c r="B44" s="285">
        <f t="shared" ref="B44:B87" si="11">DATE(YEAR(B43),MONTH(B43)+1,1)</f>
        <v>36739</v>
      </c>
      <c r="C44" s="300">
        <v>947542.03225806402</v>
      </c>
      <c r="D44" s="301">
        <v>307551.87096774182</v>
      </c>
      <c r="E44" s="301">
        <f t="shared" si="6"/>
        <v>61537.48387096767</v>
      </c>
      <c r="F44" s="301">
        <v>637902.67741935502</v>
      </c>
      <c r="G44" s="301">
        <v>521263.90322580608</v>
      </c>
      <c r="H44" s="301">
        <f t="shared" si="7"/>
        <v>83510.451612902922</v>
      </c>
      <c r="I44" s="302">
        <v>34081.7419354839</v>
      </c>
      <c r="J44" s="301">
        <v>82565.096774193502</v>
      </c>
      <c r="K44" s="301">
        <v>135270</v>
      </c>
      <c r="L44" s="301">
        <f t="shared" si="8"/>
        <v>3675.5806451613898</v>
      </c>
      <c r="M44" s="301">
        <v>41198.77419354843</v>
      </c>
      <c r="N44" s="301">
        <v>-113253.5483870967</v>
      </c>
      <c r="O44" s="301">
        <v>-124759.67741935499</v>
      </c>
      <c r="P44" s="301">
        <v>214048.64516129074</v>
      </c>
      <c r="Q44" s="301">
        <f t="shared" si="9"/>
        <v>29083.903225806833</v>
      </c>
      <c r="R44" s="303">
        <v>-338808.32258064498</v>
      </c>
      <c r="S44" s="20">
        <f>HLOOKUP($B44,[3]PGT_Flows!$Q$41:$BY$52,3)</f>
        <v>2108409.6774193547</v>
      </c>
      <c r="T44" s="20"/>
      <c r="U44" s="20">
        <f>HLOOKUP($B44,[3]PGT_Flows!$Q$41:$BY$52,7)+HLOOKUP($B44,[3]PGT_Flows!$Q$41:$BY$52,8)+HLOOKUP($B44,[3]PGT_Flows!$Q$41:$BY$52,9)+HLOOKUP($B44,[3]PGT_Flows!$Q$41:$BY$52,11)</f>
        <v>166603.22580645164</v>
      </c>
      <c r="V44" s="20"/>
      <c r="W44" s="20">
        <f>HLOOKUP($B44,'[3]Monthly Averages'!$A$3:$AR$22,3)-HLOOKUP($B44,'[3]Monthly Averages'!$A$3:$AR$22,4)</f>
        <v>-111692</v>
      </c>
      <c r="X44" s="20">
        <f>HLOOKUP($B44,[3]PGT_Flows!$Q$41:$BY$52,2)+HLOOKUP($B44,[3]PGT_Flows!$Q$41:$BY$52,5)+HLOOKUP($B44,[3]PGT_Flows!$Q$41:$BY$52,6)</f>
        <v>88896.774193548394</v>
      </c>
      <c r="Y44" s="20"/>
      <c r="Z44" s="20"/>
      <c r="AA44" s="20">
        <f t="shared" si="5"/>
        <v>1901326.1935483871</v>
      </c>
      <c r="AB44" s="20">
        <v>48952</v>
      </c>
      <c r="AC44" s="20"/>
      <c r="AD44" s="20">
        <f>HLOOKUP($B44,[3]PGT_Flows!$Q$41:$BY$52,4)</f>
        <v>1852374.1935483871</v>
      </c>
      <c r="AE44" s="304">
        <f>HLOOKUP($B44,'[3]Monthly Averages'!$A$3:$AR$20,18)</f>
        <v>15670149</v>
      </c>
    </row>
    <row r="45" spans="1:35" x14ac:dyDescent="0.2">
      <c r="A45" s="277">
        <f t="shared" si="10"/>
        <v>30</v>
      </c>
      <c r="B45" s="285">
        <f t="shared" si="11"/>
        <v>36770</v>
      </c>
      <c r="C45" s="300">
        <v>765824</v>
      </c>
      <c r="D45" s="301">
        <v>392934.03333333327</v>
      </c>
      <c r="E45" s="301">
        <f t="shared" si="6"/>
        <v>96818.066666666709</v>
      </c>
      <c r="F45" s="301">
        <v>371111.1</v>
      </c>
      <c r="G45" s="301">
        <v>496966.96666666679</v>
      </c>
      <c r="H45" s="301">
        <f t="shared" si="7"/>
        <v>-12181.833333333198</v>
      </c>
      <c r="I45" s="302">
        <v>49505.333333333299</v>
      </c>
      <c r="J45" s="301">
        <v>-175361.2</v>
      </c>
      <c r="K45" s="301">
        <v>137534.26666666678</v>
      </c>
      <c r="L45" s="301">
        <f t="shared" si="8"/>
        <v>3758.3333333334886</v>
      </c>
      <c r="M45" s="301">
        <v>75168.566666666666</v>
      </c>
      <c r="N45" s="301">
        <v>25310.633333333011</v>
      </c>
      <c r="O45" s="301">
        <v>-212399.6</v>
      </c>
      <c r="P45" s="301">
        <v>228016.23333333337</v>
      </c>
      <c r="Q45" s="301">
        <f t="shared" si="9"/>
        <v>10439.100000000064</v>
      </c>
      <c r="R45" s="303">
        <v>-440415.83333333302</v>
      </c>
      <c r="S45" s="20">
        <f>HLOOKUP($B45,[3]PGT_Flows!$Q$41:$BY$52,3)</f>
        <v>2241843.3333333335</v>
      </c>
      <c r="T45" s="20"/>
      <c r="U45" s="20">
        <f>HLOOKUP($B45,[3]PGT_Flows!$Q$41:$BY$52,7)+HLOOKUP($B45,[3]PGT_Flows!$Q$41:$BY$52,8)+HLOOKUP($B45,[3]PGT_Flows!$Q$41:$BY$52,9)+HLOOKUP($B45,[3]PGT_Flows!$Q$41:$BY$52,11)</f>
        <v>198436.66666666669</v>
      </c>
      <c r="V45" s="20"/>
      <c r="W45" s="20">
        <f>HLOOKUP($B45,'[3]Monthly Averages'!$A$3:$AR$22,3)-HLOOKUP($B45,'[3]Monthly Averages'!$A$3:$AR$22,4)</f>
        <v>25320.066666666651</v>
      </c>
      <c r="X45" s="20">
        <f>HLOOKUP($B45,[3]PGT_Flows!$Q$41:$BY$52,2)+HLOOKUP($B45,[3]PGT_Flows!$Q$41:$BY$52,5)+HLOOKUP($B45,[3]PGT_Flows!$Q$41:$BY$52,6)</f>
        <v>90076.666666666672</v>
      </c>
      <c r="Y45" s="20"/>
      <c r="Z45" s="20"/>
      <c r="AA45" s="20">
        <f t="shared" si="5"/>
        <v>1885909.6666666667</v>
      </c>
      <c r="AB45" s="20">
        <v>50853</v>
      </c>
      <c r="AC45" s="20"/>
      <c r="AD45" s="20">
        <f>HLOOKUP($B45,[3]PGT_Flows!$Q$41:$BY$52,4)</f>
        <v>1835056.6666666667</v>
      </c>
      <c r="AE45" s="304">
        <f>HLOOKUP($B45,'[3]Monthly Averages'!$A$3:$AR$20,18)</f>
        <v>17982977</v>
      </c>
    </row>
    <row r="46" spans="1:35" x14ac:dyDescent="0.2">
      <c r="A46" s="277">
        <f t="shared" si="10"/>
        <v>31</v>
      </c>
      <c r="B46" s="289">
        <f t="shared" si="11"/>
        <v>36800</v>
      </c>
      <c r="C46" s="295">
        <v>856776.29032258096</v>
      </c>
      <c r="D46" s="296">
        <v>428192.51612903218</v>
      </c>
      <c r="E46" s="296">
        <f t="shared" si="6"/>
        <v>-57737.774193548656</v>
      </c>
      <c r="F46" s="296">
        <v>425754.83870967699</v>
      </c>
      <c r="G46" s="296">
        <v>618118.77419354895</v>
      </c>
      <c r="H46" s="296">
        <f t="shared" si="7"/>
        <v>65973.612903226283</v>
      </c>
      <c r="I46" s="297">
        <v>-9234.8709677419611</v>
      </c>
      <c r="J46" s="296">
        <v>-183129.064516129</v>
      </c>
      <c r="K46" s="296">
        <v>200486.35483870967</v>
      </c>
      <c r="L46" s="296">
        <f t="shared" si="8"/>
        <v>23786.16129032246</v>
      </c>
      <c r="M46" s="296">
        <v>126459.709677419</v>
      </c>
      <c r="N46" s="296">
        <v>87992.419354839003</v>
      </c>
      <c r="O46" s="296">
        <v>-169163.29032258099</v>
      </c>
      <c r="P46" s="296">
        <v>294132.74193548434</v>
      </c>
      <c r="Q46" s="296">
        <f t="shared" si="9"/>
        <v>14008.870967742056</v>
      </c>
      <c r="R46" s="298">
        <v>-463296.03225806501</v>
      </c>
      <c r="S46" s="23">
        <f>HLOOKUP($B46,[3]PGT_Flows!$Q$41:$BY$52,3)</f>
        <v>2332035.4838709678</v>
      </c>
      <c r="T46" s="23"/>
      <c r="U46" s="23">
        <f>HLOOKUP($B46,[3]PGT_Flows!$Q$41:$BY$52,7)+HLOOKUP($B46,[3]PGT_Flows!$Q$41:$BY$52,8)+HLOOKUP($B46,[3]PGT_Flows!$Q$41:$BY$52,9)+HLOOKUP($B46,[3]PGT_Flows!$Q$41:$BY$52,11)</f>
        <v>255167.74193548388</v>
      </c>
      <c r="V46" s="23"/>
      <c r="W46" s="23">
        <f>HLOOKUP($B46,'[3]Monthly Averages'!$A$3:$AR$22,3)-HLOOKUP($B46,'[3]Monthly Averages'!$A$3:$AR$22,4)</f>
        <v>88995.225806451621</v>
      </c>
      <c r="X46" s="23">
        <f>HLOOKUP($B46,[3]PGT_Flows!$Q$41:$BY$52,2)+HLOOKUP($B46,[3]PGT_Flows!$Q$41:$BY$52,5)+HLOOKUP($B46,[3]PGT_Flows!$Q$41:$BY$52,6)</f>
        <v>109690.32258064517</v>
      </c>
      <c r="Y46" s="23"/>
      <c r="Z46" s="23"/>
      <c r="AA46" s="23">
        <f t="shared" si="5"/>
        <v>1856658.1935483871</v>
      </c>
      <c r="AB46" s="23">
        <v>69984</v>
      </c>
      <c r="AC46" s="23"/>
      <c r="AD46" s="24">
        <f>HLOOKUP($B46,[3]PGT_Flows!$Q$41:$BY$52,4)</f>
        <v>1786674.1935483871</v>
      </c>
      <c r="AE46" s="299">
        <f>HLOOKUP($B46,'[3]Monthly Averages'!$A$3:$AR$20,18)</f>
        <v>17482972</v>
      </c>
    </row>
    <row r="47" spans="1:35" x14ac:dyDescent="0.2">
      <c r="A47" s="277">
        <f t="shared" si="10"/>
        <v>30</v>
      </c>
      <c r="B47" s="285">
        <f t="shared" si="11"/>
        <v>36831</v>
      </c>
      <c r="C47" s="300">
        <v>917813.3</v>
      </c>
      <c r="D47" s="301">
        <v>634721.566666667</v>
      </c>
      <c r="E47" s="301">
        <f t="shared" si="6"/>
        <v>126993.90000000072</v>
      </c>
      <c r="F47" s="301">
        <v>280220.23333333299</v>
      </c>
      <c r="G47" s="301">
        <v>701408</v>
      </c>
      <c r="H47" s="301">
        <f t="shared" si="7"/>
        <v>88887.233333333163</v>
      </c>
      <c r="I47" s="302">
        <v>-148426.9666666667</v>
      </c>
      <c r="J47" s="301">
        <v>-272760.8</v>
      </c>
      <c r="K47" s="301">
        <v>242095.96666666667</v>
      </c>
      <c r="L47" s="301">
        <f t="shared" si="8"/>
        <v>39950.900000000111</v>
      </c>
      <c r="M47" s="301">
        <v>128616.766666667</v>
      </c>
      <c r="N47" s="301">
        <v>290242.36666666699</v>
      </c>
      <c r="O47" s="301">
        <v>-93535.733333333294</v>
      </c>
      <c r="P47" s="301">
        <v>385525.33333333331</v>
      </c>
      <c r="Q47" s="301">
        <f t="shared" si="9"/>
        <v>65725.966666666383</v>
      </c>
      <c r="R47" s="303">
        <v>-479061.066666667</v>
      </c>
      <c r="S47" s="20">
        <v>2507701.4285714286</v>
      </c>
      <c r="T47" s="20"/>
      <c r="U47" s="20">
        <v>205974.28571428568</v>
      </c>
      <c r="V47" s="20"/>
      <c r="W47" s="20">
        <v>291844.58620689658</v>
      </c>
      <c r="X47" s="20">
        <v>137559.28571428571</v>
      </c>
      <c r="Y47" s="20"/>
      <c r="Z47" s="20"/>
      <c r="AA47" s="20">
        <v>1779169.2857142857</v>
      </c>
      <c r="AB47" s="20">
        <v>110529.28571428571</v>
      </c>
      <c r="AC47" s="20"/>
      <c r="AD47" s="20">
        <v>1668640</v>
      </c>
      <c r="AE47" s="304">
        <v>12376663</v>
      </c>
      <c r="AF47" s="305">
        <f t="shared" ref="AF47:AF57" si="12">S47-U47-W47-X47-AA47</f>
        <v>93153.985221674666</v>
      </c>
      <c r="AH47" s="305">
        <f>D47-D35</f>
        <v>126993.90000000072</v>
      </c>
      <c r="AI47" s="305">
        <f>G47-G35</f>
        <v>88887.233333333163</v>
      </c>
    </row>
    <row r="48" spans="1:35" x14ac:dyDescent="0.2">
      <c r="A48" s="277">
        <f t="shared" si="10"/>
        <v>31</v>
      </c>
      <c r="B48" s="285">
        <f t="shared" si="11"/>
        <v>36861</v>
      </c>
      <c r="C48" s="300">
        <v>949836.16129032301</v>
      </c>
      <c r="D48" s="301">
        <v>628457.06451612816</v>
      </c>
      <c r="E48" s="301">
        <f t="shared" si="6"/>
        <v>10438.129032257479</v>
      </c>
      <c r="F48" s="301">
        <v>318602.22580645198</v>
      </c>
      <c r="G48" s="301">
        <v>598515.58064516145</v>
      </c>
      <c r="H48" s="301">
        <f t="shared" si="7"/>
        <v>-54695.612903225818</v>
      </c>
      <c r="I48" s="302">
        <v>32104.548387096802</v>
      </c>
      <c r="J48" s="301">
        <v>-312079.22580645198</v>
      </c>
      <c r="K48" s="301">
        <v>246231.32258064515</v>
      </c>
      <c r="L48" s="301">
        <f t="shared" si="8"/>
        <v>31164.967741935427</v>
      </c>
      <c r="M48" s="301">
        <v>153613.16129032301</v>
      </c>
      <c r="N48" s="301">
        <v>295629.32258064509</v>
      </c>
      <c r="O48" s="301">
        <v>-105167.61290322601</v>
      </c>
      <c r="P48" s="301">
        <v>389498.19354838674</v>
      </c>
      <c r="Q48" s="301">
        <f t="shared" si="9"/>
        <v>7584.4193548382027</v>
      </c>
      <c r="R48" s="303">
        <v>-494665.80645161303</v>
      </c>
      <c r="S48" s="20">
        <v>2616063.1034482759</v>
      </c>
      <c r="T48" s="20"/>
      <c r="U48" s="20">
        <v>225516.20689655171</v>
      </c>
      <c r="V48" s="20"/>
      <c r="W48" s="20">
        <v>296141.83333333331</v>
      </c>
      <c r="X48" s="20">
        <v>137948.96551724139</v>
      </c>
      <c r="Y48" s="20"/>
      <c r="Z48" s="20"/>
      <c r="AA48" s="20">
        <v>1909310</v>
      </c>
      <c r="AB48" s="20">
        <v>122354.13793103448</v>
      </c>
      <c r="AC48" s="20"/>
      <c r="AD48" s="20">
        <f t="shared" ref="AD48:AD56" si="13">AA48-AB48</f>
        <v>1786955.8620689656</v>
      </c>
      <c r="AE48" s="304">
        <f>($I48*$A48)+$AE47</f>
        <v>13371904</v>
      </c>
      <c r="AF48" s="305">
        <f t="shared" si="12"/>
        <v>47146.097701149527</v>
      </c>
      <c r="AH48" s="305">
        <f>D48-D36</f>
        <v>10438.129032257479</v>
      </c>
      <c r="AI48" s="305">
        <f>G48-G36</f>
        <v>-54695.612903225818</v>
      </c>
    </row>
    <row r="49" spans="1:35" x14ac:dyDescent="0.2">
      <c r="A49" s="277">
        <f t="shared" si="10"/>
        <v>31</v>
      </c>
      <c r="B49" s="285">
        <f t="shared" si="11"/>
        <v>36892</v>
      </c>
      <c r="C49" s="300">
        <v>883555.25806451601</v>
      </c>
      <c r="D49" s="301">
        <v>591214.09677419392</v>
      </c>
      <c r="E49" s="301">
        <f t="shared" si="6"/>
        <v>-72130.774193548365</v>
      </c>
      <c r="F49" s="301">
        <v>289371.129032258</v>
      </c>
      <c r="G49" s="301">
        <v>565122.70967741939</v>
      </c>
      <c r="H49" s="301">
        <f t="shared" si="7"/>
        <v>-146904.41935483902</v>
      </c>
      <c r="I49" s="302">
        <v>-81557.516129032505</v>
      </c>
      <c r="J49" s="301">
        <v>-193682.16129032301</v>
      </c>
      <c r="K49" s="301">
        <v>238659.83870967734</v>
      </c>
      <c r="L49" s="301">
        <f t="shared" si="8"/>
        <v>11235.580645161244</v>
      </c>
      <c r="M49" s="301">
        <v>157671</v>
      </c>
      <c r="N49" s="301">
        <v>253219.58064516098</v>
      </c>
      <c r="O49" s="301">
        <v>-12921.967741935499</v>
      </c>
      <c r="P49" s="301">
        <v>409810.25806451601</v>
      </c>
      <c r="Q49" s="301">
        <f t="shared" si="9"/>
        <v>36274.870967741474</v>
      </c>
      <c r="R49" s="303">
        <v>-422732.22580645198</v>
      </c>
      <c r="S49" s="20">
        <v>2591551.2903225808</v>
      </c>
      <c r="T49" s="20"/>
      <c r="U49" s="20">
        <v>221210.6451612903</v>
      </c>
      <c r="V49" s="20"/>
      <c r="W49" s="20">
        <v>255776</v>
      </c>
      <c r="X49" s="20">
        <v>135545.80645161291</v>
      </c>
      <c r="Y49" s="20"/>
      <c r="Z49" s="20"/>
      <c r="AA49" s="20">
        <v>1892166</v>
      </c>
      <c r="AB49" s="20">
        <v>106947.09677419355</v>
      </c>
      <c r="AC49" s="20"/>
      <c r="AD49" s="20">
        <f t="shared" si="13"/>
        <v>1785218.9032258065</v>
      </c>
      <c r="AE49" s="304">
        <v>12504382</v>
      </c>
      <c r="AF49" s="305">
        <f t="shared" si="12"/>
        <v>86852.838709677802</v>
      </c>
      <c r="AG49" s="305"/>
      <c r="AH49" s="305">
        <f>D49-D37</f>
        <v>-72130.774193548365</v>
      </c>
      <c r="AI49" s="305">
        <f>G49-G37</f>
        <v>-146904.41935483902</v>
      </c>
    </row>
    <row r="50" spans="1:35" x14ac:dyDescent="0.2">
      <c r="A50" s="277">
        <f t="shared" si="10"/>
        <v>28</v>
      </c>
      <c r="B50" s="285">
        <f t="shared" si="11"/>
        <v>36923</v>
      </c>
      <c r="C50" s="300">
        <v>808307.17857142899</v>
      </c>
      <c r="D50" s="301">
        <v>675841.89285714354</v>
      </c>
      <c r="E50" s="301">
        <f t="shared" si="6"/>
        <v>82796.410098522785</v>
      </c>
      <c r="F50" s="301">
        <v>129989.321428571</v>
      </c>
      <c r="G50" s="301">
        <v>571298.57142857078</v>
      </c>
      <c r="H50" s="301">
        <f t="shared" si="7"/>
        <v>-85742.980295567424</v>
      </c>
      <c r="I50" s="302">
        <v>-197666.10714285701</v>
      </c>
      <c r="J50" s="301">
        <v>-243696.67857142899</v>
      </c>
      <c r="K50" s="301">
        <v>236331.75</v>
      </c>
      <c r="L50" s="301">
        <f t="shared" si="8"/>
        <v>19540.025862068811</v>
      </c>
      <c r="M50" s="301">
        <v>149943.67857142814</v>
      </c>
      <c r="N50" s="301">
        <v>196639.75</v>
      </c>
      <c r="O50" s="301">
        <v>-124678.678571429</v>
      </c>
      <c r="P50" s="301">
        <v>366779.25</v>
      </c>
      <c r="Q50" s="301">
        <f t="shared" si="9"/>
        <v>13525.38793103426</v>
      </c>
      <c r="R50" s="303">
        <v>-491457.92857142899</v>
      </c>
      <c r="S50" s="20">
        <v>2574022.8571428573</v>
      </c>
      <c r="T50" s="20"/>
      <c r="U50" s="20">
        <v>196458.92857142855</v>
      </c>
      <c r="V50" s="20"/>
      <c r="W50" s="20">
        <v>208828</v>
      </c>
      <c r="X50" s="20">
        <v>137901.42857142858</v>
      </c>
      <c r="Y50" s="20"/>
      <c r="Z50" s="20"/>
      <c r="AA50" s="20">
        <v>1913897</v>
      </c>
      <c r="AB50" s="20">
        <v>103067.14285714286</v>
      </c>
      <c r="AC50" s="20"/>
      <c r="AD50" s="20">
        <f t="shared" si="13"/>
        <v>1810829.857142857</v>
      </c>
      <c r="AE50" s="304">
        <v>6409216</v>
      </c>
      <c r="AF50" s="305">
        <f t="shared" si="12"/>
        <v>116937.5</v>
      </c>
      <c r="AG50" s="305"/>
      <c r="AH50" s="305">
        <f>D50-D38</f>
        <v>82796.410098522785</v>
      </c>
      <c r="AI50" s="305">
        <f>G50-G38</f>
        <v>-85742.980295567424</v>
      </c>
    </row>
    <row r="51" spans="1:35" x14ac:dyDescent="0.2">
      <c r="A51" s="277">
        <f t="shared" si="10"/>
        <v>31</v>
      </c>
      <c r="B51" s="289">
        <f t="shared" si="11"/>
        <v>36951</v>
      </c>
      <c r="C51" s="295">
        <v>785634.45161290304</v>
      </c>
      <c r="D51" s="296">
        <v>555544.80645161285</v>
      </c>
      <c r="E51" s="296">
        <f t="shared" si="6"/>
        <v>12801.903225807357</v>
      </c>
      <c r="F51" s="296">
        <v>227936.38709677401</v>
      </c>
      <c r="G51" s="296">
        <v>543718.06451612921</v>
      </c>
      <c r="H51" s="296">
        <f t="shared" si="7"/>
        <v>-16430.645161290537</v>
      </c>
      <c r="I51" s="297">
        <v>-1918.8709677419029</v>
      </c>
      <c r="J51" s="296">
        <v>-314266.03225806501</v>
      </c>
      <c r="K51" s="296">
        <v>196486.32258064515</v>
      </c>
      <c r="L51" s="296">
        <f t="shared" si="8"/>
        <v>1292.6129032259341</v>
      </c>
      <c r="M51" s="296">
        <v>139029.61290322628</v>
      </c>
      <c r="N51" s="296">
        <v>167743.74193548391</v>
      </c>
      <c r="O51" s="296">
        <v>-193571.83870967699</v>
      </c>
      <c r="P51" s="296">
        <v>289488.74193548434</v>
      </c>
      <c r="Q51" s="296">
        <f t="shared" si="9"/>
        <v>-45054.677419354324</v>
      </c>
      <c r="R51" s="298">
        <v>-483060.58064516098</v>
      </c>
      <c r="S51" s="23">
        <v>2451304.8387096776</v>
      </c>
      <c r="T51" s="23"/>
      <c r="U51" s="23">
        <v>185557.74193548385</v>
      </c>
      <c r="V51" s="23"/>
      <c r="W51" s="23">
        <v>157329</v>
      </c>
      <c r="X51" s="23">
        <v>125263.87096774194</v>
      </c>
      <c r="Y51" s="23"/>
      <c r="Z51" s="23"/>
      <c r="AA51" s="23">
        <v>1907240</v>
      </c>
      <c r="AB51" s="23">
        <v>74222.903225806454</v>
      </c>
      <c r="AC51" s="23"/>
      <c r="AD51" s="23">
        <f t="shared" si="13"/>
        <v>1833017.0967741935</v>
      </c>
      <c r="AE51" s="299">
        <v>6808580</v>
      </c>
      <c r="AF51" s="305">
        <f t="shared" si="12"/>
        <v>75914.225806451868</v>
      </c>
      <c r="AH51" s="305">
        <f>D51-D39</f>
        <v>12801.903225807357</v>
      </c>
      <c r="AI51" s="305">
        <f>G51-G39</f>
        <v>-16430.645161290537</v>
      </c>
    </row>
    <row r="52" spans="1:35" x14ac:dyDescent="0.2">
      <c r="A52" s="277">
        <f t="shared" si="10"/>
        <v>30</v>
      </c>
      <c r="B52" s="285">
        <f t="shared" si="11"/>
        <v>36982</v>
      </c>
      <c r="C52" s="300">
        <v>749612.63333333295</v>
      </c>
      <c r="D52" s="301">
        <v>499754.3666666667</v>
      </c>
      <c r="E52" s="301">
        <f t="shared" si="6"/>
        <v>103947.3666666667</v>
      </c>
      <c r="F52" s="301">
        <v>247884.066666667</v>
      </c>
      <c r="G52" s="301">
        <v>476998.7</v>
      </c>
      <c r="H52" s="301">
        <f t="shared" si="7"/>
        <v>44050.233333333512</v>
      </c>
      <c r="I52" s="302">
        <v>91346.766666666706</v>
      </c>
      <c r="J52" s="301">
        <v>-320485.23333333299</v>
      </c>
      <c r="K52" s="301">
        <v>162561.96666666667</v>
      </c>
      <c r="L52" s="301">
        <f t="shared" si="8"/>
        <v>20778.133333333331</v>
      </c>
      <c r="M52" s="301">
        <v>129504.233333333</v>
      </c>
      <c r="N52" s="301">
        <v>100057.866666666</v>
      </c>
      <c r="O52" s="301">
        <v>-253485.1</v>
      </c>
      <c r="P52" s="301">
        <v>257843.46666666702</v>
      </c>
      <c r="Q52" s="301">
        <f t="shared" si="9"/>
        <v>-1668.8333333329647</v>
      </c>
      <c r="R52" s="303">
        <v>-511328.566666667</v>
      </c>
      <c r="S52" s="20">
        <v>2386162.6666666665</v>
      </c>
      <c r="T52" s="20"/>
      <c r="U52" s="20">
        <v>187820.66666666666</v>
      </c>
      <c r="V52" s="20"/>
      <c r="W52" s="20">
        <v>99946</v>
      </c>
      <c r="X52" s="20">
        <v>121870</v>
      </c>
      <c r="Y52" s="20"/>
      <c r="Z52" s="20"/>
      <c r="AA52" s="20">
        <v>1906501</v>
      </c>
      <c r="AB52" s="20">
        <v>65395.666666666664</v>
      </c>
      <c r="AC52" s="20"/>
      <c r="AD52" s="20">
        <f t="shared" si="13"/>
        <v>1841105.3333333333</v>
      </c>
      <c r="AE52" s="304">
        <f>($I52*$A52)+$AE51</f>
        <v>9548983.0000000019</v>
      </c>
      <c r="AF52" s="305">
        <f t="shared" si="12"/>
        <v>70025</v>
      </c>
    </row>
    <row r="53" spans="1:35" x14ac:dyDescent="0.2">
      <c r="A53" s="277">
        <f t="shared" si="10"/>
        <v>31</v>
      </c>
      <c r="B53" s="285">
        <f t="shared" si="11"/>
        <v>37012</v>
      </c>
      <c r="C53" s="300">
        <v>742509.51612903201</v>
      </c>
      <c r="D53" s="301">
        <v>402478.90322580648</v>
      </c>
      <c r="E53" s="301">
        <f t="shared" si="6"/>
        <v>63650.451612903329</v>
      </c>
      <c r="F53" s="301">
        <v>338048.16129032301</v>
      </c>
      <c r="G53" s="301">
        <v>541769.25806451624</v>
      </c>
      <c r="H53" s="301">
        <f t="shared" si="7"/>
        <v>97838.935483871319</v>
      </c>
      <c r="I53" s="302">
        <v>199018.4516129031</v>
      </c>
      <c r="J53" s="301">
        <v>-401730.41935483902</v>
      </c>
      <c r="K53" s="301">
        <v>133929.22580645161</v>
      </c>
      <c r="L53" s="301">
        <f t="shared" si="8"/>
        <v>7497.483870967757</v>
      </c>
      <c r="M53" s="301">
        <v>134605.129032258</v>
      </c>
      <c r="N53" s="301">
        <v>127717.35483871</v>
      </c>
      <c r="O53" s="301">
        <v>-273337.09677419398</v>
      </c>
      <c r="P53" s="301">
        <v>215569.16129032214</v>
      </c>
      <c r="Q53" s="301">
        <f t="shared" si="9"/>
        <v>-8227.9032258065417</v>
      </c>
      <c r="R53" s="303">
        <v>-488906.19354838697</v>
      </c>
      <c r="S53" s="20">
        <v>2338425</v>
      </c>
      <c r="T53" s="20"/>
      <c r="U53" s="20">
        <v>179113.88888888891</v>
      </c>
      <c r="V53" s="20"/>
      <c r="W53" s="20">
        <v>127568</v>
      </c>
      <c r="X53" s="20">
        <v>118312.22222222222</v>
      </c>
      <c r="Y53" s="20"/>
      <c r="Z53" s="20"/>
      <c r="AA53" s="20">
        <v>1769861</v>
      </c>
      <c r="AB53" s="20">
        <v>46768.333333333336</v>
      </c>
      <c r="AC53" s="20"/>
      <c r="AD53" s="20">
        <f t="shared" si="13"/>
        <v>1723092.6666666667</v>
      </c>
      <c r="AE53" s="304">
        <v>16264685</v>
      </c>
      <c r="AF53" s="305">
        <f t="shared" si="12"/>
        <v>143569.88888888876</v>
      </c>
    </row>
    <row r="54" spans="1:35" x14ac:dyDescent="0.2">
      <c r="A54" s="277">
        <f t="shared" si="10"/>
        <v>30</v>
      </c>
      <c r="B54" s="285">
        <f t="shared" si="11"/>
        <v>37043</v>
      </c>
      <c r="C54" s="300">
        <v>612584.5</v>
      </c>
      <c r="D54" s="301">
        <v>332856.59999999998</v>
      </c>
      <c r="E54" s="301">
        <f t="shared" si="6"/>
        <v>-12726.666666666744</v>
      </c>
      <c r="F54" s="301">
        <v>277706.66666666698</v>
      </c>
      <c r="G54" s="301">
        <v>534541.46666666679</v>
      </c>
      <c r="H54" s="301">
        <f t="shared" si="7"/>
        <v>41754.700000000244</v>
      </c>
      <c r="I54" s="302">
        <v>-8900.8666666666977</v>
      </c>
      <c r="J54" s="301">
        <v>-248573.26666666701</v>
      </c>
      <c r="K54" s="301">
        <v>107130.56666666665</v>
      </c>
      <c r="L54" s="301">
        <f t="shared" si="8"/>
        <v>-8689.2333333333518</v>
      </c>
      <c r="M54" s="301">
        <v>28063.5</v>
      </c>
      <c r="N54" s="301">
        <v>48879.199999999997</v>
      </c>
      <c r="O54" s="301">
        <v>-278622.2</v>
      </c>
      <c r="P54" s="301">
        <v>189382.8</v>
      </c>
      <c r="Q54" s="301">
        <f t="shared" si="9"/>
        <v>-38932.566666666215</v>
      </c>
      <c r="R54" s="303">
        <v>-467931.63333333301</v>
      </c>
      <c r="S54" s="20">
        <v>2032582</v>
      </c>
      <c r="T54" s="20"/>
      <c r="U54" s="20">
        <v>90076</v>
      </c>
      <c r="V54" s="20"/>
      <c r="W54" s="20">
        <v>48880</v>
      </c>
      <c r="X54" s="20">
        <v>135564</v>
      </c>
      <c r="Y54" s="20"/>
      <c r="Z54" s="20"/>
      <c r="AA54" s="20">
        <v>1782088</v>
      </c>
      <c r="AB54" s="20">
        <v>37915</v>
      </c>
      <c r="AC54" s="20"/>
      <c r="AD54" s="20">
        <f t="shared" si="13"/>
        <v>1744173</v>
      </c>
      <c r="AE54" s="304">
        <f>($I54*$A54)+$AE53</f>
        <v>15997659</v>
      </c>
      <c r="AF54" s="305">
        <f t="shared" si="12"/>
        <v>-24026</v>
      </c>
    </row>
    <row r="55" spans="1:35" x14ac:dyDescent="0.2">
      <c r="A55" s="277">
        <f t="shared" si="10"/>
        <v>31</v>
      </c>
      <c r="B55" s="285">
        <f t="shared" si="11"/>
        <v>37073</v>
      </c>
      <c r="C55" s="300">
        <v>768044.74193548399</v>
      </c>
      <c r="D55" s="301">
        <v>320159.70967741945</v>
      </c>
      <c r="E55" s="301">
        <f t="shared" si="6"/>
        <v>18001.806451613083</v>
      </c>
      <c r="F55" s="301">
        <v>445841.870967742</v>
      </c>
      <c r="G55" s="301">
        <v>517647.32258064509</v>
      </c>
      <c r="H55" s="301">
        <f t="shared" si="7"/>
        <v>-10615.645161290653</v>
      </c>
      <c r="I55" s="302">
        <v>12887.806451612898</v>
      </c>
      <c r="J55" s="301">
        <v>-84693.193548387106</v>
      </c>
      <c r="K55" s="301">
        <v>90062.774193548335</v>
      </c>
      <c r="L55" s="301">
        <f t="shared" si="8"/>
        <v>-42337.612903225876</v>
      </c>
      <c r="M55" s="301">
        <v>38703.677419354797</v>
      </c>
      <c r="N55" s="301">
        <v>-90474.903225806309</v>
      </c>
      <c r="O55" s="301">
        <v>-226527.129032258</v>
      </c>
      <c r="P55" s="301">
        <v>170268.74193548382</v>
      </c>
      <c r="Q55" s="301">
        <f t="shared" si="9"/>
        <v>-65188.645161289955</v>
      </c>
      <c r="R55" s="303">
        <v>-396735.09677419398</v>
      </c>
      <c r="S55" s="20">
        <v>2019442</v>
      </c>
      <c r="T55" s="20"/>
      <c r="U55" s="20">
        <v>89666</v>
      </c>
      <c r="V55" s="20"/>
      <c r="W55" s="20">
        <v>-89489</v>
      </c>
      <c r="X55" s="20">
        <v>127199</v>
      </c>
      <c r="Y55" s="20"/>
      <c r="Z55" s="20"/>
      <c r="AA55" s="20">
        <v>1860119</v>
      </c>
      <c r="AB55" s="20">
        <v>89783</v>
      </c>
      <c r="AC55" s="20"/>
      <c r="AD55" s="20">
        <f t="shared" si="13"/>
        <v>1770336</v>
      </c>
      <c r="AE55" s="304">
        <f>($I55*$A55)+$AE54</f>
        <v>16397181</v>
      </c>
      <c r="AF55" s="305">
        <f t="shared" si="12"/>
        <v>31947</v>
      </c>
    </row>
    <row r="56" spans="1:35" x14ac:dyDescent="0.2">
      <c r="A56" s="277">
        <f t="shared" si="10"/>
        <v>31</v>
      </c>
      <c r="B56" s="285">
        <f t="shared" si="11"/>
        <v>37104</v>
      </c>
      <c r="C56" s="300">
        <v>780910.61290322605</v>
      </c>
      <c r="D56" s="301">
        <v>319252.67741935485</v>
      </c>
      <c r="E56" s="301">
        <f t="shared" si="6"/>
        <v>11700.806451613025</v>
      </c>
      <c r="F56" s="301">
        <v>459284.19354838697</v>
      </c>
      <c r="G56" s="301">
        <v>504535.90322580625</v>
      </c>
      <c r="H56" s="301">
        <f t="shared" si="7"/>
        <v>-16727.999999999825</v>
      </c>
      <c r="I56" s="302">
        <v>20490.4516129033</v>
      </c>
      <c r="J56" s="301">
        <v>-65794.451612903198</v>
      </c>
      <c r="K56" s="301">
        <v>87276.580645161259</v>
      </c>
      <c r="L56" s="301">
        <f t="shared" si="8"/>
        <v>-47993.419354838741</v>
      </c>
      <c r="M56" s="301">
        <v>19567.870967741896</v>
      </c>
      <c r="N56" s="301">
        <v>-54401.612903225992</v>
      </c>
      <c r="O56" s="301">
        <v>-187903.22580645201</v>
      </c>
      <c r="P56" s="301">
        <v>167792.80645161282</v>
      </c>
      <c r="Q56" s="301">
        <f t="shared" si="9"/>
        <v>-46255.838709677919</v>
      </c>
      <c r="R56" s="303">
        <v>-355696.03225806501</v>
      </c>
      <c r="S56" s="20">
        <v>2088785</v>
      </c>
      <c r="T56" s="20"/>
      <c r="U56" s="20">
        <v>71399</v>
      </c>
      <c r="V56" s="20"/>
      <c r="W56" s="20">
        <v>-54401</v>
      </c>
      <c r="X56" s="20">
        <v>127915</v>
      </c>
      <c r="Y56" s="20"/>
      <c r="Z56" s="20"/>
      <c r="AA56" s="20">
        <v>1900420</v>
      </c>
      <c r="AB56" s="20">
        <v>114248</v>
      </c>
      <c r="AC56" s="20"/>
      <c r="AD56" s="20">
        <f t="shared" si="13"/>
        <v>1786172</v>
      </c>
      <c r="AE56" s="304">
        <f>($I56*$A56)+$AE55</f>
        <v>17032385.000000004</v>
      </c>
      <c r="AF56" s="305">
        <f t="shared" si="12"/>
        <v>43452</v>
      </c>
    </row>
    <row r="57" spans="1:35" x14ac:dyDescent="0.2">
      <c r="A57" s="277">
        <f t="shared" si="10"/>
        <v>30</v>
      </c>
      <c r="B57" s="285">
        <f t="shared" si="11"/>
        <v>37135</v>
      </c>
      <c r="C57" s="300">
        <v>765221.33333333302</v>
      </c>
      <c r="D57" s="301">
        <v>288884.5333333335</v>
      </c>
      <c r="E57" s="301">
        <f t="shared" si="6"/>
        <v>-104049.49999999977</v>
      </c>
      <c r="F57" s="301">
        <v>474518.6</v>
      </c>
      <c r="G57" s="301">
        <v>454576.76666666672</v>
      </c>
      <c r="H57" s="301">
        <f t="shared" si="7"/>
        <v>-42390.20000000007</v>
      </c>
      <c r="I57" s="302">
        <v>46956.566666666702</v>
      </c>
      <c r="J57" s="301">
        <v>-27258.166666666701</v>
      </c>
      <c r="K57" s="301">
        <v>114798.2</v>
      </c>
      <c r="L57" s="301">
        <f t="shared" si="8"/>
        <v>-22736.066666666782</v>
      </c>
      <c r="M57" s="301">
        <v>59652.800000000003</v>
      </c>
      <c r="N57" s="301">
        <v>-94186.033333333005</v>
      </c>
      <c r="O57" s="301">
        <v>-176471.4</v>
      </c>
      <c r="P57" s="301">
        <v>182557.26666666666</v>
      </c>
      <c r="Q57" s="301">
        <f t="shared" si="9"/>
        <v>-45458.966666666704</v>
      </c>
      <c r="R57" s="303">
        <v>-359028.566666667</v>
      </c>
      <c r="S57" s="20">
        <v>2025540</v>
      </c>
      <c r="T57" s="20"/>
      <c r="U57" s="20">
        <v>110485</v>
      </c>
      <c r="V57" s="20"/>
      <c r="W57" s="20">
        <v>93383</v>
      </c>
      <c r="X57" s="20">
        <v>115824</v>
      </c>
      <c r="Y57" s="20"/>
      <c r="Z57" s="20"/>
      <c r="AA57" s="20">
        <v>1836725</v>
      </c>
      <c r="AB57" s="20">
        <f>+AA57-AD57</f>
        <v>101865</v>
      </c>
      <c r="AC57" s="20"/>
      <c r="AD57" s="306">
        <v>1734860</v>
      </c>
      <c r="AE57" s="304">
        <v>19032000</v>
      </c>
      <c r="AF57" s="305">
        <f t="shared" si="12"/>
        <v>-130877</v>
      </c>
    </row>
    <row r="58" spans="1:35" x14ac:dyDescent="0.2">
      <c r="A58" s="277">
        <f t="shared" si="10"/>
        <v>31</v>
      </c>
      <c r="B58" s="307">
        <f t="shared" si="11"/>
        <v>37165</v>
      </c>
      <c r="C58" s="308">
        <v>870000</v>
      </c>
      <c r="D58" s="23">
        <f t="shared" ref="D58:D70" si="14">D46+E58</f>
        <v>398192.51612903218</v>
      </c>
      <c r="E58" s="308">
        <v>-30000</v>
      </c>
      <c r="F58" s="23">
        <f t="shared" ref="F58:F70" si="15">+C58-D58</f>
        <v>471807.48387096782</v>
      </c>
      <c r="G58" s="23">
        <f t="shared" ref="G58:G70" si="16">G46+H58</f>
        <v>523118.77419354895</v>
      </c>
      <c r="H58" s="308">
        <v>-95000</v>
      </c>
      <c r="I58" s="21">
        <f t="shared" ref="I58:I70" si="17">-(G58-F58+J58)</f>
        <v>24069.612903224857</v>
      </c>
      <c r="J58" s="23">
        <f t="shared" ref="J58:J70" si="18">-(-O58+N58+M58-K58)</f>
        <v>-75380.903225805989</v>
      </c>
      <c r="K58" s="23">
        <f t="shared" ref="K58:K70" si="19">K46+L58</f>
        <v>240486.35483870967</v>
      </c>
      <c r="L58" s="308">
        <v>40000</v>
      </c>
      <c r="M58" s="308">
        <v>40000</v>
      </c>
      <c r="N58" s="308">
        <v>95000</v>
      </c>
      <c r="O58" s="23">
        <f t="shared" ref="O58:O70" si="20">+R58+P58</f>
        <v>-180867.25806451566</v>
      </c>
      <c r="P58" s="23">
        <f t="shared" ref="P58:P70" si="21">P46+Q58</f>
        <v>254132.74193548434</v>
      </c>
      <c r="Q58" s="308">
        <v>-40000</v>
      </c>
      <c r="R58" s="309">
        <v>-435000</v>
      </c>
      <c r="S58" s="308">
        <v>2326000</v>
      </c>
      <c r="T58" s="23"/>
      <c r="U58" s="310">
        <f t="shared" ref="U58:U70" si="22">U46+V58</f>
        <v>255167.74193548388</v>
      </c>
      <c r="V58" s="308">
        <v>0</v>
      </c>
      <c r="W58" s="296">
        <f t="shared" ref="W58:W70" si="23">N58</f>
        <v>95000</v>
      </c>
      <c r="X58" s="23">
        <f t="shared" ref="X58:X70" si="24">X46+Y58</f>
        <v>109690.32258064517</v>
      </c>
      <c r="Y58" s="308">
        <v>0</v>
      </c>
      <c r="Z58" s="308">
        <v>85000</v>
      </c>
      <c r="AA58" s="23">
        <f t="shared" ref="AA58:AA70" si="25">S58-T58-U58-W58-X58-Z58</f>
        <v>1781141.935483871</v>
      </c>
      <c r="AB58" s="23">
        <f t="shared" ref="AB58:AB70" si="26">AB46+AC58</f>
        <v>69984</v>
      </c>
      <c r="AC58" s="308">
        <v>0</v>
      </c>
      <c r="AD58" s="310">
        <f t="shared" ref="AD58:AD70" si="27">AA58-AB58</f>
        <v>1711157.935483871</v>
      </c>
      <c r="AE58" s="299">
        <f t="shared" ref="AE58:AE70" si="28">($I58*$A58)+$AE57</f>
        <v>19778157.99999997</v>
      </c>
    </row>
    <row r="59" spans="1:35" x14ac:dyDescent="0.2">
      <c r="A59" s="277">
        <f t="shared" si="10"/>
        <v>30</v>
      </c>
      <c r="B59" s="285">
        <f t="shared" si="11"/>
        <v>37196</v>
      </c>
      <c r="C59" s="311">
        <v>900000</v>
      </c>
      <c r="D59" s="20">
        <f t="shared" si="14"/>
        <v>554721.566666667</v>
      </c>
      <c r="E59" s="312">
        <v>-80000</v>
      </c>
      <c r="F59" s="20">
        <f t="shared" si="15"/>
        <v>345278.433333333</v>
      </c>
      <c r="G59" s="20">
        <f t="shared" si="16"/>
        <v>641408</v>
      </c>
      <c r="H59" s="312">
        <v>-60000</v>
      </c>
      <c r="I59" s="302">
        <f t="shared" si="17"/>
        <v>-43750.866666666989</v>
      </c>
      <c r="J59" s="20">
        <f t="shared" si="18"/>
        <v>-252378.7</v>
      </c>
      <c r="K59" s="20">
        <f t="shared" si="19"/>
        <v>232095.96666666667</v>
      </c>
      <c r="L59" s="312">
        <v>-10000</v>
      </c>
      <c r="M59" s="312">
        <v>130000</v>
      </c>
      <c r="N59" s="312">
        <v>260000</v>
      </c>
      <c r="O59" s="20">
        <f t="shared" si="20"/>
        <v>-94474.666666666686</v>
      </c>
      <c r="P59" s="20">
        <f t="shared" si="21"/>
        <v>380525.33333333331</v>
      </c>
      <c r="Q59" s="312">
        <v>-5000</v>
      </c>
      <c r="R59" s="313">
        <v>-475000</v>
      </c>
      <c r="S59" s="312">
        <v>2575000</v>
      </c>
      <c r="T59" s="20"/>
      <c r="U59" s="306">
        <f t="shared" si="22"/>
        <v>205974.28571428568</v>
      </c>
      <c r="V59" s="312">
        <v>0</v>
      </c>
      <c r="W59" s="301">
        <f t="shared" si="23"/>
        <v>260000</v>
      </c>
      <c r="X59" s="20">
        <f t="shared" si="24"/>
        <v>137559.28571428571</v>
      </c>
      <c r="Y59" s="312">
        <v>0</v>
      </c>
      <c r="Z59" s="312">
        <v>85000</v>
      </c>
      <c r="AA59" s="20">
        <f t="shared" si="25"/>
        <v>1886466.4285714289</v>
      </c>
      <c r="AB59" s="20">
        <f t="shared" si="26"/>
        <v>185529.28571428571</v>
      </c>
      <c r="AC59" s="312">
        <v>75000</v>
      </c>
      <c r="AD59" s="306">
        <f t="shared" si="27"/>
        <v>1700937.1428571432</v>
      </c>
      <c r="AE59" s="304">
        <f t="shared" si="28"/>
        <v>18465631.999999959</v>
      </c>
    </row>
    <row r="60" spans="1:35" x14ac:dyDescent="0.2">
      <c r="A60" s="277">
        <f t="shared" si="10"/>
        <v>31</v>
      </c>
      <c r="B60" s="285">
        <f t="shared" si="11"/>
        <v>37226</v>
      </c>
      <c r="C60" s="311">
        <v>850000</v>
      </c>
      <c r="D60" s="20">
        <f t="shared" si="14"/>
        <v>588457.06451612816</v>
      </c>
      <c r="E60" s="312">
        <v>-40000</v>
      </c>
      <c r="F60" s="20">
        <f t="shared" si="15"/>
        <v>261542.93548387184</v>
      </c>
      <c r="G60" s="20">
        <f t="shared" si="16"/>
        <v>558515.58064516145</v>
      </c>
      <c r="H60" s="312">
        <v>-40000</v>
      </c>
      <c r="I60" s="302">
        <f t="shared" si="17"/>
        <v>-112702.1612903215</v>
      </c>
      <c r="J60" s="20">
        <f t="shared" si="18"/>
        <v>-184270.48387096811</v>
      </c>
      <c r="K60" s="20">
        <f t="shared" si="19"/>
        <v>236231.32258064515</v>
      </c>
      <c r="L60" s="312">
        <v>-10000</v>
      </c>
      <c r="M60" s="312">
        <v>150000</v>
      </c>
      <c r="N60" s="312">
        <v>180000</v>
      </c>
      <c r="O60" s="20">
        <f t="shared" si="20"/>
        <v>-90501.806451613258</v>
      </c>
      <c r="P60" s="20">
        <f t="shared" si="21"/>
        <v>384498.19354838674</v>
      </c>
      <c r="Q60" s="312">
        <v>-5000</v>
      </c>
      <c r="R60" s="313">
        <v>-475000</v>
      </c>
      <c r="S60" s="312">
        <v>2575000</v>
      </c>
      <c r="T60" s="20"/>
      <c r="U60" s="306">
        <f t="shared" si="22"/>
        <v>225516.20689655171</v>
      </c>
      <c r="V60" s="312">
        <v>0</v>
      </c>
      <c r="W60" s="301">
        <f t="shared" si="23"/>
        <v>180000</v>
      </c>
      <c r="X60" s="20">
        <f t="shared" si="24"/>
        <v>137948.96551724139</v>
      </c>
      <c r="Y60" s="312">
        <v>0</v>
      </c>
      <c r="Z60" s="312">
        <v>85000</v>
      </c>
      <c r="AA60" s="20">
        <f t="shared" si="25"/>
        <v>1946534.8275862066</v>
      </c>
      <c r="AB60" s="20">
        <f t="shared" si="26"/>
        <v>197354.13793103449</v>
      </c>
      <c r="AC60" s="312">
        <v>75000</v>
      </c>
      <c r="AD60" s="306">
        <f t="shared" si="27"/>
        <v>1749180.6896551722</v>
      </c>
      <c r="AE60" s="304">
        <f t="shared" si="28"/>
        <v>14971864.999999993</v>
      </c>
    </row>
    <row r="61" spans="1:35" x14ac:dyDescent="0.2">
      <c r="A61" s="277">
        <f t="shared" si="10"/>
        <v>31</v>
      </c>
      <c r="B61" s="285">
        <f t="shared" si="11"/>
        <v>37257</v>
      </c>
      <c r="C61" s="311">
        <v>850000</v>
      </c>
      <c r="D61" s="20">
        <f t="shared" si="14"/>
        <v>551214.09677419392</v>
      </c>
      <c r="E61" s="312">
        <v>-40000</v>
      </c>
      <c r="F61" s="20">
        <f t="shared" si="15"/>
        <v>298785.90322580608</v>
      </c>
      <c r="G61" s="20">
        <f t="shared" si="16"/>
        <v>580122.70967741939</v>
      </c>
      <c r="H61" s="312">
        <v>15000</v>
      </c>
      <c r="I61" s="302">
        <f t="shared" si="17"/>
        <v>-129806.90322580666</v>
      </c>
      <c r="J61" s="20">
        <f t="shared" si="18"/>
        <v>-151529.90322580666</v>
      </c>
      <c r="K61" s="20">
        <f t="shared" si="19"/>
        <v>228659.83870967734</v>
      </c>
      <c r="L61" s="312">
        <v>-10000</v>
      </c>
      <c r="M61" s="312">
        <v>150000</v>
      </c>
      <c r="N61" s="312">
        <v>160000</v>
      </c>
      <c r="O61" s="20">
        <f t="shared" si="20"/>
        <v>-70189.741935483995</v>
      </c>
      <c r="P61" s="20">
        <f t="shared" si="21"/>
        <v>404810.25806451601</v>
      </c>
      <c r="Q61" s="312">
        <v>-5000</v>
      </c>
      <c r="R61" s="313">
        <v>-475000</v>
      </c>
      <c r="S61" s="312">
        <v>2575000</v>
      </c>
      <c r="T61" s="20"/>
      <c r="U61" s="306">
        <f t="shared" si="22"/>
        <v>221210.6451612903</v>
      </c>
      <c r="V61" s="312">
        <v>0</v>
      </c>
      <c r="W61" s="301">
        <f t="shared" si="23"/>
        <v>160000</v>
      </c>
      <c r="X61" s="20">
        <f t="shared" si="24"/>
        <v>135545.80645161291</v>
      </c>
      <c r="Y61" s="312">
        <v>0</v>
      </c>
      <c r="Z61" s="312">
        <v>85000</v>
      </c>
      <c r="AA61" s="20">
        <f t="shared" si="25"/>
        <v>1973243.548387097</v>
      </c>
      <c r="AB61" s="20">
        <f t="shared" si="26"/>
        <v>181947.09677419355</v>
      </c>
      <c r="AC61" s="312">
        <v>75000</v>
      </c>
      <c r="AD61" s="306">
        <f t="shared" si="27"/>
        <v>1791296.4516129035</v>
      </c>
      <c r="AE61" s="304">
        <f t="shared" si="28"/>
        <v>10947850.999999985</v>
      </c>
    </row>
    <row r="62" spans="1:35" x14ac:dyDescent="0.2">
      <c r="A62" s="277">
        <f t="shared" si="10"/>
        <v>28</v>
      </c>
      <c r="B62" s="285">
        <f t="shared" si="11"/>
        <v>37288</v>
      </c>
      <c r="C62" s="311">
        <v>850000</v>
      </c>
      <c r="D62" s="20">
        <f t="shared" si="14"/>
        <v>635841.89285714354</v>
      </c>
      <c r="E62" s="312">
        <v>-40000</v>
      </c>
      <c r="F62" s="20">
        <f t="shared" si="15"/>
        <v>214158.10714285646</v>
      </c>
      <c r="G62" s="20">
        <f t="shared" si="16"/>
        <v>441298.57142857078</v>
      </c>
      <c r="H62" s="312">
        <v>-130000</v>
      </c>
      <c r="I62" s="302">
        <f t="shared" si="17"/>
        <v>-60251.464285714319</v>
      </c>
      <c r="J62" s="20">
        <f t="shared" si="18"/>
        <v>-166889</v>
      </c>
      <c r="K62" s="20">
        <f t="shared" si="19"/>
        <v>226331.75</v>
      </c>
      <c r="L62" s="312">
        <v>-10000</v>
      </c>
      <c r="M62" s="312">
        <v>140000</v>
      </c>
      <c r="N62" s="312">
        <v>140000</v>
      </c>
      <c r="O62" s="20">
        <f t="shared" si="20"/>
        <v>-113220.75</v>
      </c>
      <c r="P62" s="20">
        <f t="shared" si="21"/>
        <v>361779.25</v>
      </c>
      <c r="Q62" s="312">
        <v>-5000</v>
      </c>
      <c r="R62" s="313">
        <v>-475000</v>
      </c>
      <c r="S62" s="312">
        <v>2525000</v>
      </c>
      <c r="T62" s="20"/>
      <c r="U62" s="306">
        <f t="shared" si="22"/>
        <v>196458.92857142855</v>
      </c>
      <c r="V62" s="312">
        <v>0</v>
      </c>
      <c r="W62" s="301">
        <f t="shared" si="23"/>
        <v>140000</v>
      </c>
      <c r="X62" s="20">
        <f t="shared" si="24"/>
        <v>137901.42857142858</v>
      </c>
      <c r="Y62" s="312">
        <v>0</v>
      </c>
      <c r="Z62" s="312">
        <v>85000</v>
      </c>
      <c r="AA62" s="20">
        <f t="shared" si="25"/>
        <v>1965639.6428571427</v>
      </c>
      <c r="AB62" s="20">
        <f t="shared" si="26"/>
        <v>178067.14285714284</v>
      </c>
      <c r="AC62" s="312">
        <v>75000</v>
      </c>
      <c r="AD62" s="306">
        <f t="shared" si="27"/>
        <v>1787572.5</v>
      </c>
      <c r="AE62" s="304">
        <f t="shared" si="28"/>
        <v>9260809.9999999851</v>
      </c>
    </row>
    <row r="63" spans="1:35" x14ac:dyDescent="0.2">
      <c r="A63" s="277">
        <f t="shared" si="10"/>
        <v>31</v>
      </c>
      <c r="B63" s="289">
        <f t="shared" si="11"/>
        <v>37316</v>
      </c>
      <c r="C63" s="314">
        <v>850000</v>
      </c>
      <c r="D63" s="23">
        <f t="shared" si="14"/>
        <v>525544.80645161285</v>
      </c>
      <c r="E63" s="308">
        <v>-30000</v>
      </c>
      <c r="F63" s="23">
        <f t="shared" si="15"/>
        <v>324455.19354838715</v>
      </c>
      <c r="G63" s="23">
        <f t="shared" si="16"/>
        <v>513718.06451612921</v>
      </c>
      <c r="H63" s="308">
        <v>-30000</v>
      </c>
      <c r="I63" s="297">
        <f t="shared" si="17"/>
        <v>-65237.935483871552</v>
      </c>
      <c r="J63" s="23">
        <f t="shared" si="18"/>
        <v>-124024.9354838705</v>
      </c>
      <c r="K63" s="23">
        <f t="shared" si="19"/>
        <v>186486.32258064515</v>
      </c>
      <c r="L63" s="308">
        <v>-10000</v>
      </c>
      <c r="M63" s="308">
        <v>80000</v>
      </c>
      <c r="N63" s="308">
        <v>40000</v>
      </c>
      <c r="O63" s="23">
        <f t="shared" si="20"/>
        <v>-190511.25806451566</v>
      </c>
      <c r="P63" s="23">
        <f t="shared" si="21"/>
        <v>284488.74193548434</v>
      </c>
      <c r="Q63" s="308">
        <v>-5000</v>
      </c>
      <c r="R63" s="309">
        <v>-475000</v>
      </c>
      <c r="S63" s="308">
        <v>2475000</v>
      </c>
      <c r="T63" s="23"/>
      <c r="U63" s="310">
        <f t="shared" si="22"/>
        <v>185557.74193548385</v>
      </c>
      <c r="V63" s="308">
        <v>0</v>
      </c>
      <c r="W63" s="296">
        <f t="shared" si="23"/>
        <v>40000</v>
      </c>
      <c r="X63" s="23">
        <f t="shared" si="24"/>
        <v>125263.87096774194</v>
      </c>
      <c r="Y63" s="308">
        <v>0</v>
      </c>
      <c r="Z63" s="308">
        <v>85000</v>
      </c>
      <c r="AA63" s="23">
        <f t="shared" si="25"/>
        <v>2039178.3870967743</v>
      </c>
      <c r="AB63" s="23">
        <f t="shared" si="26"/>
        <v>149222.90322580645</v>
      </c>
      <c r="AC63" s="308">
        <v>75000</v>
      </c>
      <c r="AD63" s="310">
        <f t="shared" si="27"/>
        <v>1889955.4838709678</v>
      </c>
      <c r="AE63" s="299">
        <f t="shared" si="28"/>
        <v>7238433.9999999665</v>
      </c>
    </row>
    <row r="64" spans="1:35" hidden="1" x14ac:dyDescent="0.2">
      <c r="A64" s="277">
        <f t="shared" si="10"/>
        <v>30</v>
      </c>
      <c r="B64" s="285">
        <f t="shared" si="11"/>
        <v>37347</v>
      </c>
      <c r="C64" s="311">
        <v>770000</v>
      </c>
      <c r="D64" s="20">
        <f t="shared" si="14"/>
        <v>499754.3666666667</v>
      </c>
      <c r="E64" s="312">
        <v>0</v>
      </c>
      <c r="F64" s="20">
        <f t="shared" si="15"/>
        <v>270245.6333333333</v>
      </c>
      <c r="G64" s="20">
        <f t="shared" si="16"/>
        <v>476998.7</v>
      </c>
      <c r="H64" s="312">
        <v>0</v>
      </c>
      <c r="I64" s="302">
        <f t="shared" si="17"/>
        <v>102841.49999999959</v>
      </c>
      <c r="J64" s="20">
        <f t="shared" si="18"/>
        <v>-309594.5666666663</v>
      </c>
      <c r="K64" s="20">
        <f t="shared" si="19"/>
        <v>162561.96666666667</v>
      </c>
      <c r="L64" s="312">
        <v>0</v>
      </c>
      <c r="M64" s="312">
        <v>130000</v>
      </c>
      <c r="N64" s="312">
        <v>125000</v>
      </c>
      <c r="O64" s="20">
        <f t="shared" si="20"/>
        <v>-217156.53333333298</v>
      </c>
      <c r="P64" s="20">
        <f t="shared" si="21"/>
        <v>257843.46666666702</v>
      </c>
      <c r="Q64" s="312">
        <v>0</v>
      </c>
      <c r="R64" s="313">
        <v>-475000</v>
      </c>
      <c r="S64" s="312">
        <v>2400000</v>
      </c>
      <c r="T64" s="20"/>
      <c r="U64" s="306">
        <f t="shared" si="22"/>
        <v>187820.66666666666</v>
      </c>
      <c r="V64" s="312">
        <v>0</v>
      </c>
      <c r="W64" s="301">
        <f t="shared" si="23"/>
        <v>125000</v>
      </c>
      <c r="X64" s="20">
        <f t="shared" si="24"/>
        <v>121870</v>
      </c>
      <c r="Y64" s="312">
        <v>0</v>
      </c>
      <c r="Z64" s="312">
        <v>85000</v>
      </c>
      <c r="AA64" s="20">
        <f t="shared" si="25"/>
        <v>1880309.3333333335</v>
      </c>
      <c r="AB64" s="20">
        <f t="shared" si="26"/>
        <v>115395.66666666666</v>
      </c>
      <c r="AC64" s="312">
        <v>50000</v>
      </c>
      <c r="AD64" s="306">
        <f t="shared" si="27"/>
        <v>1764913.6666666667</v>
      </c>
      <c r="AE64" s="304">
        <f t="shared" si="28"/>
        <v>10323678.999999955</v>
      </c>
      <c r="AF64" s="305"/>
      <c r="AG64" s="305"/>
    </row>
    <row r="65" spans="1:33" hidden="1" x14ac:dyDescent="0.2">
      <c r="A65" s="277">
        <f t="shared" si="10"/>
        <v>31</v>
      </c>
      <c r="B65" s="285">
        <f t="shared" si="11"/>
        <v>37377</v>
      </c>
      <c r="C65" s="311">
        <v>780000</v>
      </c>
      <c r="D65" s="20">
        <f t="shared" si="14"/>
        <v>402478.90322580648</v>
      </c>
      <c r="E65" s="312">
        <v>0</v>
      </c>
      <c r="F65" s="20">
        <f t="shared" si="15"/>
        <v>377521.09677419352</v>
      </c>
      <c r="G65" s="20">
        <f t="shared" si="16"/>
        <v>541769.25806451624</v>
      </c>
      <c r="H65" s="312">
        <v>0</v>
      </c>
      <c r="I65" s="18">
        <f t="shared" si="17"/>
        <v>246253.45161290345</v>
      </c>
      <c r="J65" s="20">
        <f t="shared" si="18"/>
        <v>-410501.61290322617</v>
      </c>
      <c r="K65" s="20">
        <f t="shared" si="19"/>
        <v>133929.22580645161</v>
      </c>
      <c r="L65" s="312">
        <v>0</v>
      </c>
      <c r="M65" s="312">
        <v>130000</v>
      </c>
      <c r="N65" s="312">
        <v>155000</v>
      </c>
      <c r="O65" s="20">
        <f t="shared" si="20"/>
        <v>-259430.83870967786</v>
      </c>
      <c r="P65" s="20">
        <f t="shared" si="21"/>
        <v>215569.16129032214</v>
      </c>
      <c r="Q65" s="312">
        <v>0</v>
      </c>
      <c r="R65" s="313">
        <v>-475000</v>
      </c>
      <c r="S65" s="312">
        <v>2400000</v>
      </c>
      <c r="T65" s="20"/>
      <c r="U65" s="306">
        <f t="shared" si="22"/>
        <v>179113.88888888891</v>
      </c>
      <c r="V65" s="312">
        <v>0</v>
      </c>
      <c r="W65" s="301">
        <f t="shared" si="23"/>
        <v>155000</v>
      </c>
      <c r="X65" s="20">
        <f t="shared" si="24"/>
        <v>118312.22222222222</v>
      </c>
      <c r="Y65" s="312">
        <v>0</v>
      </c>
      <c r="Z65" s="312">
        <v>85000</v>
      </c>
      <c r="AA65" s="20">
        <f t="shared" si="25"/>
        <v>1862573.8888888888</v>
      </c>
      <c r="AB65" s="20">
        <f t="shared" si="26"/>
        <v>96768.333333333343</v>
      </c>
      <c r="AC65" s="312">
        <v>50000</v>
      </c>
      <c r="AD65" s="306">
        <f t="shared" si="27"/>
        <v>1765805.5555555555</v>
      </c>
      <c r="AE65" s="304">
        <f t="shared" si="28"/>
        <v>17957535.999999963</v>
      </c>
      <c r="AF65" s="305"/>
      <c r="AG65" s="305"/>
    </row>
    <row r="66" spans="1:33" hidden="1" x14ac:dyDescent="0.2">
      <c r="A66" s="277">
        <f t="shared" si="10"/>
        <v>30</v>
      </c>
      <c r="B66" s="285">
        <f t="shared" si="11"/>
        <v>37408</v>
      </c>
      <c r="C66" s="311">
        <v>800000</v>
      </c>
      <c r="D66" s="20">
        <f t="shared" si="14"/>
        <v>332856.59999999998</v>
      </c>
      <c r="E66" s="312">
        <v>0</v>
      </c>
      <c r="F66" s="20">
        <f t="shared" si="15"/>
        <v>467143.4</v>
      </c>
      <c r="G66" s="20">
        <f t="shared" si="16"/>
        <v>534541.46666666679</v>
      </c>
      <c r="H66" s="312">
        <v>0</v>
      </c>
      <c r="I66" s="18">
        <f t="shared" si="17"/>
        <v>47088.566666666593</v>
      </c>
      <c r="J66" s="20">
        <f t="shared" si="18"/>
        <v>-114486.63333333336</v>
      </c>
      <c r="K66" s="20">
        <f t="shared" si="19"/>
        <v>107130.56666666665</v>
      </c>
      <c r="L66" s="312">
        <v>0</v>
      </c>
      <c r="M66" s="312">
        <v>50000</v>
      </c>
      <c r="N66" s="312">
        <v>-114000</v>
      </c>
      <c r="O66" s="20">
        <f t="shared" si="20"/>
        <v>-285617.2</v>
      </c>
      <c r="P66" s="20">
        <f t="shared" si="21"/>
        <v>189382.8</v>
      </c>
      <c r="Q66" s="312">
        <v>0</v>
      </c>
      <c r="R66" s="313">
        <v>-475000</v>
      </c>
      <c r="S66" s="312">
        <v>2050000</v>
      </c>
      <c r="T66" s="20"/>
      <c r="U66" s="306">
        <f t="shared" si="22"/>
        <v>90076</v>
      </c>
      <c r="V66" s="312">
        <v>0</v>
      </c>
      <c r="W66" s="301">
        <f t="shared" si="23"/>
        <v>-114000</v>
      </c>
      <c r="X66" s="20">
        <f t="shared" si="24"/>
        <v>135564</v>
      </c>
      <c r="Y66" s="312">
        <v>0</v>
      </c>
      <c r="Z66" s="312">
        <v>85000</v>
      </c>
      <c r="AA66" s="20">
        <f t="shared" si="25"/>
        <v>1853360</v>
      </c>
      <c r="AB66" s="20">
        <f t="shared" si="26"/>
        <v>87915</v>
      </c>
      <c r="AC66" s="312">
        <v>50000</v>
      </c>
      <c r="AD66" s="306">
        <f t="shared" si="27"/>
        <v>1765445</v>
      </c>
      <c r="AE66" s="304">
        <f t="shared" si="28"/>
        <v>19370192.999999959</v>
      </c>
      <c r="AF66" s="305"/>
      <c r="AG66" s="305"/>
    </row>
    <row r="67" spans="1:33" hidden="1" x14ac:dyDescent="0.2">
      <c r="A67" s="277">
        <f t="shared" si="10"/>
        <v>31</v>
      </c>
      <c r="B67" s="285">
        <f t="shared" si="11"/>
        <v>37438</v>
      </c>
      <c r="C67" s="311">
        <v>760000</v>
      </c>
      <c r="D67" s="20">
        <f t="shared" si="14"/>
        <v>320159.70967741945</v>
      </c>
      <c r="E67" s="312">
        <v>0</v>
      </c>
      <c r="F67" s="20">
        <f t="shared" si="15"/>
        <v>439840.29032258055</v>
      </c>
      <c r="G67" s="20">
        <f t="shared" si="16"/>
        <v>517647.32258064509</v>
      </c>
      <c r="H67" s="312">
        <v>0</v>
      </c>
      <c r="I67" s="18">
        <f t="shared" si="17"/>
        <v>-20138.5483870967</v>
      </c>
      <c r="J67" s="20">
        <f t="shared" si="18"/>
        <v>-57668.483870967844</v>
      </c>
      <c r="K67" s="20">
        <f t="shared" si="19"/>
        <v>90062.774193548335</v>
      </c>
      <c r="L67" s="312">
        <v>0</v>
      </c>
      <c r="M67" s="312">
        <v>50000</v>
      </c>
      <c r="N67" s="312">
        <v>-207000</v>
      </c>
      <c r="O67" s="20">
        <f t="shared" si="20"/>
        <v>-304731.25806451618</v>
      </c>
      <c r="P67" s="20">
        <f t="shared" si="21"/>
        <v>170268.74193548382</v>
      </c>
      <c r="Q67" s="312">
        <v>0</v>
      </c>
      <c r="R67" s="313">
        <v>-475000</v>
      </c>
      <c r="S67" s="312">
        <v>2000000</v>
      </c>
      <c r="T67" s="20"/>
      <c r="U67" s="306">
        <f t="shared" si="22"/>
        <v>89666</v>
      </c>
      <c r="V67" s="312">
        <v>0</v>
      </c>
      <c r="W67" s="301">
        <f t="shared" si="23"/>
        <v>-207000</v>
      </c>
      <c r="X67" s="20">
        <f t="shared" si="24"/>
        <v>127199</v>
      </c>
      <c r="Y67" s="312">
        <v>0</v>
      </c>
      <c r="Z67" s="312">
        <v>85000</v>
      </c>
      <c r="AA67" s="20">
        <f t="shared" si="25"/>
        <v>1905135</v>
      </c>
      <c r="AB67" s="20">
        <f t="shared" si="26"/>
        <v>139783</v>
      </c>
      <c r="AC67" s="312">
        <v>50000</v>
      </c>
      <c r="AD67" s="306">
        <f t="shared" si="27"/>
        <v>1765352</v>
      </c>
      <c r="AE67" s="304">
        <f t="shared" si="28"/>
        <v>18745897.999999963</v>
      </c>
      <c r="AF67" s="305"/>
      <c r="AG67" s="305"/>
    </row>
    <row r="68" spans="1:33" hidden="1" x14ac:dyDescent="0.2">
      <c r="A68" s="277">
        <f t="shared" si="10"/>
        <v>31</v>
      </c>
      <c r="B68" s="285">
        <f t="shared" si="11"/>
        <v>37469</v>
      </c>
      <c r="C68" s="311">
        <v>772000</v>
      </c>
      <c r="D68" s="20">
        <f t="shared" si="14"/>
        <v>319252.67741935485</v>
      </c>
      <c r="E68" s="312">
        <v>0</v>
      </c>
      <c r="F68" s="20">
        <f t="shared" si="15"/>
        <v>452747.32258064515</v>
      </c>
      <c r="G68" s="20">
        <f t="shared" si="16"/>
        <v>504535.90322580625</v>
      </c>
      <c r="H68" s="312">
        <v>0</v>
      </c>
      <c r="I68" s="18">
        <f t="shared" si="17"/>
        <v>68142.032258064792</v>
      </c>
      <c r="J68" s="20">
        <f t="shared" si="18"/>
        <v>-119930.61290322589</v>
      </c>
      <c r="K68" s="20">
        <f t="shared" si="19"/>
        <v>87276.580645161259</v>
      </c>
      <c r="L68" s="312">
        <v>0</v>
      </c>
      <c r="M68" s="312">
        <v>40000</v>
      </c>
      <c r="N68" s="312">
        <v>-140000</v>
      </c>
      <c r="O68" s="20">
        <f t="shared" si="20"/>
        <v>-307207.19354838715</v>
      </c>
      <c r="P68" s="20">
        <f t="shared" si="21"/>
        <v>167792.80645161282</v>
      </c>
      <c r="Q68" s="312">
        <v>0</v>
      </c>
      <c r="R68" s="313">
        <v>-475000</v>
      </c>
      <c r="S68" s="312">
        <v>2075000</v>
      </c>
      <c r="T68" s="20"/>
      <c r="U68" s="306">
        <f t="shared" si="22"/>
        <v>71399</v>
      </c>
      <c r="V68" s="312">
        <v>0</v>
      </c>
      <c r="W68" s="301">
        <f t="shared" si="23"/>
        <v>-140000</v>
      </c>
      <c r="X68" s="20">
        <f t="shared" si="24"/>
        <v>127915</v>
      </c>
      <c r="Y68" s="312">
        <v>0</v>
      </c>
      <c r="Z68" s="312">
        <v>85000</v>
      </c>
      <c r="AA68" s="20">
        <f t="shared" si="25"/>
        <v>1930686</v>
      </c>
      <c r="AB68" s="20">
        <f t="shared" si="26"/>
        <v>164248</v>
      </c>
      <c r="AC68" s="312">
        <v>50000</v>
      </c>
      <c r="AD68" s="306">
        <f t="shared" si="27"/>
        <v>1766438</v>
      </c>
      <c r="AE68" s="304">
        <f t="shared" si="28"/>
        <v>20858300.99999997</v>
      </c>
      <c r="AF68" s="305"/>
      <c r="AG68" s="305"/>
    </row>
    <row r="69" spans="1:33" hidden="1" x14ac:dyDescent="0.2">
      <c r="A69" s="277">
        <f t="shared" ref="A69:A87" si="29">B70-B69</f>
        <v>30</v>
      </c>
      <c r="B69" s="285">
        <f t="shared" si="11"/>
        <v>37500</v>
      </c>
      <c r="C69" s="311">
        <v>771000</v>
      </c>
      <c r="D69" s="20">
        <f t="shared" si="14"/>
        <v>288884.5333333335</v>
      </c>
      <c r="E69" s="312">
        <v>0</v>
      </c>
      <c r="F69" s="20">
        <f t="shared" si="15"/>
        <v>482115.4666666665</v>
      </c>
      <c r="G69" s="20">
        <f t="shared" si="16"/>
        <v>454576.76666666672</v>
      </c>
      <c r="H69" s="312">
        <v>0</v>
      </c>
      <c r="I69" s="18">
        <f t="shared" si="17"/>
        <v>127183.23333333312</v>
      </c>
      <c r="J69" s="20">
        <f t="shared" si="18"/>
        <v>-99644.53333333334</v>
      </c>
      <c r="K69" s="20">
        <f t="shared" si="19"/>
        <v>114798.2</v>
      </c>
      <c r="L69" s="312">
        <v>0</v>
      </c>
      <c r="M69" s="312">
        <v>75000</v>
      </c>
      <c r="N69" s="312">
        <v>-153000</v>
      </c>
      <c r="O69" s="20">
        <f t="shared" si="20"/>
        <v>-292442.73333333334</v>
      </c>
      <c r="P69" s="20">
        <f t="shared" si="21"/>
        <v>182557.26666666666</v>
      </c>
      <c r="Q69" s="312">
        <v>0</v>
      </c>
      <c r="R69" s="313">
        <v>-475000</v>
      </c>
      <c r="S69" s="312">
        <v>2075000</v>
      </c>
      <c r="T69" s="20"/>
      <c r="U69" s="306">
        <f t="shared" si="22"/>
        <v>110485</v>
      </c>
      <c r="V69" s="312">
        <v>0</v>
      </c>
      <c r="W69" s="301">
        <f t="shared" si="23"/>
        <v>-153000</v>
      </c>
      <c r="X69" s="20">
        <f t="shared" si="24"/>
        <v>115824</v>
      </c>
      <c r="Y69" s="312">
        <v>0</v>
      </c>
      <c r="Z69" s="312">
        <v>85000</v>
      </c>
      <c r="AA69" s="20">
        <f t="shared" si="25"/>
        <v>1916691</v>
      </c>
      <c r="AB69" s="20">
        <f t="shared" si="26"/>
        <v>151865</v>
      </c>
      <c r="AC69" s="312">
        <v>50000</v>
      </c>
      <c r="AD69" s="306">
        <f t="shared" si="27"/>
        <v>1764826</v>
      </c>
      <c r="AE69" s="304">
        <f t="shared" si="28"/>
        <v>24673797.999999963</v>
      </c>
      <c r="AF69" s="305"/>
      <c r="AG69" s="305"/>
    </row>
    <row r="70" spans="1:33" ht="12" hidden="1" thickBot="1" x14ac:dyDescent="0.25">
      <c r="A70" s="277">
        <f t="shared" si="29"/>
        <v>31</v>
      </c>
      <c r="B70" s="315">
        <f t="shared" si="11"/>
        <v>37530</v>
      </c>
      <c r="C70" s="316">
        <v>772000</v>
      </c>
      <c r="D70" s="317">
        <f t="shared" si="14"/>
        <v>398192.51612903218</v>
      </c>
      <c r="E70" s="318">
        <v>0</v>
      </c>
      <c r="F70" s="317">
        <f t="shared" si="15"/>
        <v>373807.48387096782</v>
      </c>
      <c r="G70" s="317">
        <f t="shared" si="16"/>
        <v>523118.77419354895</v>
      </c>
      <c r="H70" s="318">
        <v>0</v>
      </c>
      <c r="I70" s="319">
        <f t="shared" si="17"/>
        <v>-28930.387096775143</v>
      </c>
      <c r="J70" s="317">
        <f t="shared" si="18"/>
        <v>-120380.90322580599</v>
      </c>
      <c r="K70" s="317">
        <f t="shared" si="19"/>
        <v>240486.35483870967</v>
      </c>
      <c r="L70" s="318">
        <v>0</v>
      </c>
      <c r="M70" s="318">
        <v>125000</v>
      </c>
      <c r="N70" s="318">
        <v>15000</v>
      </c>
      <c r="O70" s="317">
        <f t="shared" si="20"/>
        <v>-220867.25806451566</v>
      </c>
      <c r="P70" s="317">
        <f t="shared" si="21"/>
        <v>254132.74193548434</v>
      </c>
      <c r="Q70" s="318">
        <v>0</v>
      </c>
      <c r="R70" s="320">
        <v>-475000</v>
      </c>
      <c r="S70" s="318">
        <v>2350000</v>
      </c>
      <c r="T70" s="317"/>
      <c r="U70" s="321">
        <f t="shared" si="22"/>
        <v>255167.74193548388</v>
      </c>
      <c r="V70" s="318">
        <v>0</v>
      </c>
      <c r="W70" s="322">
        <f t="shared" si="23"/>
        <v>15000</v>
      </c>
      <c r="X70" s="317">
        <f t="shared" si="24"/>
        <v>109690.32258064517</v>
      </c>
      <c r="Y70" s="318">
        <v>0</v>
      </c>
      <c r="Z70" s="318">
        <v>85000</v>
      </c>
      <c r="AA70" s="317">
        <f t="shared" si="25"/>
        <v>1885141.935483871</v>
      </c>
      <c r="AB70" s="317">
        <f t="shared" si="26"/>
        <v>119984</v>
      </c>
      <c r="AC70" s="318">
        <v>50000</v>
      </c>
      <c r="AD70" s="321">
        <f t="shared" si="27"/>
        <v>1765157.935483871</v>
      </c>
      <c r="AE70" s="323">
        <f t="shared" si="28"/>
        <v>23776955.999999933</v>
      </c>
      <c r="AF70" s="305"/>
      <c r="AG70" s="305"/>
    </row>
    <row r="71" spans="1:33" hidden="1" x14ac:dyDescent="0.2">
      <c r="A71" s="277">
        <f t="shared" si="29"/>
        <v>30</v>
      </c>
      <c r="B71" s="285">
        <f t="shared" si="11"/>
        <v>37561</v>
      </c>
      <c r="C71" s="324"/>
      <c r="D71" s="20"/>
      <c r="E71" s="20"/>
      <c r="F71" s="20"/>
      <c r="G71" s="20"/>
      <c r="H71" s="20"/>
      <c r="I71" s="18"/>
      <c r="J71" s="20"/>
      <c r="K71" s="20"/>
      <c r="L71" s="20"/>
      <c r="M71" s="20"/>
      <c r="N71" s="20"/>
      <c r="O71" s="20"/>
      <c r="P71" s="20"/>
      <c r="Q71" s="20"/>
      <c r="R71" s="20"/>
      <c r="S71" s="32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04"/>
    </row>
    <row r="72" spans="1:33" hidden="1" x14ac:dyDescent="0.2">
      <c r="A72" s="277">
        <f t="shared" si="29"/>
        <v>31</v>
      </c>
      <c r="B72" s="285">
        <f t="shared" si="11"/>
        <v>37591</v>
      </c>
      <c r="C72" s="324"/>
      <c r="D72" s="20"/>
      <c r="E72" s="20"/>
      <c r="F72" s="20"/>
      <c r="G72" s="20"/>
      <c r="H72" s="20"/>
      <c r="I72" s="18"/>
      <c r="J72" s="20"/>
      <c r="K72" s="20"/>
      <c r="L72" s="20"/>
      <c r="M72" s="20"/>
      <c r="N72" s="20"/>
      <c r="O72" s="20"/>
      <c r="P72" s="20"/>
      <c r="Q72" s="20"/>
      <c r="R72" s="20"/>
      <c r="S72" s="32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04"/>
    </row>
    <row r="73" spans="1:33" hidden="1" x14ac:dyDescent="0.2">
      <c r="A73" s="277">
        <f t="shared" si="29"/>
        <v>31</v>
      </c>
      <c r="B73" s="285">
        <f t="shared" si="11"/>
        <v>37622</v>
      </c>
      <c r="C73" s="324"/>
      <c r="D73" s="20"/>
      <c r="E73" s="20"/>
      <c r="F73" s="20"/>
      <c r="G73" s="20"/>
      <c r="H73" s="20"/>
      <c r="I73" s="18"/>
      <c r="J73" s="20"/>
      <c r="K73" s="20"/>
      <c r="L73" s="20"/>
      <c r="M73" s="20"/>
      <c r="N73" s="20"/>
      <c r="O73" s="20"/>
      <c r="P73" s="20"/>
      <c r="Q73" s="20"/>
      <c r="R73" s="20"/>
      <c r="S73" s="32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04"/>
    </row>
    <row r="74" spans="1:33" hidden="1" x14ac:dyDescent="0.2">
      <c r="A74" s="277">
        <f t="shared" si="29"/>
        <v>28</v>
      </c>
      <c r="B74" s="285">
        <f t="shared" si="11"/>
        <v>37653</v>
      </c>
      <c r="C74" s="324"/>
      <c r="D74" s="20"/>
      <c r="E74" s="20"/>
      <c r="F74" s="20"/>
      <c r="G74" s="20"/>
      <c r="H74" s="20"/>
      <c r="I74" s="18"/>
      <c r="J74" s="20"/>
      <c r="K74" s="20"/>
      <c r="L74" s="20"/>
      <c r="M74" s="20"/>
      <c r="N74" s="20"/>
      <c r="O74" s="20"/>
      <c r="P74" s="20"/>
      <c r="Q74" s="20"/>
      <c r="R74" s="20"/>
      <c r="S74" s="32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04"/>
    </row>
    <row r="75" spans="1:33" ht="12" hidden="1" thickBot="1" x14ac:dyDescent="0.25">
      <c r="A75" s="277">
        <f t="shared" si="29"/>
        <v>31</v>
      </c>
      <c r="B75" s="315">
        <f t="shared" si="11"/>
        <v>37681</v>
      </c>
      <c r="C75" s="325"/>
      <c r="D75" s="317"/>
      <c r="E75" s="317"/>
      <c r="F75" s="317"/>
      <c r="G75" s="317"/>
      <c r="H75" s="317"/>
      <c r="I75" s="319"/>
      <c r="J75" s="317"/>
      <c r="K75" s="317"/>
      <c r="L75" s="317"/>
      <c r="M75" s="317"/>
      <c r="N75" s="317"/>
      <c r="O75" s="317"/>
      <c r="P75" s="317"/>
      <c r="Q75" s="317"/>
      <c r="R75" s="317"/>
      <c r="S75" s="325"/>
      <c r="T75" s="317"/>
      <c r="U75" s="317"/>
      <c r="V75" s="317"/>
      <c r="W75" s="317"/>
      <c r="X75" s="317"/>
      <c r="Y75" s="317"/>
      <c r="Z75" s="317"/>
      <c r="AA75" s="317"/>
      <c r="AB75" s="317"/>
      <c r="AC75" s="317"/>
      <c r="AD75" s="317"/>
      <c r="AE75" s="323"/>
    </row>
    <row r="76" spans="1:33" hidden="1" x14ac:dyDescent="0.2">
      <c r="A76" s="277">
        <f t="shared" si="29"/>
        <v>30</v>
      </c>
      <c r="B76" s="285">
        <f t="shared" si="11"/>
        <v>37712</v>
      </c>
      <c r="C76" s="324"/>
      <c r="D76" s="20"/>
      <c r="E76" s="20"/>
      <c r="F76" s="20"/>
      <c r="G76" s="20"/>
      <c r="H76" s="20"/>
      <c r="I76" s="18"/>
      <c r="J76" s="20"/>
      <c r="K76" s="20"/>
      <c r="L76" s="20"/>
      <c r="M76" s="20"/>
      <c r="N76" s="20"/>
      <c r="O76" s="20"/>
      <c r="P76" s="20"/>
      <c r="Q76" s="20"/>
      <c r="R76" s="20"/>
      <c r="S76" s="32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304"/>
    </row>
    <row r="77" spans="1:33" hidden="1" x14ac:dyDescent="0.2">
      <c r="A77" s="277">
        <f t="shared" si="29"/>
        <v>31</v>
      </c>
      <c r="B77" s="285">
        <f t="shared" si="11"/>
        <v>37742</v>
      </c>
      <c r="C77" s="324"/>
      <c r="D77" s="20"/>
      <c r="E77" s="20"/>
      <c r="F77" s="20"/>
      <c r="G77" s="20"/>
      <c r="H77" s="20"/>
      <c r="I77" s="18"/>
      <c r="J77" s="20"/>
      <c r="K77" s="20"/>
      <c r="L77" s="20"/>
      <c r="M77" s="20"/>
      <c r="N77" s="20"/>
      <c r="O77" s="20"/>
      <c r="P77" s="20"/>
      <c r="Q77" s="20"/>
      <c r="R77" s="20"/>
      <c r="S77" s="32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04"/>
    </row>
    <row r="78" spans="1:33" hidden="1" x14ac:dyDescent="0.2">
      <c r="A78" s="277">
        <f t="shared" si="29"/>
        <v>30</v>
      </c>
      <c r="B78" s="285">
        <f t="shared" si="11"/>
        <v>37773</v>
      </c>
      <c r="C78" s="324"/>
      <c r="D78" s="20"/>
      <c r="E78" s="20"/>
      <c r="F78" s="20"/>
      <c r="G78" s="20"/>
      <c r="H78" s="20"/>
      <c r="I78" s="18"/>
      <c r="J78" s="20"/>
      <c r="K78" s="20"/>
      <c r="L78" s="20"/>
      <c r="M78" s="20"/>
      <c r="N78" s="20"/>
      <c r="O78" s="20"/>
      <c r="P78" s="20"/>
      <c r="Q78" s="20"/>
      <c r="R78" s="20"/>
      <c r="S78" s="32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304"/>
    </row>
    <row r="79" spans="1:33" hidden="1" x14ac:dyDescent="0.2">
      <c r="A79" s="277">
        <f t="shared" si="29"/>
        <v>31</v>
      </c>
      <c r="B79" s="285">
        <f t="shared" si="11"/>
        <v>37803</v>
      </c>
      <c r="C79" s="324"/>
      <c r="D79" s="20"/>
      <c r="E79" s="20"/>
      <c r="F79" s="20"/>
      <c r="G79" s="20"/>
      <c r="H79" s="20"/>
      <c r="I79" s="18"/>
      <c r="J79" s="20"/>
      <c r="K79" s="20"/>
      <c r="L79" s="20"/>
      <c r="M79" s="20"/>
      <c r="N79" s="20"/>
      <c r="O79" s="20"/>
      <c r="P79" s="20"/>
      <c r="Q79" s="20"/>
      <c r="R79" s="20"/>
      <c r="S79" s="32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304"/>
    </row>
    <row r="80" spans="1:33" hidden="1" x14ac:dyDescent="0.2">
      <c r="A80" s="277">
        <f t="shared" si="29"/>
        <v>31</v>
      </c>
      <c r="B80" s="285">
        <f t="shared" si="11"/>
        <v>37834</v>
      </c>
      <c r="C80" s="324"/>
      <c r="D80" s="20"/>
      <c r="E80" s="20"/>
      <c r="F80" s="20"/>
      <c r="G80" s="20"/>
      <c r="H80" s="20"/>
      <c r="I80" s="18"/>
      <c r="J80" s="20"/>
      <c r="K80" s="20"/>
      <c r="L80" s="20"/>
      <c r="M80" s="20"/>
      <c r="N80" s="20"/>
      <c r="O80" s="20"/>
      <c r="P80" s="20"/>
      <c r="Q80" s="20"/>
      <c r="R80" s="20"/>
      <c r="S80" s="32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304"/>
    </row>
    <row r="81" spans="1:31" hidden="1" x14ac:dyDescent="0.2">
      <c r="A81" s="277">
        <f t="shared" si="29"/>
        <v>30</v>
      </c>
      <c r="B81" s="285">
        <f t="shared" si="11"/>
        <v>37865</v>
      </c>
      <c r="C81" s="324"/>
      <c r="D81" s="20"/>
      <c r="E81" s="20"/>
      <c r="F81" s="20"/>
      <c r="G81" s="20"/>
      <c r="H81" s="20"/>
      <c r="I81" s="18"/>
      <c r="J81" s="20"/>
      <c r="K81" s="20"/>
      <c r="L81" s="20"/>
      <c r="M81" s="20"/>
      <c r="N81" s="20"/>
      <c r="O81" s="20"/>
      <c r="P81" s="20"/>
      <c r="Q81" s="20"/>
      <c r="R81" s="20"/>
      <c r="S81" s="32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304"/>
    </row>
    <row r="82" spans="1:31" ht="12" hidden="1" thickBot="1" x14ac:dyDescent="0.25">
      <c r="A82" s="277">
        <f t="shared" si="29"/>
        <v>31</v>
      </c>
      <c r="B82" s="285">
        <f t="shared" si="11"/>
        <v>37895</v>
      </c>
      <c r="C82" s="326"/>
      <c r="D82" s="327"/>
      <c r="E82" s="327"/>
      <c r="F82" s="327"/>
      <c r="G82" s="327"/>
      <c r="H82" s="327"/>
      <c r="I82" s="328"/>
      <c r="J82" s="327"/>
      <c r="K82" s="327"/>
      <c r="L82" s="327"/>
      <c r="M82" s="327"/>
      <c r="N82" s="327"/>
      <c r="O82" s="327"/>
      <c r="P82" s="327"/>
      <c r="Q82" s="327"/>
      <c r="R82" s="327"/>
      <c r="S82" s="326"/>
      <c r="T82" s="327"/>
      <c r="U82" s="327"/>
      <c r="V82" s="327"/>
      <c r="W82" s="327"/>
      <c r="X82" s="327"/>
      <c r="Y82" s="327"/>
      <c r="Z82" s="327"/>
      <c r="AA82" s="327"/>
      <c r="AB82" s="327"/>
      <c r="AC82" s="327"/>
      <c r="AD82" s="327"/>
      <c r="AE82" s="329"/>
    </row>
    <row r="83" spans="1:31" hidden="1" x14ac:dyDescent="0.2">
      <c r="A83" s="277">
        <f t="shared" si="29"/>
        <v>30</v>
      </c>
      <c r="B83" s="330">
        <f t="shared" si="11"/>
        <v>37926</v>
      </c>
      <c r="C83" s="324"/>
      <c r="D83" s="20"/>
      <c r="E83" s="20"/>
      <c r="F83" s="20"/>
      <c r="G83" s="20"/>
      <c r="H83" s="20"/>
      <c r="I83" s="18"/>
      <c r="J83" s="20"/>
      <c r="K83" s="20"/>
      <c r="L83" s="20"/>
      <c r="M83" s="20"/>
      <c r="N83" s="20"/>
      <c r="O83" s="20"/>
      <c r="P83" s="20"/>
      <c r="Q83" s="20"/>
      <c r="R83" s="20"/>
      <c r="S83" s="32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304"/>
    </row>
    <row r="84" spans="1:31" hidden="1" x14ac:dyDescent="0.2">
      <c r="A84" s="277">
        <f t="shared" si="29"/>
        <v>31</v>
      </c>
      <c r="B84" s="285">
        <f t="shared" si="11"/>
        <v>37956</v>
      </c>
      <c r="C84" s="324"/>
      <c r="D84" s="20"/>
      <c r="E84" s="20"/>
      <c r="F84" s="20"/>
      <c r="G84" s="20"/>
      <c r="H84" s="20"/>
      <c r="I84" s="18"/>
      <c r="J84" s="20"/>
      <c r="K84" s="20"/>
      <c r="L84" s="20"/>
      <c r="M84" s="20"/>
      <c r="N84" s="20"/>
      <c r="O84" s="20"/>
      <c r="P84" s="20"/>
      <c r="Q84" s="20"/>
      <c r="R84" s="20"/>
      <c r="S84" s="32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304"/>
    </row>
    <row r="85" spans="1:31" hidden="1" x14ac:dyDescent="0.2">
      <c r="A85" s="277">
        <f t="shared" si="29"/>
        <v>31</v>
      </c>
      <c r="B85" s="285">
        <f t="shared" si="11"/>
        <v>37987</v>
      </c>
      <c r="C85" s="324"/>
      <c r="D85" s="20"/>
      <c r="E85" s="20"/>
      <c r="F85" s="20"/>
      <c r="G85" s="20"/>
      <c r="H85" s="20"/>
      <c r="I85" s="18"/>
      <c r="J85" s="20"/>
      <c r="K85" s="20"/>
      <c r="L85" s="20"/>
      <c r="M85" s="20"/>
      <c r="N85" s="20"/>
      <c r="O85" s="20"/>
      <c r="P85" s="20"/>
      <c r="Q85" s="20"/>
      <c r="R85" s="20"/>
      <c r="S85" s="32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304"/>
    </row>
    <row r="86" spans="1:31" hidden="1" x14ac:dyDescent="0.2">
      <c r="A86" s="277">
        <f t="shared" si="29"/>
        <v>29</v>
      </c>
      <c r="B86" s="285">
        <f t="shared" si="11"/>
        <v>38018</v>
      </c>
      <c r="C86" s="324"/>
      <c r="D86" s="20"/>
      <c r="E86" s="20"/>
      <c r="F86" s="20"/>
      <c r="G86" s="20"/>
      <c r="H86" s="20"/>
      <c r="I86" s="18"/>
      <c r="J86" s="20"/>
      <c r="K86" s="20"/>
      <c r="L86" s="20"/>
      <c r="M86" s="20"/>
      <c r="N86" s="20"/>
      <c r="O86" s="20"/>
      <c r="P86" s="20"/>
      <c r="Q86" s="20"/>
      <c r="R86" s="20"/>
      <c r="S86" s="32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304"/>
    </row>
    <row r="87" spans="1:31" ht="12" hidden="1" thickBot="1" x14ac:dyDescent="0.25">
      <c r="A87" s="277">
        <f t="shared" si="29"/>
        <v>31</v>
      </c>
      <c r="B87" s="315">
        <f t="shared" si="11"/>
        <v>38047</v>
      </c>
      <c r="C87" s="325"/>
      <c r="D87" s="317"/>
      <c r="E87" s="317"/>
      <c r="F87" s="317"/>
      <c r="G87" s="317"/>
      <c r="H87" s="317"/>
      <c r="I87" s="319"/>
      <c r="J87" s="317"/>
      <c r="K87" s="317"/>
      <c r="L87" s="317"/>
      <c r="M87" s="317"/>
      <c r="N87" s="317"/>
      <c r="O87" s="317"/>
      <c r="P87" s="317"/>
      <c r="Q87" s="317"/>
      <c r="R87" s="317"/>
      <c r="S87" s="325"/>
      <c r="T87" s="317"/>
      <c r="U87" s="317"/>
      <c r="V87" s="317"/>
      <c r="W87" s="317"/>
      <c r="X87" s="317"/>
      <c r="Y87" s="317"/>
      <c r="Z87" s="317"/>
      <c r="AA87" s="317"/>
      <c r="AB87" s="317"/>
      <c r="AC87" s="317"/>
      <c r="AD87" s="317"/>
      <c r="AE87" s="323"/>
    </row>
    <row r="88" spans="1:31" ht="12.75" x14ac:dyDescent="0.2">
      <c r="B88" s="331">
        <v>38078</v>
      </c>
      <c r="C88" s="305"/>
      <c r="D88" s="305"/>
      <c r="E88" s="305"/>
      <c r="F88" s="305"/>
      <c r="G88" s="20"/>
      <c r="H88" s="20"/>
      <c r="I88" s="305"/>
      <c r="J88" s="305"/>
      <c r="K88" s="305"/>
      <c r="L88" s="305"/>
      <c r="M88" s="305"/>
      <c r="N88" s="305"/>
      <c r="O88" s="305"/>
      <c r="P88" s="305"/>
      <c r="Q88" s="305"/>
      <c r="R88" s="305"/>
      <c r="S88"/>
      <c r="T88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</row>
    <row r="89" spans="1:31" ht="12.75" x14ac:dyDescent="0.2">
      <c r="C89" s="305"/>
      <c r="D89" s="305"/>
      <c r="E89" s="305"/>
      <c r="F89" s="305"/>
      <c r="G89" s="20"/>
      <c r="H89" s="20"/>
      <c r="I89" s="305"/>
      <c r="J89" s="332">
        <v>450000</v>
      </c>
      <c r="K89" s="305"/>
      <c r="L89" s="305"/>
      <c r="M89" s="305"/>
      <c r="N89" s="305"/>
      <c r="O89" s="305"/>
      <c r="P89" s="305"/>
      <c r="Q89" s="305"/>
      <c r="R89" s="305"/>
      <c r="S89"/>
      <c r="T89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</row>
    <row r="90" spans="1:31" ht="12.75" x14ac:dyDescent="0.2">
      <c r="C90" s="305"/>
      <c r="D90" s="305"/>
      <c r="E90" s="305"/>
      <c r="F90" s="305"/>
      <c r="G90" s="20"/>
      <c r="H90" s="20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/>
      <c r="T90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</row>
    <row r="91" spans="1:31" ht="12.75" x14ac:dyDescent="0.2">
      <c r="C91" s="305"/>
      <c r="D91" s="305"/>
      <c r="E91" s="305"/>
      <c r="F91" s="305"/>
      <c r="G91" s="20"/>
      <c r="H91" s="20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/>
      <c r="T91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</row>
    <row r="92" spans="1:31" ht="12.75" x14ac:dyDescent="0.2">
      <c r="C92" s="305"/>
      <c r="D92" s="305"/>
      <c r="E92" s="305"/>
      <c r="F92" s="305"/>
      <c r="G92" s="20"/>
      <c r="H92" s="20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/>
      <c r="T92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</row>
    <row r="93" spans="1:31" x14ac:dyDescent="0.2"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</row>
    <row r="94" spans="1:31" x14ac:dyDescent="0.2"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</row>
    <row r="95" spans="1:31" x14ac:dyDescent="0.2"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</row>
    <row r="96" spans="1:31" x14ac:dyDescent="0.2"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</row>
    <row r="97" spans="3:30" x14ac:dyDescent="0.2"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</row>
    <row r="98" spans="3:30" x14ac:dyDescent="0.2"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</row>
    <row r="99" spans="3:30" x14ac:dyDescent="0.2"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</row>
    <row r="100" spans="3:30" x14ac:dyDescent="0.2"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</row>
    <row r="101" spans="3:30" x14ac:dyDescent="0.2"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</row>
    <row r="102" spans="3:30" x14ac:dyDescent="0.2"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</row>
    <row r="103" spans="3:30" x14ac:dyDescent="0.2"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</row>
    <row r="104" spans="3:30" x14ac:dyDescent="0.2"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</row>
    <row r="105" spans="3:30" x14ac:dyDescent="0.2"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</row>
    <row r="106" spans="3:30" x14ac:dyDescent="0.2"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</row>
    <row r="107" spans="3:30" x14ac:dyDescent="0.2"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</row>
    <row r="108" spans="3:30" x14ac:dyDescent="0.2"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</row>
    <row r="109" spans="3:30" x14ac:dyDescent="0.2">
      <c r="C109" s="305"/>
      <c r="D109" s="305"/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5"/>
      <c r="AB109" s="305"/>
      <c r="AC109" s="305"/>
      <c r="AD109" s="305"/>
    </row>
    <row r="110" spans="3:30" x14ac:dyDescent="0.2"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</row>
    <row r="111" spans="3:30" x14ac:dyDescent="0.2"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5"/>
      <c r="AB111" s="305"/>
      <c r="AC111" s="305"/>
      <c r="AD111" s="305"/>
    </row>
    <row r="112" spans="3:30" x14ac:dyDescent="0.2"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</row>
    <row r="113" spans="3:30" x14ac:dyDescent="0.2"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</row>
    <row r="114" spans="3:30" x14ac:dyDescent="0.2"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5"/>
      <c r="AB114" s="305"/>
      <c r="AC114" s="305"/>
      <c r="AD114" s="305"/>
    </row>
    <row r="115" spans="3:30" x14ac:dyDescent="0.2"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</row>
    <row r="116" spans="3:30" x14ac:dyDescent="0.2"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5"/>
      <c r="AB116" s="305"/>
      <c r="AC116" s="305"/>
      <c r="AD116" s="305"/>
    </row>
    <row r="117" spans="3:30" x14ac:dyDescent="0.2"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</row>
    <row r="118" spans="3:30" x14ac:dyDescent="0.2"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5"/>
      <c r="AB118" s="305"/>
      <c r="AC118" s="305"/>
      <c r="AD118" s="305"/>
    </row>
    <row r="119" spans="3:30" x14ac:dyDescent="0.2"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5"/>
      <c r="AB119" s="305"/>
      <c r="AC119" s="305"/>
      <c r="AD119" s="305"/>
    </row>
    <row r="120" spans="3:30" x14ac:dyDescent="0.2"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</row>
    <row r="121" spans="3:30" x14ac:dyDescent="0.2"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</row>
    <row r="122" spans="3:30" x14ac:dyDescent="0.2"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  <c r="AA122" s="305"/>
      <c r="AB122" s="305"/>
      <c r="AC122" s="305"/>
      <c r="AD122" s="305"/>
    </row>
    <row r="123" spans="3:30" x14ac:dyDescent="0.2"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305"/>
      <c r="AB123" s="305"/>
      <c r="AC123" s="305"/>
      <c r="AD123" s="305"/>
    </row>
    <row r="124" spans="3:30" x14ac:dyDescent="0.2"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</row>
    <row r="125" spans="3:30" x14ac:dyDescent="0.2"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5"/>
      <c r="AB125" s="305"/>
      <c r="AC125" s="305"/>
      <c r="AD125" s="305"/>
    </row>
    <row r="126" spans="3:30" x14ac:dyDescent="0.2"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</row>
    <row r="127" spans="3:30" x14ac:dyDescent="0.2"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</row>
    <row r="128" spans="3:30" x14ac:dyDescent="0.2"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</row>
    <row r="129" spans="3:30" x14ac:dyDescent="0.2"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</row>
    <row r="130" spans="3:30" x14ac:dyDescent="0.2"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305"/>
      <c r="AB130" s="305"/>
      <c r="AC130" s="305"/>
      <c r="AD130" s="305"/>
    </row>
    <row r="131" spans="3:30" x14ac:dyDescent="0.2"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5"/>
      <c r="AC131" s="305"/>
      <c r="AD131" s="305"/>
    </row>
    <row r="132" spans="3:30" x14ac:dyDescent="0.2"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</row>
    <row r="133" spans="3:30" x14ac:dyDescent="0.2"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</row>
    <row r="134" spans="3:30" x14ac:dyDescent="0.2"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</row>
    <row r="135" spans="3:30" x14ac:dyDescent="0.2"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</row>
    <row r="136" spans="3:30" x14ac:dyDescent="0.2"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305"/>
      <c r="AB136" s="305"/>
      <c r="AC136" s="305"/>
      <c r="AD136" s="305"/>
    </row>
    <row r="137" spans="3:30" x14ac:dyDescent="0.2"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</row>
    <row r="138" spans="3:30" x14ac:dyDescent="0.2"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305"/>
      <c r="AB138" s="305"/>
      <c r="AC138" s="305"/>
      <c r="AD138" s="305"/>
    </row>
    <row r="139" spans="3:30" x14ac:dyDescent="0.2"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5"/>
      <c r="AC139" s="305"/>
      <c r="AD139" s="305"/>
    </row>
    <row r="140" spans="3:30" x14ac:dyDescent="0.2"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5"/>
      <c r="AC140" s="305"/>
      <c r="AD140" s="305"/>
    </row>
    <row r="141" spans="3:30" x14ac:dyDescent="0.2"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5"/>
      <c r="AC141" s="305"/>
      <c r="AD141" s="305"/>
    </row>
    <row r="142" spans="3:30" x14ac:dyDescent="0.2"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</row>
    <row r="143" spans="3:30" x14ac:dyDescent="0.2"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</row>
    <row r="144" spans="3:30" x14ac:dyDescent="0.2"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5"/>
      <c r="AB144" s="305"/>
      <c r="AC144" s="305"/>
      <c r="AD144" s="305"/>
    </row>
    <row r="145" spans="3:30" x14ac:dyDescent="0.2"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5"/>
      <c r="AB145" s="305"/>
      <c r="AC145" s="305"/>
      <c r="AD145" s="305"/>
    </row>
    <row r="146" spans="3:30" x14ac:dyDescent="0.2"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5"/>
      <c r="AB146" s="305"/>
      <c r="AC146" s="305"/>
      <c r="AD146" s="305"/>
    </row>
    <row r="147" spans="3:30" x14ac:dyDescent="0.2"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</row>
    <row r="148" spans="3:30" x14ac:dyDescent="0.2"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</row>
    <row r="149" spans="3:30" x14ac:dyDescent="0.2"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5"/>
      <c r="AB149" s="305"/>
      <c r="AC149" s="305"/>
      <c r="AD149" s="305"/>
    </row>
    <row r="150" spans="3:30" x14ac:dyDescent="0.2"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</row>
    <row r="151" spans="3:30" x14ac:dyDescent="0.2"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5"/>
      <c r="AC151" s="305"/>
      <c r="AD151" s="305"/>
    </row>
    <row r="152" spans="3:30" x14ac:dyDescent="0.2"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5"/>
      <c r="AC152" s="305"/>
      <c r="AD152" s="305"/>
    </row>
    <row r="153" spans="3:30" x14ac:dyDescent="0.2"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</row>
    <row r="154" spans="3:30" x14ac:dyDescent="0.2"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5"/>
      <c r="AC154" s="305"/>
      <c r="AD154" s="305"/>
    </row>
    <row r="155" spans="3:30" x14ac:dyDescent="0.2"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  <c r="AA155" s="305"/>
      <c r="AB155" s="305"/>
      <c r="AC155" s="305"/>
      <c r="AD155" s="305"/>
    </row>
    <row r="156" spans="3:30" x14ac:dyDescent="0.2"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5"/>
      <c r="AC156" s="305"/>
      <c r="AD156" s="305"/>
    </row>
    <row r="157" spans="3:30" x14ac:dyDescent="0.2"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305"/>
      <c r="AB157" s="305"/>
      <c r="AC157" s="305"/>
      <c r="AD157" s="305"/>
    </row>
    <row r="158" spans="3:30" x14ac:dyDescent="0.2"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305"/>
      <c r="AB158" s="305"/>
      <c r="AC158" s="305"/>
      <c r="AD158" s="305"/>
    </row>
    <row r="159" spans="3:30" x14ac:dyDescent="0.2"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5"/>
      <c r="AC159" s="305"/>
      <c r="AD159" s="305"/>
    </row>
    <row r="160" spans="3:30" x14ac:dyDescent="0.2"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  <c r="AA160" s="305"/>
      <c r="AB160" s="305"/>
      <c r="AC160" s="305"/>
      <c r="AD160" s="305"/>
    </row>
    <row r="161" spans="3:30" x14ac:dyDescent="0.2"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  <c r="AA161" s="305"/>
      <c r="AB161" s="305"/>
      <c r="AC161" s="305"/>
      <c r="AD161" s="305"/>
    </row>
    <row r="162" spans="3:30" x14ac:dyDescent="0.2"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305"/>
      <c r="AB162" s="305"/>
      <c r="AC162" s="305"/>
      <c r="AD162" s="305"/>
    </row>
    <row r="163" spans="3:30" x14ac:dyDescent="0.2"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305"/>
      <c r="AB163" s="305"/>
      <c r="AC163" s="305"/>
      <c r="AD163" s="305"/>
    </row>
    <row r="164" spans="3:30" x14ac:dyDescent="0.2"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  <c r="AA164" s="305"/>
      <c r="AB164" s="305"/>
      <c r="AC164" s="305"/>
      <c r="AD164" s="305"/>
    </row>
    <row r="165" spans="3:30" x14ac:dyDescent="0.2"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5"/>
      <c r="AC165" s="305"/>
      <c r="AD165" s="305"/>
    </row>
    <row r="166" spans="3:30" x14ac:dyDescent="0.2"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5"/>
      <c r="AC166" s="305"/>
      <c r="AD166" s="305"/>
    </row>
    <row r="167" spans="3:30" x14ac:dyDescent="0.2"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5"/>
      <c r="AC167" s="305"/>
      <c r="AD167" s="305"/>
    </row>
    <row r="168" spans="3:30" x14ac:dyDescent="0.2"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5"/>
      <c r="AC168" s="305"/>
      <c r="AD168" s="305"/>
    </row>
    <row r="169" spans="3:30" x14ac:dyDescent="0.2"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305"/>
      <c r="AB169" s="305"/>
      <c r="AC169" s="305"/>
      <c r="AD169" s="305"/>
    </row>
    <row r="170" spans="3:30" x14ac:dyDescent="0.2"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305"/>
      <c r="AB170" s="305"/>
      <c r="AC170" s="305"/>
      <c r="AD170" s="305"/>
    </row>
    <row r="171" spans="3:30" x14ac:dyDescent="0.2"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5"/>
      <c r="AC171" s="305"/>
      <c r="AD171" s="305"/>
    </row>
    <row r="172" spans="3:30" x14ac:dyDescent="0.2"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  <c r="AA172" s="305"/>
      <c r="AB172" s="305"/>
      <c r="AC172" s="305"/>
      <c r="AD172" s="305"/>
    </row>
    <row r="173" spans="3:30" x14ac:dyDescent="0.2"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  <c r="AA173" s="305"/>
      <c r="AB173" s="305"/>
      <c r="AC173" s="305"/>
      <c r="AD173" s="305"/>
    </row>
    <row r="174" spans="3:30" x14ac:dyDescent="0.2"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305"/>
      <c r="AB174" s="305"/>
      <c r="AC174" s="305"/>
      <c r="AD174" s="305"/>
    </row>
    <row r="175" spans="3:30" x14ac:dyDescent="0.2"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305"/>
      <c r="AB175" s="305"/>
      <c r="AC175" s="305"/>
      <c r="AD175" s="305"/>
    </row>
    <row r="176" spans="3:30" x14ac:dyDescent="0.2"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5"/>
      <c r="AC176" s="305"/>
      <c r="AD176" s="305"/>
    </row>
    <row r="177" spans="3:30" x14ac:dyDescent="0.2"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  <c r="AA177" s="305"/>
      <c r="AB177" s="305"/>
      <c r="AC177" s="305"/>
      <c r="AD177" s="305"/>
    </row>
    <row r="178" spans="3:30" x14ac:dyDescent="0.2"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305"/>
      <c r="AB178" s="305"/>
      <c r="AC178" s="305"/>
      <c r="AD178" s="305"/>
    </row>
    <row r="179" spans="3:30" x14ac:dyDescent="0.2"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  <c r="AA179" s="305"/>
      <c r="AB179" s="305"/>
      <c r="AC179" s="305"/>
      <c r="AD179" s="305"/>
    </row>
    <row r="180" spans="3:30" x14ac:dyDescent="0.2"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  <c r="AA180" s="305"/>
      <c r="AB180" s="305"/>
      <c r="AC180" s="305"/>
      <c r="AD180" s="305"/>
    </row>
    <row r="181" spans="3:30" x14ac:dyDescent="0.2"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305"/>
      <c r="AB181" s="305"/>
      <c r="AC181" s="305"/>
      <c r="AD181" s="305"/>
    </row>
    <row r="182" spans="3:30" x14ac:dyDescent="0.2"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305"/>
      <c r="AB182" s="305"/>
      <c r="AC182" s="305"/>
      <c r="AD182" s="305"/>
    </row>
    <row r="183" spans="3:30" x14ac:dyDescent="0.2"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5"/>
      <c r="AC183" s="305"/>
      <c r="AD183" s="305"/>
    </row>
    <row r="184" spans="3:30" x14ac:dyDescent="0.2"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5"/>
      <c r="AC184" s="305"/>
      <c r="AD184" s="305"/>
    </row>
    <row r="185" spans="3:30" x14ac:dyDescent="0.2"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  <c r="AA185" s="305"/>
      <c r="AB185" s="305"/>
      <c r="AC185" s="305"/>
      <c r="AD185" s="305"/>
    </row>
    <row r="186" spans="3:30" x14ac:dyDescent="0.2"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305"/>
      <c r="AB186" s="305"/>
      <c r="AC186" s="305"/>
      <c r="AD186" s="305"/>
    </row>
    <row r="187" spans="3:30" x14ac:dyDescent="0.2"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5"/>
      <c r="AC187" s="305"/>
      <c r="AD187" s="305"/>
    </row>
    <row r="188" spans="3:30" x14ac:dyDescent="0.2"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  <c r="AA188" s="305"/>
      <c r="AB188" s="305"/>
      <c r="AC188" s="305"/>
      <c r="AD188" s="305"/>
    </row>
    <row r="189" spans="3:30" x14ac:dyDescent="0.2"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  <c r="AA189" s="305"/>
      <c r="AB189" s="305"/>
      <c r="AC189" s="305"/>
      <c r="AD189" s="305"/>
    </row>
    <row r="190" spans="3:30" x14ac:dyDescent="0.2"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5"/>
      <c r="AC190" s="305"/>
      <c r="AD190" s="305"/>
    </row>
    <row r="191" spans="3:30" x14ac:dyDescent="0.2"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5"/>
      <c r="AC191" s="305"/>
      <c r="AD191" s="305"/>
    </row>
    <row r="192" spans="3:30" x14ac:dyDescent="0.2"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  <c r="AA192" s="305"/>
      <c r="AB192" s="305"/>
      <c r="AC192" s="305"/>
      <c r="AD192" s="305"/>
    </row>
    <row r="193" spans="3:30" x14ac:dyDescent="0.2"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305"/>
      <c r="AB193" s="305"/>
      <c r="AC193" s="305"/>
      <c r="AD193" s="305"/>
    </row>
    <row r="194" spans="3:30" x14ac:dyDescent="0.2"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5"/>
      <c r="AC194" s="305"/>
      <c r="AD194" s="305"/>
    </row>
    <row r="195" spans="3:30" x14ac:dyDescent="0.2"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5"/>
      <c r="AC195" s="305"/>
      <c r="AD195" s="305"/>
    </row>
    <row r="196" spans="3:30" x14ac:dyDescent="0.2"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5"/>
      <c r="AC196" s="305"/>
      <c r="AD196" s="305"/>
    </row>
    <row r="197" spans="3:30" x14ac:dyDescent="0.2"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5"/>
      <c r="AC197" s="305"/>
      <c r="AD197" s="305"/>
    </row>
    <row r="198" spans="3:30" x14ac:dyDescent="0.2"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5"/>
      <c r="AC198" s="305"/>
      <c r="AD198" s="305"/>
    </row>
    <row r="199" spans="3:30" x14ac:dyDescent="0.2"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305"/>
      <c r="AB199" s="305"/>
      <c r="AC199" s="305"/>
      <c r="AD199" s="305"/>
    </row>
    <row r="200" spans="3:30" x14ac:dyDescent="0.2"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</row>
    <row r="201" spans="3:30" x14ac:dyDescent="0.2"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5"/>
      <c r="AC201" s="305"/>
      <c r="AD201" s="305"/>
    </row>
    <row r="202" spans="3:30" x14ac:dyDescent="0.2"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</row>
    <row r="203" spans="3:30" x14ac:dyDescent="0.2"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5"/>
      <c r="AC203" s="305"/>
      <c r="AD203" s="305"/>
    </row>
    <row r="204" spans="3:30" x14ac:dyDescent="0.2"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5"/>
      <c r="AC204" s="305"/>
      <c r="AD204" s="305"/>
    </row>
    <row r="205" spans="3:30" x14ac:dyDescent="0.2"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305"/>
      <c r="AB205" s="305"/>
      <c r="AC205" s="305"/>
      <c r="AD205" s="305"/>
    </row>
    <row r="206" spans="3:30" x14ac:dyDescent="0.2"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C206" s="305"/>
      <c r="AD206" s="305"/>
    </row>
    <row r="207" spans="3:30" x14ac:dyDescent="0.2"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D207" s="305"/>
    </row>
    <row r="208" spans="3:30" x14ac:dyDescent="0.2"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5"/>
      <c r="AC208" s="305"/>
      <c r="AD208" s="305"/>
    </row>
    <row r="209" spans="3:30" x14ac:dyDescent="0.2"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5"/>
      <c r="AC209" s="305"/>
      <c r="AD209" s="305"/>
    </row>
    <row r="210" spans="3:30" x14ac:dyDescent="0.2"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5"/>
      <c r="AC210" s="305"/>
      <c r="AD210" s="305"/>
    </row>
    <row r="211" spans="3:30" x14ac:dyDescent="0.2"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305"/>
      <c r="AB211" s="305"/>
      <c r="AC211" s="305"/>
      <c r="AD211" s="305"/>
    </row>
    <row r="212" spans="3:30" x14ac:dyDescent="0.2"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/>
    </row>
    <row r="213" spans="3:30" x14ac:dyDescent="0.2"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5"/>
      <c r="AC213" s="305"/>
      <c r="AD213" s="305"/>
    </row>
    <row r="214" spans="3:30" x14ac:dyDescent="0.2"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  <c r="AA214" s="305"/>
      <c r="AB214" s="305"/>
      <c r="AC214" s="305"/>
      <c r="AD214" s="305"/>
    </row>
    <row r="215" spans="3:30" x14ac:dyDescent="0.2"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  <c r="AA215" s="305"/>
      <c r="AB215" s="305"/>
      <c r="AC215" s="305"/>
      <c r="AD215" s="305"/>
    </row>
    <row r="216" spans="3:30" x14ac:dyDescent="0.2"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5"/>
      <c r="AC216" s="305"/>
      <c r="AD216" s="305"/>
    </row>
    <row r="217" spans="3:30" x14ac:dyDescent="0.2"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305"/>
      <c r="AB217" s="305"/>
      <c r="AC217" s="305"/>
      <c r="AD217" s="305"/>
    </row>
    <row r="218" spans="3:30" x14ac:dyDescent="0.2"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5"/>
      <c r="AC218" s="305"/>
      <c r="AD218" s="305"/>
    </row>
    <row r="219" spans="3:30" x14ac:dyDescent="0.2"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5"/>
      <c r="AC219" s="305"/>
      <c r="AD219" s="305"/>
    </row>
    <row r="220" spans="3:30" x14ac:dyDescent="0.2"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  <c r="AA220" s="305"/>
      <c r="AB220" s="305"/>
      <c r="AC220" s="305"/>
      <c r="AD220" s="305"/>
    </row>
    <row r="221" spans="3:30" x14ac:dyDescent="0.2"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5"/>
      <c r="AC221" s="305"/>
      <c r="AD221" s="305"/>
    </row>
    <row r="222" spans="3:30" x14ac:dyDescent="0.2"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305"/>
      <c r="AB222" s="305"/>
      <c r="AC222" s="305"/>
      <c r="AD222" s="305"/>
    </row>
    <row r="223" spans="3:30" x14ac:dyDescent="0.2"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305"/>
      <c r="AB223" s="305"/>
      <c r="AC223" s="305"/>
      <c r="AD223" s="305"/>
    </row>
    <row r="224" spans="3:30" x14ac:dyDescent="0.2"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305"/>
      <c r="AB224" s="305"/>
      <c r="AC224" s="305"/>
      <c r="AD224" s="305"/>
    </row>
    <row r="225" spans="3:30" x14ac:dyDescent="0.2"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  <c r="AA225" s="305"/>
      <c r="AB225" s="305"/>
      <c r="AC225" s="305"/>
      <c r="AD225" s="305"/>
    </row>
    <row r="226" spans="3:30" x14ac:dyDescent="0.2"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  <c r="AA226" s="305"/>
      <c r="AB226" s="305"/>
      <c r="AC226" s="305"/>
      <c r="AD226" s="305"/>
    </row>
    <row r="227" spans="3:30" x14ac:dyDescent="0.2"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5"/>
      <c r="AC227" s="305"/>
      <c r="AD227" s="305"/>
    </row>
    <row r="228" spans="3:30" x14ac:dyDescent="0.2"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/>
      <c r="AB228" s="305"/>
      <c r="AC228" s="305"/>
      <c r="AD228" s="305"/>
    </row>
    <row r="229" spans="3:30" x14ac:dyDescent="0.2"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5"/>
      <c r="AC229" s="305"/>
      <c r="AD229" s="305"/>
    </row>
    <row r="230" spans="3:30" x14ac:dyDescent="0.2"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  <c r="AA230" s="305"/>
      <c r="AB230" s="305"/>
      <c r="AC230" s="305"/>
      <c r="AD230" s="305"/>
    </row>
    <row r="231" spans="3:30" x14ac:dyDescent="0.2"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5"/>
      <c r="AC231" s="305"/>
      <c r="AD231" s="305"/>
    </row>
    <row r="232" spans="3:30" x14ac:dyDescent="0.2"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5"/>
      <c r="AC232" s="305"/>
      <c r="AD232" s="305"/>
    </row>
    <row r="233" spans="3:30" x14ac:dyDescent="0.2"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5"/>
      <c r="AC233" s="305"/>
      <c r="AD233" s="305"/>
    </row>
    <row r="234" spans="3:30" x14ac:dyDescent="0.2"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5"/>
      <c r="AC234" s="305"/>
      <c r="AD234" s="305"/>
    </row>
    <row r="235" spans="3:30" x14ac:dyDescent="0.2"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5"/>
      <c r="AC235" s="305"/>
      <c r="AD235" s="305"/>
    </row>
    <row r="236" spans="3:30" x14ac:dyDescent="0.2"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5"/>
      <c r="AC236" s="305"/>
      <c r="AD236" s="305"/>
    </row>
    <row r="237" spans="3:30" x14ac:dyDescent="0.2"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  <c r="AA237" s="305"/>
      <c r="AB237" s="305"/>
      <c r="AC237" s="305"/>
      <c r="AD237" s="305"/>
    </row>
    <row r="238" spans="3:30" x14ac:dyDescent="0.2"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5"/>
      <c r="AC238" s="305"/>
      <c r="AD238" s="305"/>
    </row>
    <row r="239" spans="3:30" x14ac:dyDescent="0.2"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5"/>
      <c r="AC239" s="305"/>
      <c r="AD239" s="305"/>
    </row>
    <row r="240" spans="3:30" x14ac:dyDescent="0.2"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5"/>
      <c r="AC240" s="305"/>
      <c r="AD240" s="305"/>
    </row>
    <row r="241" spans="3:30" x14ac:dyDescent="0.2"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305"/>
      <c r="AB241" s="305"/>
      <c r="AC241" s="305"/>
      <c r="AD241" s="305"/>
    </row>
    <row r="242" spans="3:30" x14ac:dyDescent="0.2"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</row>
    <row r="243" spans="3:30" x14ac:dyDescent="0.2"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  <c r="AA243" s="305"/>
      <c r="AB243" s="305"/>
      <c r="AC243" s="305"/>
      <c r="AD243" s="305"/>
    </row>
    <row r="244" spans="3:30" x14ac:dyDescent="0.2"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</row>
    <row r="245" spans="3:30" x14ac:dyDescent="0.2"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</row>
    <row r="246" spans="3:30" x14ac:dyDescent="0.2"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</row>
    <row r="247" spans="3:30" x14ac:dyDescent="0.2"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</row>
    <row r="248" spans="3:30" x14ac:dyDescent="0.2"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</row>
    <row r="249" spans="3:30" x14ac:dyDescent="0.2"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</row>
    <row r="250" spans="3:30" x14ac:dyDescent="0.2"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</row>
    <row r="251" spans="3:30" x14ac:dyDescent="0.2"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  <c r="AA251" s="305"/>
      <c r="AB251" s="305"/>
      <c r="AC251" s="305"/>
      <c r="AD251" s="305"/>
    </row>
    <row r="252" spans="3:30" x14ac:dyDescent="0.2"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  <c r="AA252" s="305"/>
      <c r="AB252" s="305"/>
      <c r="AC252" s="305"/>
      <c r="AD252" s="305"/>
    </row>
    <row r="253" spans="3:30" x14ac:dyDescent="0.2"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305"/>
      <c r="AB253" s="305"/>
      <c r="AC253" s="305"/>
      <c r="AD253" s="305"/>
    </row>
    <row r="254" spans="3:30" x14ac:dyDescent="0.2"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305"/>
      <c r="AB254" s="305"/>
      <c r="AC254" s="305"/>
      <c r="AD254" s="305"/>
    </row>
    <row r="255" spans="3:30" x14ac:dyDescent="0.2"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305"/>
      <c r="AB255" s="305"/>
      <c r="AC255" s="305"/>
      <c r="AD255" s="305"/>
    </row>
    <row r="256" spans="3:30" x14ac:dyDescent="0.2"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  <c r="AA256" s="305"/>
      <c r="AB256" s="305"/>
      <c r="AC256" s="305"/>
      <c r="AD256" s="305"/>
    </row>
    <row r="257" spans="3:30" x14ac:dyDescent="0.2"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  <c r="AA257" s="305"/>
      <c r="AB257" s="305"/>
      <c r="AC257" s="305"/>
      <c r="AD257" s="305"/>
    </row>
    <row r="258" spans="3:30" x14ac:dyDescent="0.2"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</row>
    <row r="259" spans="3:30" x14ac:dyDescent="0.2"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305"/>
      <c r="AB259" s="305"/>
      <c r="AC259" s="305"/>
      <c r="AD259" s="305"/>
    </row>
    <row r="260" spans="3:30" x14ac:dyDescent="0.2"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  <c r="AA260" s="305"/>
      <c r="AB260" s="305"/>
      <c r="AC260" s="305"/>
      <c r="AD260" s="305"/>
    </row>
    <row r="261" spans="3:30" x14ac:dyDescent="0.2"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</row>
    <row r="262" spans="3:30" x14ac:dyDescent="0.2"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</row>
    <row r="263" spans="3:30" x14ac:dyDescent="0.2"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305"/>
      <c r="AB263" s="305"/>
      <c r="AC263" s="305"/>
      <c r="AD263" s="305"/>
    </row>
    <row r="264" spans="3:30" x14ac:dyDescent="0.2"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305"/>
      <c r="AB264" s="305"/>
      <c r="AC264" s="305"/>
      <c r="AD264" s="305"/>
    </row>
    <row r="265" spans="3:30" x14ac:dyDescent="0.2"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</row>
    <row r="266" spans="3:30" x14ac:dyDescent="0.2"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</row>
    <row r="267" spans="3:30" x14ac:dyDescent="0.2"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</row>
    <row r="268" spans="3:30" x14ac:dyDescent="0.2"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</row>
    <row r="269" spans="3:30" x14ac:dyDescent="0.2"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  <c r="AA269" s="305"/>
      <c r="AB269" s="305"/>
      <c r="AC269" s="305"/>
      <c r="AD269" s="305"/>
    </row>
    <row r="270" spans="3:30" x14ac:dyDescent="0.2"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5"/>
      <c r="AC270" s="305"/>
      <c r="AD270" s="305"/>
    </row>
    <row r="271" spans="3:30" x14ac:dyDescent="0.2"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5"/>
      <c r="AC271" s="305"/>
      <c r="AD271" s="305"/>
    </row>
    <row r="272" spans="3:30" x14ac:dyDescent="0.2"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5"/>
      <c r="AC272" s="305"/>
      <c r="AD272" s="305"/>
    </row>
    <row r="273" spans="3:30" x14ac:dyDescent="0.2"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  <c r="AA273" s="305"/>
      <c r="AB273" s="305"/>
      <c r="AC273" s="305"/>
      <c r="AD273" s="305"/>
    </row>
    <row r="274" spans="3:30" x14ac:dyDescent="0.2"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</row>
    <row r="275" spans="3:30" x14ac:dyDescent="0.2"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305"/>
      <c r="AB275" s="305"/>
      <c r="AC275" s="305"/>
      <c r="AD275" s="305"/>
    </row>
    <row r="276" spans="3:30" x14ac:dyDescent="0.2"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  <c r="AA276" s="305"/>
      <c r="AB276" s="305"/>
      <c r="AC276" s="305"/>
      <c r="AD276" s="305"/>
    </row>
    <row r="277" spans="3:30" x14ac:dyDescent="0.2"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  <c r="AA277" s="305"/>
      <c r="AB277" s="305"/>
      <c r="AC277" s="305"/>
      <c r="AD277" s="305"/>
    </row>
    <row r="278" spans="3:30" x14ac:dyDescent="0.2"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  <c r="AA278" s="305"/>
      <c r="AB278" s="305"/>
      <c r="AC278" s="305"/>
      <c r="AD278" s="305"/>
    </row>
    <row r="279" spans="3:30" x14ac:dyDescent="0.2"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  <c r="AA279" s="305"/>
      <c r="AB279" s="305"/>
      <c r="AC279" s="305"/>
      <c r="AD279" s="305"/>
    </row>
    <row r="280" spans="3:30" x14ac:dyDescent="0.2"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305"/>
      <c r="AB280" s="305"/>
      <c r="AC280" s="305"/>
      <c r="AD280" s="305"/>
    </row>
    <row r="281" spans="3:30" x14ac:dyDescent="0.2"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  <c r="AA281" s="305"/>
      <c r="AB281" s="305"/>
      <c r="AC281" s="305"/>
      <c r="AD281" s="305"/>
    </row>
    <row r="282" spans="3:30" x14ac:dyDescent="0.2"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  <c r="AA282" s="305"/>
      <c r="AB282" s="305"/>
      <c r="AC282" s="305"/>
      <c r="AD282" s="305"/>
    </row>
    <row r="283" spans="3:30" x14ac:dyDescent="0.2"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  <c r="AA283" s="305"/>
      <c r="AB283" s="305"/>
      <c r="AC283" s="305"/>
      <c r="AD283" s="305"/>
    </row>
    <row r="284" spans="3:30" x14ac:dyDescent="0.2"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  <c r="AA284" s="305"/>
      <c r="AB284" s="305"/>
      <c r="AC284" s="305"/>
      <c r="AD284" s="305"/>
    </row>
    <row r="285" spans="3:30" x14ac:dyDescent="0.2"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5"/>
      <c r="AC285" s="305"/>
      <c r="AD285" s="305"/>
    </row>
    <row r="286" spans="3:30" x14ac:dyDescent="0.2"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  <c r="AA286" s="305"/>
      <c r="AB286" s="305"/>
      <c r="AC286" s="305"/>
      <c r="AD286" s="305"/>
    </row>
    <row r="287" spans="3:30" x14ac:dyDescent="0.2"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  <c r="AA287" s="305"/>
      <c r="AB287" s="305"/>
      <c r="AC287" s="305"/>
      <c r="AD287" s="305"/>
    </row>
    <row r="288" spans="3:30" x14ac:dyDescent="0.2"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  <c r="AA288" s="305"/>
      <c r="AB288" s="305"/>
      <c r="AC288" s="305"/>
      <c r="AD288" s="305"/>
    </row>
    <row r="289" spans="3:30" x14ac:dyDescent="0.2"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  <c r="AA289" s="305"/>
      <c r="AB289" s="305"/>
      <c r="AC289" s="305"/>
      <c r="AD289" s="305"/>
    </row>
    <row r="290" spans="3:30" x14ac:dyDescent="0.2"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  <c r="AA290" s="305"/>
      <c r="AB290" s="305"/>
      <c r="AC290" s="305"/>
      <c r="AD290" s="305"/>
    </row>
    <row r="291" spans="3:30" x14ac:dyDescent="0.2"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  <c r="AA291" s="305"/>
      <c r="AB291" s="305"/>
      <c r="AC291" s="305"/>
      <c r="AD291" s="305"/>
    </row>
    <row r="292" spans="3:30" x14ac:dyDescent="0.2"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  <c r="AA292" s="305"/>
      <c r="AB292" s="305"/>
      <c r="AC292" s="305"/>
      <c r="AD292" s="305"/>
    </row>
    <row r="293" spans="3:30" x14ac:dyDescent="0.2"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  <c r="AA293" s="305"/>
      <c r="AB293" s="305"/>
      <c r="AC293" s="305"/>
      <c r="AD293" s="305"/>
    </row>
    <row r="294" spans="3:30" x14ac:dyDescent="0.2"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</row>
    <row r="295" spans="3:30" x14ac:dyDescent="0.2"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  <c r="AA295" s="305"/>
      <c r="AB295" s="305"/>
      <c r="AC295" s="305"/>
      <c r="AD295" s="305"/>
    </row>
    <row r="296" spans="3:30" x14ac:dyDescent="0.2"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  <c r="AA296" s="305"/>
      <c r="AB296" s="305"/>
      <c r="AC296" s="305"/>
      <c r="AD296" s="305"/>
    </row>
    <row r="297" spans="3:30" x14ac:dyDescent="0.2"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  <c r="AA297" s="305"/>
      <c r="AB297" s="305"/>
      <c r="AC297" s="305"/>
      <c r="AD297" s="305"/>
    </row>
    <row r="298" spans="3:30" x14ac:dyDescent="0.2"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  <c r="AA298" s="305"/>
      <c r="AB298" s="305"/>
      <c r="AC298" s="305"/>
      <c r="AD298" s="305"/>
    </row>
    <row r="299" spans="3:30" x14ac:dyDescent="0.2"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  <c r="AA299" s="305"/>
      <c r="AB299" s="305"/>
      <c r="AC299" s="305"/>
      <c r="AD299" s="305"/>
    </row>
    <row r="300" spans="3:30" x14ac:dyDescent="0.2"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305"/>
      <c r="AB300" s="305"/>
      <c r="AC300" s="305"/>
      <c r="AD300" s="305"/>
    </row>
    <row r="301" spans="3:30" x14ac:dyDescent="0.2"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305"/>
      <c r="AB301" s="305"/>
      <c r="AC301" s="305"/>
      <c r="AD301" s="305"/>
    </row>
    <row r="302" spans="3:30" x14ac:dyDescent="0.2"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  <c r="AA302" s="305"/>
      <c r="AB302" s="305"/>
      <c r="AC302" s="305"/>
      <c r="AD302" s="305"/>
    </row>
    <row r="303" spans="3:30" x14ac:dyDescent="0.2"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  <c r="AA303" s="305"/>
      <c r="AB303" s="305"/>
      <c r="AC303" s="305"/>
      <c r="AD303" s="305"/>
    </row>
    <row r="304" spans="3:30" x14ac:dyDescent="0.2"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  <c r="AA304" s="305"/>
      <c r="AB304" s="305"/>
      <c r="AC304" s="305"/>
      <c r="AD304" s="305"/>
    </row>
    <row r="305" spans="3:30" x14ac:dyDescent="0.2"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  <c r="AA305" s="305"/>
      <c r="AB305" s="305"/>
      <c r="AC305" s="305"/>
      <c r="AD305" s="305"/>
    </row>
    <row r="306" spans="3:30" x14ac:dyDescent="0.2"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  <c r="AA306" s="305"/>
      <c r="AB306" s="305"/>
      <c r="AC306" s="305"/>
      <c r="AD306" s="305"/>
    </row>
    <row r="307" spans="3:30" x14ac:dyDescent="0.2"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  <c r="AA307" s="305"/>
      <c r="AB307" s="305"/>
      <c r="AC307" s="305"/>
      <c r="AD307" s="305"/>
    </row>
    <row r="308" spans="3:30" x14ac:dyDescent="0.2"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  <c r="AA308" s="305"/>
      <c r="AB308" s="305"/>
      <c r="AC308" s="305"/>
      <c r="AD308" s="305"/>
    </row>
    <row r="309" spans="3:30" x14ac:dyDescent="0.2"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  <c r="AA309" s="305"/>
      <c r="AB309" s="305"/>
      <c r="AC309" s="305"/>
      <c r="AD309" s="305"/>
    </row>
    <row r="310" spans="3:30" x14ac:dyDescent="0.2"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  <c r="AA310" s="305"/>
      <c r="AB310" s="305"/>
      <c r="AC310" s="305"/>
      <c r="AD310" s="305"/>
    </row>
    <row r="311" spans="3:30" x14ac:dyDescent="0.2"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  <c r="AA311" s="305"/>
      <c r="AB311" s="305"/>
      <c r="AC311" s="305"/>
      <c r="AD311" s="305"/>
    </row>
    <row r="312" spans="3:30" x14ac:dyDescent="0.2"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  <c r="AA312" s="305"/>
      <c r="AB312" s="305"/>
      <c r="AC312" s="305"/>
      <c r="AD312" s="305"/>
    </row>
    <row r="313" spans="3:30" x14ac:dyDescent="0.2"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  <c r="AA313" s="305"/>
      <c r="AB313" s="305"/>
      <c r="AC313" s="305"/>
      <c r="AD313" s="305"/>
    </row>
    <row r="314" spans="3:30" x14ac:dyDescent="0.2"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  <c r="AA314" s="305"/>
      <c r="AB314" s="305"/>
      <c r="AC314" s="305"/>
      <c r="AD314" s="305"/>
    </row>
    <row r="315" spans="3:30" x14ac:dyDescent="0.2"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  <c r="AA315" s="305"/>
      <c r="AB315" s="305"/>
      <c r="AC315" s="305"/>
      <c r="AD315" s="305"/>
    </row>
    <row r="316" spans="3:30" x14ac:dyDescent="0.2"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  <c r="AA316" s="305"/>
      <c r="AB316" s="305"/>
      <c r="AC316" s="305"/>
      <c r="AD316" s="305"/>
    </row>
    <row r="317" spans="3:30" x14ac:dyDescent="0.2"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  <c r="AA317" s="305"/>
      <c r="AB317" s="305"/>
      <c r="AC317" s="305"/>
      <c r="AD317" s="305"/>
    </row>
    <row r="318" spans="3:30" x14ac:dyDescent="0.2"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  <c r="AA318" s="305"/>
      <c r="AB318" s="305"/>
      <c r="AC318" s="305"/>
      <c r="AD318" s="305"/>
    </row>
    <row r="319" spans="3:30" x14ac:dyDescent="0.2"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  <c r="AA319" s="305"/>
      <c r="AB319" s="305"/>
      <c r="AC319" s="305"/>
      <c r="AD319" s="305"/>
    </row>
    <row r="320" spans="3:30" x14ac:dyDescent="0.2"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  <c r="AA320" s="305"/>
      <c r="AB320" s="305"/>
      <c r="AC320" s="305"/>
      <c r="AD320" s="305"/>
    </row>
    <row r="321" spans="3:30" x14ac:dyDescent="0.2"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  <c r="AA321" s="305"/>
      <c r="AB321" s="305"/>
      <c r="AC321" s="305"/>
      <c r="AD321" s="305"/>
    </row>
    <row r="322" spans="3:30" x14ac:dyDescent="0.2"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  <c r="AA322" s="305"/>
      <c r="AB322" s="305"/>
      <c r="AC322" s="305"/>
      <c r="AD322" s="305"/>
    </row>
    <row r="323" spans="3:30" x14ac:dyDescent="0.2"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  <c r="AA323" s="305"/>
      <c r="AB323" s="305"/>
      <c r="AC323" s="305"/>
      <c r="AD323" s="305"/>
    </row>
    <row r="324" spans="3:30" x14ac:dyDescent="0.2"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  <c r="AA324" s="305"/>
      <c r="AB324" s="305"/>
      <c r="AC324" s="305"/>
      <c r="AD324" s="305"/>
    </row>
    <row r="325" spans="3:30" x14ac:dyDescent="0.2"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  <c r="AA325" s="305"/>
      <c r="AB325" s="305"/>
      <c r="AC325" s="305"/>
      <c r="AD325" s="305"/>
    </row>
    <row r="326" spans="3:30" x14ac:dyDescent="0.2"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  <c r="AA326" s="305"/>
      <c r="AB326" s="305"/>
      <c r="AC326" s="305"/>
      <c r="AD326" s="305"/>
    </row>
    <row r="327" spans="3:30" x14ac:dyDescent="0.2"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  <c r="AA327" s="305"/>
      <c r="AB327" s="305"/>
      <c r="AC327" s="305"/>
      <c r="AD327" s="305"/>
    </row>
    <row r="328" spans="3:30" x14ac:dyDescent="0.2"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  <c r="AA328" s="305"/>
      <c r="AB328" s="305"/>
      <c r="AC328" s="305"/>
      <c r="AD328" s="305"/>
    </row>
    <row r="329" spans="3:30" x14ac:dyDescent="0.2"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  <c r="AA329" s="305"/>
      <c r="AB329" s="305"/>
      <c r="AC329" s="305"/>
      <c r="AD329" s="305"/>
    </row>
    <row r="330" spans="3:30" x14ac:dyDescent="0.2"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  <c r="AA330" s="305"/>
      <c r="AB330" s="305"/>
      <c r="AC330" s="305"/>
      <c r="AD330" s="305"/>
    </row>
    <row r="331" spans="3:30" x14ac:dyDescent="0.2"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  <c r="AA331" s="305"/>
      <c r="AB331" s="305"/>
      <c r="AC331" s="305"/>
      <c r="AD331" s="305"/>
    </row>
    <row r="332" spans="3:30" x14ac:dyDescent="0.2"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  <c r="AA332" s="305"/>
      <c r="AB332" s="305"/>
      <c r="AC332" s="305"/>
      <c r="AD332" s="305"/>
    </row>
    <row r="333" spans="3:30" x14ac:dyDescent="0.2"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  <c r="AA333" s="305"/>
      <c r="AB333" s="305"/>
      <c r="AC333" s="305"/>
      <c r="AD333" s="305"/>
    </row>
    <row r="334" spans="3:30" x14ac:dyDescent="0.2"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  <c r="AA334" s="305"/>
      <c r="AB334" s="305"/>
      <c r="AC334" s="305"/>
      <c r="AD334" s="305"/>
    </row>
    <row r="335" spans="3:30" x14ac:dyDescent="0.2"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  <c r="AA335" s="305"/>
      <c r="AB335" s="305"/>
      <c r="AC335" s="305"/>
      <c r="AD335" s="305"/>
    </row>
    <row r="336" spans="3:30" x14ac:dyDescent="0.2"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  <c r="AA336" s="305"/>
      <c r="AB336" s="305"/>
      <c r="AC336" s="305"/>
      <c r="AD336" s="305"/>
    </row>
    <row r="337" spans="3:30" x14ac:dyDescent="0.2"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</row>
    <row r="338" spans="3:30" x14ac:dyDescent="0.2"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  <c r="AA338" s="305"/>
      <c r="AB338" s="305"/>
      <c r="AC338" s="305"/>
      <c r="AD338" s="305"/>
    </row>
    <row r="339" spans="3:30" x14ac:dyDescent="0.2"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  <c r="AA339" s="305"/>
      <c r="AB339" s="305"/>
      <c r="AC339" s="305"/>
      <c r="AD339" s="305"/>
    </row>
    <row r="340" spans="3:30" x14ac:dyDescent="0.2"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  <c r="AA340" s="305"/>
      <c r="AB340" s="305"/>
      <c r="AC340" s="305"/>
      <c r="AD340" s="305"/>
    </row>
    <row r="341" spans="3:30" x14ac:dyDescent="0.2"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5"/>
      <c r="AC341" s="305"/>
      <c r="AD341" s="305"/>
    </row>
    <row r="342" spans="3:30" x14ac:dyDescent="0.2"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  <c r="AA342" s="305"/>
      <c r="AB342" s="305"/>
      <c r="AC342" s="305"/>
      <c r="AD342" s="305"/>
    </row>
    <row r="343" spans="3:30" x14ac:dyDescent="0.2"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  <c r="AA343" s="305"/>
      <c r="AB343" s="305"/>
      <c r="AC343" s="305"/>
      <c r="AD343" s="305"/>
    </row>
    <row r="344" spans="3:30" x14ac:dyDescent="0.2"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5"/>
      <c r="AC344" s="305"/>
      <c r="AD344" s="305"/>
    </row>
    <row r="345" spans="3:30" x14ac:dyDescent="0.2"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  <c r="AA345" s="305"/>
      <c r="AB345" s="305"/>
      <c r="AC345" s="305"/>
      <c r="AD345" s="305"/>
    </row>
    <row r="346" spans="3:30" x14ac:dyDescent="0.2"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  <c r="AA346" s="305"/>
      <c r="AB346" s="305"/>
      <c r="AC346" s="305"/>
      <c r="AD346" s="305"/>
    </row>
    <row r="347" spans="3:30" x14ac:dyDescent="0.2"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  <c r="AA347" s="305"/>
      <c r="AB347" s="305"/>
      <c r="AC347" s="305"/>
      <c r="AD347" s="305"/>
    </row>
    <row r="348" spans="3:30" x14ac:dyDescent="0.2"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  <c r="AA348" s="305"/>
      <c r="AB348" s="305"/>
      <c r="AC348" s="305"/>
      <c r="AD348" s="305"/>
    </row>
    <row r="349" spans="3:30" x14ac:dyDescent="0.2"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  <c r="AA349" s="305"/>
      <c r="AB349" s="305"/>
      <c r="AC349" s="305"/>
      <c r="AD349" s="305"/>
    </row>
    <row r="350" spans="3:30" x14ac:dyDescent="0.2"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  <c r="AA350" s="305"/>
      <c r="AB350" s="305"/>
      <c r="AC350" s="305"/>
      <c r="AD350" s="305"/>
    </row>
    <row r="351" spans="3:30" x14ac:dyDescent="0.2"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  <c r="AA351" s="305"/>
      <c r="AB351" s="305"/>
      <c r="AC351" s="305"/>
      <c r="AD351" s="305"/>
    </row>
    <row r="352" spans="3:30" x14ac:dyDescent="0.2"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  <c r="AA352" s="305"/>
      <c r="AB352" s="305"/>
      <c r="AC352" s="305"/>
      <c r="AD352" s="305"/>
    </row>
    <row r="353" spans="3:30" x14ac:dyDescent="0.2"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  <c r="AA353" s="305"/>
      <c r="AB353" s="305"/>
      <c r="AC353" s="305"/>
      <c r="AD353" s="305"/>
    </row>
    <row r="354" spans="3:30" x14ac:dyDescent="0.2"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  <c r="AA354" s="305"/>
      <c r="AB354" s="305"/>
      <c r="AC354" s="305"/>
      <c r="AD354" s="305"/>
    </row>
    <row r="355" spans="3:30" x14ac:dyDescent="0.2"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  <c r="AA355" s="305"/>
      <c r="AB355" s="305"/>
      <c r="AC355" s="305"/>
      <c r="AD355" s="305"/>
    </row>
    <row r="356" spans="3:30" x14ac:dyDescent="0.2"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  <c r="AA356" s="305"/>
      <c r="AB356" s="305"/>
      <c r="AC356" s="305"/>
      <c r="AD356" s="305"/>
    </row>
    <row r="357" spans="3:30" x14ac:dyDescent="0.2"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5"/>
      <c r="AC357" s="305"/>
      <c r="AD357" s="305"/>
    </row>
    <row r="358" spans="3:30" x14ac:dyDescent="0.2"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  <c r="AA358" s="305"/>
      <c r="AB358" s="305"/>
      <c r="AC358" s="305"/>
      <c r="AD358" s="305"/>
    </row>
    <row r="359" spans="3:30" x14ac:dyDescent="0.2"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  <c r="AA359" s="305"/>
      <c r="AB359" s="305"/>
      <c r="AC359" s="305"/>
      <c r="AD359" s="305"/>
    </row>
    <row r="360" spans="3:30" x14ac:dyDescent="0.2"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  <c r="AA360" s="305"/>
      <c r="AB360" s="305"/>
      <c r="AC360" s="305"/>
      <c r="AD360" s="305"/>
    </row>
    <row r="361" spans="3:30" x14ac:dyDescent="0.2"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  <c r="AA361" s="305"/>
      <c r="AB361" s="305"/>
      <c r="AC361" s="305"/>
      <c r="AD361" s="305"/>
    </row>
    <row r="362" spans="3:30" x14ac:dyDescent="0.2"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  <c r="AA362" s="305"/>
      <c r="AB362" s="305"/>
      <c r="AC362" s="305"/>
      <c r="AD362" s="305"/>
    </row>
    <row r="363" spans="3:30" x14ac:dyDescent="0.2"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  <c r="AA363" s="305"/>
      <c r="AB363" s="305"/>
      <c r="AC363" s="305"/>
      <c r="AD363" s="305"/>
    </row>
    <row r="364" spans="3:30" x14ac:dyDescent="0.2"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  <c r="AA364" s="305"/>
      <c r="AB364" s="305"/>
      <c r="AC364" s="305"/>
      <c r="AD364" s="305"/>
    </row>
    <row r="365" spans="3:30" x14ac:dyDescent="0.2"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  <c r="AA365" s="305"/>
      <c r="AB365" s="305"/>
      <c r="AC365" s="305"/>
      <c r="AD365" s="305"/>
    </row>
    <row r="366" spans="3:30" x14ac:dyDescent="0.2"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  <c r="AA366" s="305"/>
      <c r="AB366" s="305"/>
      <c r="AC366" s="305"/>
      <c r="AD366" s="305"/>
    </row>
    <row r="367" spans="3:30" x14ac:dyDescent="0.2"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  <c r="AA367" s="305"/>
      <c r="AB367" s="305"/>
      <c r="AC367" s="305"/>
      <c r="AD367" s="305"/>
    </row>
    <row r="368" spans="3:30" x14ac:dyDescent="0.2"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  <c r="AA368" s="305"/>
      <c r="AB368" s="305"/>
      <c r="AC368" s="305"/>
      <c r="AD368" s="305"/>
    </row>
    <row r="369" spans="3:30" x14ac:dyDescent="0.2"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  <c r="AA369" s="305"/>
      <c r="AB369" s="305"/>
      <c r="AC369" s="305"/>
      <c r="AD369" s="305"/>
    </row>
    <row r="370" spans="3:30" x14ac:dyDescent="0.2"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  <c r="AA370" s="305"/>
      <c r="AB370" s="305"/>
      <c r="AC370" s="305"/>
      <c r="AD370" s="305"/>
    </row>
    <row r="371" spans="3:30" x14ac:dyDescent="0.2"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  <c r="AA371" s="305"/>
      <c r="AB371" s="305"/>
      <c r="AC371" s="305"/>
      <c r="AD371" s="305"/>
    </row>
    <row r="372" spans="3:30" x14ac:dyDescent="0.2"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  <c r="AA372" s="305"/>
      <c r="AB372" s="305"/>
      <c r="AC372" s="305"/>
      <c r="AD372" s="305"/>
    </row>
    <row r="373" spans="3:30" x14ac:dyDescent="0.2"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  <c r="AA373" s="305"/>
      <c r="AB373" s="305"/>
      <c r="AC373" s="305"/>
      <c r="AD373" s="305"/>
    </row>
    <row r="374" spans="3:30" x14ac:dyDescent="0.2"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  <c r="AA374" s="305"/>
      <c r="AB374" s="305"/>
      <c r="AC374" s="305"/>
      <c r="AD374" s="305"/>
    </row>
    <row r="375" spans="3:30" x14ac:dyDescent="0.2"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  <c r="AA375" s="305"/>
      <c r="AB375" s="305"/>
      <c r="AC375" s="305"/>
      <c r="AD375" s="305"/>
    </row>
    <row r="376" spans="3:30" x14ac:dyDescent="0.2"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  <c r="AA376" s="305"/>
      <c r="AB376" s="305"/>
      <c r="AC376" s="305"/>
      <c r="AD376" s="305"/>
    </row>
    <row r="377" spans="3:30" x14ac:dyDescent="0.2"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  <c r="AA377" s="305"/>
      <c r="AB377" s="305"/>
      <c r="AC377" s="305"/>
      <c r="AD377" s="305"/>
    </row>
    <row r="378" spans="3:30" x14ac:dyDescent="0.2"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  <c r="AA378" s="305"/>
      <c r="AB378" s="305"/>
      <c r="AC378" s="305"/>
      <c r="AD378" s="305"/>
    </row>
    <row r="379" spans="3:30" x14ac:dyDescent="0.2"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  <c r="AA379" s="305"/>
      <c r="AB379" s="305"/>
      <c r="AC379" s="305"/>
      <c r="AD379" s="305"/>
    </row>
    <row r="380" spans="3:30" x14ac:dyDescent="0.2"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  <c r="AA380" s="305"/>
      <c r="AB380" s="305"/>
      <c r="AC380" s="305"/>
      <c r="AD380" s="305"/>
    </row>
    <row r="381" spans="3:30" x14ac:dyDescent="0.2"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  <c r="AA381" s="305"/>
      <c r="AB381" s="305"/>
      <c r="AC381" s="305"/>
      <c r="AD381" s="305"/>
    </row>
    <row r="382" spans="3:30" x14ac:dyDescent="0.2"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  <c r="AA382" s="305"/>
      <c r="AB382" s="305"/>
      <c r="AC382" s="305"/>
      <c r="AD382" s="305"/>
    </row>
    <row r="383" spans="3:30" x14ac:dyDescent="0.2"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  <c r="AA383" s="305"/>
      <c r="AB383" s="305"/>
      <c r="AC383" s="305"/>
      <c r="AD383" s="305"/>
    </row>
    <row r="384" spans="3:30" x14ac:dyDescent="0.2"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  <c r="AA384" s="305"/>
      <c r="AB384" s="305"/>
      <c r="AC384" s="305"/>
      <c r="AD384" s="305"/>
    </row>
    <row r="385" spans="3:30" x14ac:dyDescent="0.2"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  <c r="AA385" s="305"/>
      <c r="AB385" s="305"/>
      <c r="AC385" s="305"/>
      <c r="AD385" s="305"/>
    </row>
    <row r="386" spans="3:30" x14ac:dyDescent="0.2"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  <c r="AA386" s="305"/>
      <c r="AB386" s="305"/>
      <c r="AC386" s="305"/>
      <c r="AD386" s="305"/>
    </row>
    <row r="387" spans="3:30" x14ac:dyDescent="0.2"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  <c r="AA387" s="305"/>
      <c r="AB387" s="305"/>
      <c r="AC387" s="305"/>
      <c r="AD387" s="305"/>
    </row>
    <row r="388" spans="3:30" x14ac:dyDescent="0.2"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  <c r="AA388" s="305"/>
      <c r="AB388" s="305"/>
      <c r="AC388" s="305"/>
      <c r="AD388" s="305"/>
    </row>
    <row r="389" spans="3:30" x14ac:dyDescent="0.2"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  <c r="AA389" s="305"/>
      <c r="AB389" s="305"/>
      <c r="AC389" s="305"/>
      <c r="AD389" s="305"/>
    </row>
    <row r="390" spans="3:30" x14ac:dyDescent="0.2"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  <c r="AA390" s="305"/>
      <c r="AB390" s="305"/>
      <c r="AC390" s="305"/>
      <c r="AD390" s="305"/>
    </row>
    <row r="391" spans="3:30" x14ac:dyDescent="0.2"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  <c r="AA391" s="305"/>
      <c r="AB391" s="305"/>
      <c r="AC391" s="305"/>
      <c r="AD391" s="305"/>
    </row>
    <row r="392" spans="3:30" x14ac:dyDescent="0.2"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  <c r="AA392" s="305"/>
      <c r="AB392" s="305"/>
      <c r="AC392" s="305"/>
      <c r="AD392" s="305"/>
    </row>
    <row r="393" spans="3:30" x14ac:dyDescent="0.2"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  <c r="AA393" s="305"/>
      <c r="AB393" s="305"/>
      <c r="AC393" s="305"/>
      <c r="AD393" s="305"/>
    </row>
    <row r="394" spans="3:30" x14ac:dyDescent="0.2"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  <c r="AA394" s="305"/>
      <c r="AB394" s="305"/>
      <c r="AC394" s="305"/>
      <c r="AD394" s="305"/>
    </row>
    <row r="395" spans="3:30" x14ac:dyDescent="0.2"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  <c r="AA395" s="305"/>
      <c r="AB395" s="305"/>
      <c r="AC395" s="305"/>
      <c r="AD395" s="305"/>
    </row>
    <row r="396" spans="3:30" x14ac:dyDescent="0.2"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  <c r="AA396" s="305"/>
      <c r="AB396" s="305"/>
      <c r="AC396" s="305"/>
      <c r="AD396" s="305"/>
    </row>
    <row r="397" spans="3:30" x14ac:dyDescent="0.2"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  <c r="AA397" s="305"/>
      <c r="AB397" s="305"/>
      <c r="AC397" s="305"/>
      <c r="AD397" s="305"/>
    </row>
    <row r="398" spans="3:30" x14ac:dyDescent="0.2"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  <c r="AA398" s="305"/>
      <c r="AB398" s="305"/>
      <c r="AC398" s="305"/>
      <c r="AD398" s="305"/>
    </row>
    <row r="399" spans="3:30" x14ac:dyDescent="0.2"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  <c r="AA399" s="305"/>
      <c r="AB399" s="305"/>
      <c r="AC399" s="305"/>
      <c r="AD399" s="305"/>
    </row>
    <row r="400" spans="3:30" x14ac:dyDescent="0.2"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  <c r="AA400" s="305"/>
      <c r="AB400" s="305"/>
      <c r="AC400" s="305"/>
      <c r="AD400" s="305"/>
    </row>
    <row r="401" spans="3:30" x14ac:dyDescent="0.2"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  <c r="AA401" s="305"/>
      <c r="AB401" s="305"/>
      <c r="AC401" s="305"/>
      <c r="AD401" s="305"/>
    </row>
    <row r="402" spans="3:30" x14ac:dyDescent="0.2"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  <c r="AA402" s="305"/>
      <c r="AB402" s="305"/>
      <c r="AC402" s="305"/>
      <c r="AD402" s="305"/>
    </row>
    <row r="403" spans="3:30" x14ac:dyDescent="0.2"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  <c r="AA403" s="305"/>
      <c r="AB403" s="305"/>
      <c r="AC403" s="305"/>
      <c r="AD403" s="305"/>
    </row>
    <row r="404" spans="3:30" x14ac:dyDescent="0.2"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  <c r="AA404" s="305"/>
      <c r="AB404" s="305"/>
      <c r="AC404" s="305"/>
      <c r="AD404" s="305"/>
    </row>
    <row r="405" spans="3:30" x14ac:dyDescent="0.2"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  <c r="AA405" s="305"/>
      <c r="AB405" s="305"/>
      <c r="AC405" s="305"/>
      <c r="AD405" s="305"/>
    </row>
    <row r="406" spans="3:30" x14ac:dyDescent="0.2"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  <c r="AA406" s="305"/>
      <c r="AB406" s="305"/>
      <c r="AC406" s="305"/>
      <c r="AD406" s="305"/>
    </row>
    <row r="407" spans="3:30" x14ac:dyDescent="0.2"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  <c r="AA407" s="305"/>
      <c r="AB407" s="305"/>
      <c r="AC407" s="305"/>
      <c r="AD407" s="305"/>
    </row>
    <row r="408" spans="3:30" x14ac:dyDescent="0.2"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  <c r="AA408" s="305"/>
      <c r="AB408" s="305"/>
      <c r="AC408" s="305"/>
      <c r="AD408" s="305"/>
    </row>
    <row r="409" spans="3:30" x14ac:dyDescent="0.2"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  <c r="AA409" s="305"/>
      <c r="AB409" s="305"/>
      <c r="AC409" s="305"/>
      <c r="AD409" s="305"/>
    </row>
    <row r="410" spans="3:30" x14ac:dyDescent="0.2"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  <c r="AA410" s="305"/>
      <c r="AB410" s="305"/>
      <c r="AC410" s="305"/>
      <c r="AD410" s="305"/>
    </row>
    <row r="411" spans="3:30" x14ac:dyDescent="0.2"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  <c r="AA411" s="305"/>
      <c r="AB411" s="305"/>
      <c r="AC411" s="305"/>
      <c r="AD411" s="305"/>
    </row>
    <row r="412" spans="3:30" x14ac:dyDescent="0.2"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  <c r="AA412" s="305"/>
      <c r="AB412" s="305"/>
      <c r="AC412" s="305"/>
      <c r="AD412" s="305"/>
    </row>
    <row r="413" spans="3:30" x14ac:dyDescent="0.2"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  <c r="AA413" s="305"/>
      <c r="AB413" s="305"/>
      <c r="AC413" s="305"/>
      <c r="AD413" s="305"/>
    </row>
    <row r="414" spans="3:30" x14ac:dyDescent="0.2"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  <c r="AA414" s="305"/>
      <c r="AB414" s="305"/>
      <c r="AC414" s="305"/>
      <c r="AD414" s="305"/>
    </row>
    <row r="415" spans="3:30" x14ac:dyDescent="0.2"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  <c r="AA415" s="305"/>
      <c r="AB415" s="305"/>
      <c r="AC415" s="305"/>
      <c r="AD415" s="305"/>
    </row>
    <row r="416" spans="3:30" x14ac:dyDescent="0.2"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  <c r="AA416" s="305"/>
      <c r="AB416" s="305"/>
      <c r="AC416" s="305"/>
      <c r="AD416" s="305"/>
    </row>
    <row r="417" spans="3:30" x14ac:dyDescent="0.2"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  <c r="AA417" s="305"/>
      <c r="AB417" s="305"/>
      <c r="AC417" s="305"/>
      <c r="AD417" s="305"/>
    </row>
    <row r="418" spans="3:30" x14ac:dyDescent="0.2"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  <c r="AA418" s="305"/>
      <c r="AB418" s="305"/>
      <c r="AC418" s="305"/>
      <c r="AD418" s="305"/>
    </row>
    <row r="419" spans="3:30" x14ac:dyDescent="0.2"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  <c r="AA419" s="305"/>
      <c r="AB419" s="305"/>
      <c r="AC419" s="305"/>
      <c r="AD419" s="305"/>
    </row>
    <row r="420" spans="3:30" x14ac:dyDescent="0.2"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  <c r="AA420" s="305"/>
      <c r="AB420" s="305"/>
      <c r="AC420" s="305"/>
      <c r="AD420" s="305"/>
    </row>
    <row r="421" spans="3:30" x14ac:dyDescent="0.2"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  <c r="AA421" s="305"/>
      <c r="AB421" s="305"/>
      <c r="AC421" s="305"/>
      <c r="AD421" s="305"/>
    </row>
    <row r="422" spans="3:30" x14ac:dyDescent="0.2"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  <c r="AA422" s="305"/>
      <c r="AB422" s="305"/>
      <c r="AC422" s="305"/>
      <c r="AD422" s="305"/>
    </row>
    <row r="423" spans="3:30" x14ac:dyDescent="0.2"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  <c r="AA423" s="305"/>
      <c r="AB423" s="305"/>
      <c r="AC423" s="305"/>
      <c r="AD423" s="305"/>
    </row>
    <row r="424" spans="3:30" x14ac:dyDescent="0.2"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  <c r="AA424" s="305"/>
      <c r="AB424" s="305"/>
      <c r="AC424" s="305"/>
      <c r="AD424" s="305"/>
    </row>
    <row r="425" spans="3:30" x14ac:dyDescent="0.2"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  <c r="AA425" s="305"/>
      <c r="AB425" s="305"/>
      <c r="AC425" s="305"/>
      <c r="AD425" s="305"/>
    </row>
    <row r="426" spans="3:30" x14ac:dyDescent="0.2"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  <c r="AA426" s="305"/>
      <c r="AB426" s="305"/>
      <c r="AC426" s="305"/>
      <c r="AD426" s="305"/>
    </row>
    <row r="427" spans="3:30" x14ac:dyDescent="0.2"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  <c r="AA427" s="305"/>
      <c r="AB427" s="305"/>
      <c r="AC427" s="305"/>
      <c r="AD427" s="305"/>
    </row>
    <row r="428" spans="3:30" x14ac:dyDescent="0.2"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  <c r="AA428" s="305"/>
      <c r="AB428" s="305"/>
      <c r="AC428" s="305"/>
      <c r="AD428" s="305"/>
    </row>
    <row r="429" spans="3:30" x14ac:dyDescent="0.2"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  <c r="AA429" s="305"/>
      <c r="AB429" s="305"/>
      <c r="AC429" s="305"/>
      <c r="AD429" s="305"/>
    </row>
    <row r="430" spans="3:30" x14ac:dyDescent="0.2"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  <c r="AA430" s="305"/>
      <c r="AB430" s="305"/>
      <c r="AC430" s="305"/>
      <c r="AD430" s="305"/>
    </row>
    <row r="431" spans="3:30" x14ac:dyDescent="0.2"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  <c r="AA431" s="305"/>
      <c r="AB431" s="305"/>
      <c r="AC431" s="305"/>
      <c r="AD431" s="305"/>
    </row>
    <row r="432" spans="3:30" x14ac:dyDescent="0.2"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  <c r="AA432" s="305"/>
      <c r="AB432" s="305"/>
      <c r="AC432" s="305"/>
      <c r="AD432" s="305"/>
    </row>
    <row r="433" spans="3:30" x14ac:dyDescent="0.2"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  <c r="AA433" s="305"/>
      <c r="AB433" s="305"/>
      <c r="AC433" s="305"/>
      <c r="AD433" s="305"/>
    </row>
    <row r="434" spans="3:30" x14ac:dyDescent="0.2"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  <c r="AA434" s="305"/>
      <c r="AB434" s="305"/>
      <c r="AC434" s="305"/>
      <c r="AD434" s="305"/>
    </row>
    <row r="435" spans="3:30" x14ac:dyDescent="0.2"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  <c r="AA435" s="305"/>
      <c r="AB435" s="305"/>
      <c r="AC435" s="305"/>
      <c r="AD435" s="305"/>
    </row>
    <row r="436" spans="3:30" x14ac:dyDescent="0.2"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  <c r="AA436" s="305"/>
      <c r="AB436" s="305"/>
      <c r="AC436" s="305"/>
      <c r="AD436" s="305"/>
    </row>
    <row r="437" spans="3:30" x14ac:dyDescent="0.2"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  <c r="AA437" s="305"/>
      <c r="AB437" s="305"/>
      <c r="AC437" s="305"/>
      <c r="AD437" s="305"/>
    </row>
    <row r="438" spans="3:30" x14ac:dyDescent="0.2"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  <c r="AA438" s="305"/>
      <c r="AB438" s="305"/>
      <c r="AC438" s="305"/>
      <c r="AD438" s="305"/>
    </row>
    <row r="439" spans="3:30" x14ac:dyDescent="0.2"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  <c r="AA439" s="305"/>
      <c r="AB439" s="305"/>
      <c r="AC439" s="305"/>
      <c r="AD439" s="305"/>
    </row>
    <row r="440" spans="3:30" x14ac:dyDescent="0.2"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  <c r="AA440" s="305"/>
      <c r="AB440" s="305"/>
      <c r="AC440" s="305"/>
      <c r="AD440" s="305"/>
    </row>
    <row r="441" spans="3:30" x14ac:dyDescent="0.2"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  <c r="AA441" s="305"/>
      <c r="AB441" s="305"/>
      <c r="AC441" s="305"/>
      <c r="AD441" s="305"/>
    </row>
    <row r="442" spans="3:30" x14ac:dyDescent="0.2"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  <c r="AA442" s="305"/>
      <c r="AB442" s="305"/>
      <c r="AC442" s="305"/>
      <c r="AD442" s="305"/>
    </row>
    <row r="443" spans="3:30" x14ac:dyDescent="0.2"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  <c r="AA443" s="305"/>
      <c r="AB443" s="305"/>
      <c r="AC443" s="305"/>
      <c r="AD443" s="305"/>
    </row>
    <row r="444" spans="3:30" x14ac:dyDescent="0.2"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  <c r="AA444" s="305"/>
      <c r="AB444" s="305"/>
      <c r="AC444" s="305"/>
      <c r="AD444" s="305"/>
    </row>
    <row r="445" spans="3:30" x14ac:dyDescent="0.2"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  <c r="AA445" s="305"/>
      <c r="AB445" s="305"/>
      <c r="AC445" s="305"/>
      <c r="AD445" s="305"/>
    </row>
    <row r="446" spans="3:30" x14ac:dyDescent="0.2"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  <c r="AA446" s="305"/>
      <c r="AB446" s="305"/>
      <c r="AC446" s="305"/>
      <c r="AD446" s="305"/>
    </row>
    <row r="447" spans="3:30" x14ac:dyDescent="0.2"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  <c r="AA447" s="305"/>
      <c r="AB447" s="305"/>
      <c r="AC447" s="305"/>
      <c r="AD447" s="305"/>
    </row>
    <row r="448" spans="3:30" x14ac:dyDescent="0.2"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  <c r="AA448" s="305"/>
      <c r="AB448" s="305"/>
      <c r="AC448" s="305"/>
      <c r="AD448" s="305"/>
    </row>
    <row r="449" spans="3:30" x14ac:dyDescent="0.2"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  <c r="AA449" s="305"/>
      <c r="AB449" s="305"/>
      <c r="AC449" s="305"/>
      <c r="AD449" s="305"/>
    </row>
    <row r="450" spans="3:30" x14ac:dyDescent="0.2"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  <c r="AA450" s="305"/>
      <c r="AB450" s="305"/>
      <c r="AC450" s="305"/>
      <c r="AD450" s="305"/>
    </row>
    <row r="451" spans="3:30" x14ac:dyDescent="0.2"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  <c r="AA451" s="305"/>
      <c r="AB451" s="305"/>
      <c r="AC451" s="305"/>
      <c r="AD451" s="305"/>
    </row>
    <row r="452" spans="3:30" x14ac:dyDescent="0.2"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  <c r="AA452" s="305"/>
      <c r="AB452" s="305"/>
      <c r="AC452" s="305"/>
      <c r="AD452" s="305"/>
    </row>
    <row r="453" spans="3:30" x14ac:dyDescent="0.2"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  <c r="AA453" s="305"/>
      <c r="AB453" s="305"/>
      <c r="AC453" s="305"/>
      <c r="AD453" s="305"/>
    </row>
    <row r="454" spans="3:30" x14ac:dyDescent="0.2"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  <c r="AA454" s="305"/>
      <c r="AB454" s="305"/>
      <c r="AC454" s="305"/>
      <c r="AD454" s="305"/>
    </row>
    <row r="455" spans="3:30" x14ac:dyDescent="0.2"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  <c r="AA455" s="305"/>
      <c r="AB455" s="305"/>
      <c r="AC455" s="305"/>
      <c r="AD455" s="305"/>
    </row>
    <row r="456" spans="3:30" x14ac:dyDescent="0.2"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  <c r="AA456" s="305"/>
      <c r="AB456" s="305"/>
      <c r="AC456" s="305"/>
      <c r="AD456" s="305"/>
    </row>
    <row r="457" spans="3:30" x14ac:dyDescent="0.2"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  <c r="AA457" s="305"/>
      <c r="AB457" s="305"/>
      <c r="AC457" s="305"/>
      <c r="AD457" s="305"/>
    </row>
    <row r="458" spans="3:30" x14ac:dyDescent="0.2"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5"/>
      <c r="AC458" s="305"/>
      <c r="AD458" s="305"/>
    </row>
    <row r="459" spans="3:30" x14ac:dyDescent="0.2"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  <c r="AA459" s="305"/>
      <c r="AB459" s="305"/>
      <c r="AC459" s="305"/>
      <c r="AD459" s="305"/>
    </row>
    <row r="460" spans="3:30" x14ac:dyDescent="0.2"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  <c r="AA460" s="305"/>
      <c r="AB460" s="305"/>
      <c r="AC460" s="305"/>
      <c r="AD460" s="305"/>
    </row>
    <row r="461" spans="3:30" x14ac:dyDescent="0.2"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  <c r="AA461" s="305"/>
      <c r="AB461" s="305"/>
      <c r="AC461" s="305"/>
      <c r="AD461" s="305"/>
    </row>
    <row r="462" spans="3:30" x14ac:dyDescent="0.2"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  <c r="AA462" s="305"/>
      <c r="AB462" s="305"/>
      <c r="AC462" s="305"/>
      <c r="AD462" s="305"/>
    </row>
    <row r="463" spans="3:30" x14ac:dyDescent="0.2"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  <c r="AA463" s="305"/>
      <c r="AB463" s="305"/>
      <c r="AC463" s="305"/>
      <c r="AD463" s="305"/>
    </row>
    <row r="464" spans="3:30" x14ac:dyDescent="0.2"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  <c r="AA464" s="305"/>
      <c r="AB464" s="305"/>
      <c r="AC464" s="305"/>
      <c r="AD464" s="305"/>
    </row>
    <row r="465" spans="3:30" x14ac:dyDescent="0.2"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  <c r="AA465" s="305"/>
      <c r="AB465" s="305"/>
      <c r="AC465" s="305"/>
      <c r="AD465" s="305"/>
    </row>
    <row r="466" spans="3:30" x14ac:dyDescent="0.2"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  <c r="AA466" s="305"/>
      <c r="AB466" s="305"/>
      <c r="AC466" s="305"/>
      <c r="AD466" s="305"/>
    </row>
    <row r="467" spans="3:30" x14ac:dyDescent="0.2"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  <c r="AA467" s="305"/>
      <c r="AB467" s="305"/>
      <c r="AC467" s="305"/>
      <c r="AD467" s="305"/>
    </row>
    <row r="468" spans="3:30" x14ac:dyDescent="0.2"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  <c r="AA468" s="305"/>
      <c r="AB468" s="305"/>
      <c r="AC468" s="305"/>
      <c r="AD468" s="305"/>
    </row>
    <row r="469" spans="3:30" x14ac:dyDescent="0.2"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  <c r="AA469" s="305"/>
      <c r="AB469" s="305"/>
      <c r="AC469" s="305"/>
      <c r="AD469" s="305"/>
    </row>
    <row r="470" spans="3:30" x14ac:dyDescent="0.2"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  <c r="AA470" s="305"/>
      <c r="AB470" s="305"/>
      <c r="AC470" s="305"/>
      <c r="AD470" s="305"/>
    </row>
    <row r="471" spans="3:30" x14ac:dyDescent="0.2"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  <c r="AA471" s="305"/>
      <c r="AB471" s="305"/>
      <c r="AC471" s="305"/>
      <c r="AD471" s="305"/>
    </row>
    <row r="472" spans="3:30" x14ac:dyDescent="0.2"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  <c r="AA472" s="305"/>
      <c r="AB472" s="305"/>
      <c r="AC472" s="305"/>
      <c r="AD472" s="305"/>
    </row>
    <row r="473" spans="3:30" x14ac:dyDescent="0.2"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  <c r="AA473" s="305"/>
      <c r="AB473" s="305"/>
      <c r="AC473" s="305"/>
      <c r="AD473" s="305"/>
    </row>
    <row r="474" spans="3:30" x14ac:dyDescent="0.2"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  <c r="AA474" s="305"/>
      <c r="AB474" s="305"/>
      <c r="AC474" s="305"/>
      <c r="AD474" s="305"/>
    </row>
    <row r="475" spans="3:30" x14ac:dyDescent="0.2"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  <c r="AA475" s="305"/>
      <c r="AB475" s="305"/>
      <c r="AC475" s="305"/>
      <c r="AD475" s="305"/>
    </row>
    <row r="476" spans="3:30" x14ac:dyDescent="0.2"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  <c r="AA476" s="305"/>
      <c r="AB476" s="305"/>
      <c r="AC476" s="305"/>
      <c r="AD476" s="305"/>
    </row>
    <row r="477" spans="3:30" x14ac:dyDescent="0.2"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  <c r="AA477" s="305"/>
      <c r="AB477" s="305"/>
      <c r="AC477" s="305"/>
      <c r="AD477" s="305"/>
    </row>
    <row r="478" spans="3:30" x14ac:dyDescent="0.2"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  <c r="AA478" s="305"/>
      <c r="AB478" s="305"/>
      <c r="AC478" s="305"/>
      <c r="AD478" s="305"/>
    </row>
    <row r="479" spans="3:30" x14ac:dyDescent="0.2"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  <c r="AA479" s="305"/>
      <c r="AB479" s="305"/>
      <c r="AC479" s="305"/>
      <c r="AD479" s="305"/>
    </row>
    <row r="480" spans="3:30" x14ac:dyDescent="0.2"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  <c r="AA480" s="305"/>
      <c r="AB480" s="305"/>
      <c r="AC480" s="305"/>
      <c r="AD480" s="305"/>
    </row>
    <row r="481" spans="3:30" x14ac:dyDescent="0.2"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  <c r="AA481" s="305"/>
      <c r="AB481" s="305"/>
      <c r="AC481" s="305"/>
      <c r="AD481" s="305"/>
    </row>
    <row r="482" spans="3:30" x14ac:dyDescent="0.2"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  <c r="AA482" s="305"/>
      <c r="AB482" s="305"/>
      <c r="AC482" s="305"/>
      <c r="AD482" s="305"/>
    </row>
    <row r="483" spans="3:30" x14ac:dyDescent="0.2"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  <c r="AA483" s="305"/>
      <c r="AB483" s="305"/>
      <c r="AC483" s="305"/>
      <c r="AD483" s="305"/>
    </row>
    <row r="484" spans="3:30" x14ac:dyDescent="0.2"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  <c r="AA484" s="305"/>
      <c r="AB484" s="305"/>
      <c r="AC484" s="305"/>
      <c r="AD484" s="305"/>
    </row>
    <row r="485" spans="3:30" x14ac:dyDescent="0.2"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  <c r="AA485" s="305"/>
      <c r="AB485" s="305"/>
      <c r="AC485" s="305"/>
      <c r="AD485" s="305"/>
    </row>
    <row r="486" spans="3:30" x14ac:dyDescent="0.2"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  <c r="AA486" s="305"/>
      <c r="AB486" s="305"/>
      <c r="AC486" s="305"/>
      <c r="AD486" s="305"/>
    </row>
    <row r="487" spans="3:30" x14ac:dyDescent="0.2"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  <c r="AA487" s="305"/>
      <c r="AB487" s="305"/>
      <c r="AC487" s="305"/>
      <c r="AD487" s="305"/>
    </row>
    <row r="488" spans="3:30" x14ac:dyDescent="0.2"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  <c r="AA488" s="305"/>
      <c r="AB488" s="305"/>
      <c r="AC488" s="305"/>
      <c r="AD488" s="305"/>
    </row>
    <row r="489" spans="3:30" x14ac:dyDescent="0.2"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  <c r="AA489" s="305"/>
      <c r="AB489" s="305"/>
      <c r="AC489" s="305"/>
      <c r="AD489" s="305"/>
    </row>
    <row r="490" spans="3:30" x14ac:dyDescent="0.2"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  <c r="AA490" s="305"/>
      <c r="AB490" s="305"/>
      <c r="AC490" s="305"/>
      <c r="AD490" s="305"/>
    </row>
    <row r="491" spans="3:30" x14ac:dyDescent="0.2"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  <c r="AA491" s="305"/>
      <c r="AB491" s="305"/>
      <c r="AC491" s="305"/>
      <c r="AD491" s="305"/>
    </row>
    <row r="492" spans="3:30" x14ac:dyDescent="0.2"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  <c r="AA492" s="305"/>
      <c r="AB492" s="305"/>
      <c r="AC492" s="305"/>
      <c r="AD492" s="305"/>
    </row>
    <row r="493" spans="3:30" x14ac:dyDescent="0.2"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  <c r="AA493" s="305"/>
      <c r="AB493" s="305"/>
      <c r="AC493" s="305"/>
      <c r="AD493" s="305"/>
    </row>
    <row r="494" spans="3:30" x14ac:dyDescent="0.2"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  <c r="AA494" s="305"/>
      <c r="AB494" s="305"/>
      <c r="AC494" s="305"/>
      <c r="AD494" s="305"/>
    </row>
    <row r="495" spans="3:30" x14ac:dyDescent="0.2"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  <c r="AA495" s="305"/>
      <c r="AB495" s="305"/>
      <c r="AC495" s="305"/>
      <c r="AD495" s="305"/>
    </row>
    <row r="496" spans="3:30" x14ac:dyDescent="0.2"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  <c r="AA496" s="305"/>
      <c r="AB496" s="305"/>
      <c r="AC496" s="305"/>
      <c r="AD496" s="305"/>
    </row>
    <row r="497" spans="3:30" x14ac:dyDescent="0.2"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  <c r="AA497" s="305"/>
      <c r="AB497" s="305"/>
      <c r="AC497" s="305"/>
      <c r="AD497" s="305"/>
    </row>
    <row r="498" spans="3:30" x14ac:dyDescent="0.2"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  <c r="AA498" s="305"/>
      <c r="AB498" s="305"/>
      <c r="AC498" s="305"/>
      <c r="AD498" s="305"/>
    </row>
    <row r="499" spans="3:30" x14ac:dyDescent="0.2"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  <c r="AA499" s="305"/>
      <c r="AB499" s="305"/>
      <c r="AC499" s="305"/>
      <c r="AD499" s="305"/>
    </row>
    <row r="500" spans="3:30" x14ac:dyDescent="0.2"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  <c r="AA500" s="305"/>
      <c r="AB500" s="305"/>
      <c r="AC500" s="305"/>
      <c r="AD500" s="305"/>
    </row>
    <row r="501" spans="3:30" x14ac:dyDescent="0.2"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  <c r="AA501" s="305"/>
      <c r="AB501" s="305"/>
      <c r="AC501" s="305"/>
      <c r="AD501" s="305"/>
    </row>
    <row r="502" spans="3:30" x14ac:dyDescent="0.2"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  <c r="AA502" s="305"/>
      <c r="AB502" s="305"/>
      <c r="AC502" s="305"/>
      <c r="AD502" s="305"/>
    </row>
    <row r="503" spans="3:30" x14ac:dyDescent="0.2"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  <c r="AA503" s="305"/>
      <c r="AB503" s="305"/>
      <c r="AC503" s="305"/>
      <c r="AD503" s="305"/>
    </row>
    <row r="504" spans="3:30" x14ac:dyDescent="0.2"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  <c r="AA504" s="305"/>
      <c r="AB504" s="305"/>
      <c r="AC504" s="305"/>
      <c r="AD504" s="305"/>
    </row>
    <row r="505" spans="3:30" x14ac:dyDescent="0.2"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  <c r="AA505" s="305"/>
      <c r="AB505" s="305"/>
      <c r="AC505" s="305"/>
      <c r="AD505" s="305"/>
    </row>
    <row r="506" spans="3:30" x14ac:dyDescent="0.2"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  <c r="AA506" s="305"/>
      <c r="AB506" s="305"/>
      <c r="AC506" s="305"/>
      <c r="AD506" s="305"/>
    </row>
    <row r="507" spans="3:30" x14ac:dyDescent="0.2"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  <c r="AA507" s="305"/>
      <c r="AB507" s="305"/>
      <c r="AC507" s="305"/>
      <c r="AD507" s="305"/>
    </row>
    <row r="508" spans="3:30" x14ac:dyDescent="0.2"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  <c r="AA508" s="305"/>
      <c r="AB508" s="305"/>
      <c r="AC508" s="305"/>
      <c r="AD508" s="305"/>
    </row>
    <row r="509" spans="3:30" x14ac:dyDescent="0.2"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  <c r="AA509" s="305"/>
      <c r="AB509" s="305"/>
      <c r="AC509" s="305"/>
      <c r="AD509" s="305"/>
    </row>
    <row r="510" spans="3:30" x14ac:dyDescent="0.2"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  <c r="AA510" s="305"/>
      <c r="AB510" s="305"/>
      <c r="AC510" s="305"/>
      <c r="AD510" s="305"/>
    </row>
    <row r="511" spans="3:30" x14ac:dyDescent="0.2"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  <c r="AA511" s="305"/>
      <c r="AB511" s="305"/>
      <c r="AC511" s="305"/>
      <c r="AD511" s="305"/>
    </row>
    <row r="512" spans="3:30" x14ac:dyDescent="0.2"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  <c r="AA512" s="305"/>
      <c r="AB512" s="305"/>
      <c r="AC512" s="305"/>
      <c r="AD512" s="305"/>
    </row>
    <row r="513" spans="3:30" x14ac:dyDescent="0.2"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  <c r="AA513" s="305"/>
      <c r="AB513" s="305"/>
      <c r="AC513" s="305"/>
      <c r="AD513" s="305"/>
    </row>
    <row r="514" spans="3:30" x14ac:dyDescent="0.2"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  <c r="AA514" s="305"/>
      <c r="AB514" s="305"/>
      <c r="AC514" s="305"/>
      <c r="AD514" s="305"/>
    </row>
    <row r="515" spans="3:30" x14ac:dyDescent="0.2"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  <c r="AA515" s="305"/>
      <c r="AB515" s="305"/>
      <c r="AC515" s="305"/>
      <c r="AD515" s="305"/>
    </row>
    <row r="516" spans="3:30" x14ac:dyDescent="0.2"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  <c r="AA516" s="305"/>
      <c r="AB516" s="305"/>
      <c r="AC516" s="305"/>
      <c r="AD516" s="305"/>
    </row>
    <row r="517" spans="3:30" x14ac:dyDescent="0.2"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  <c r="AA517" s="305"/>
      <c r="AB517" s="305"/>
      <c r="AC517" s="305"/>
      <c r="AD517" s="305"/>
    </row>
    <row r="518" spans="3:30" x14ac:dyDescent="0.2"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  <c r="AA518" s="305"/>
      <c r="AB518" s="305"/>
      <c r="AC518" s="305"/>
      <c r="AD518" s="305"/>
    </row>
    <row r="519" spans="3:30" x14ac:dyDescent="0.2"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  <c r="AA519" s="305"/>
      <c r="AB519" s="305"/>
      <c r="AC519" s="305"/>
      <c r="AD519" s="305"/>
    </row>
    <row r="520" spans="3:30" x14ac:dyDescent="0.2"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  <c r="AA520" s="305"/>
      <c r="AB520" s="305"/>
      <c r="AC520" s="305"/>
      <c r="AD520" s="305"/>
    </row>
    <row r="521" spans="3:30" x14ac:dyDescent="0.2"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  <c r="AA521" s="305"/>
      <c r="AB521" s="305"/>
      <c r="AC521" s="305"/>
      <c r="AD521" s="305"/>
    </row>
    <row r="522" spans="3:30" x14ac:dyDescent="0.2"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  <c r="AA522" s="305"/>
      <c r="AB522" s="305"/>
      <c r="AC522" s="305"/>
      <c r="AD522" s="305"/>
    </row>
    <row r="523" spans="3:30" x14ac:dyDescent="0.2"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  <c r="AA523" s="305"/>
      <c r="AB523" s="305"/>
      <c r="AC523" s="305"/>
      <c r="AD523" s="305"/>
    </row>
    <row r="524" spans="3:30" x14ac:dyDescent="0.2"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  <c r="AA524" s="305"/>
      <c r="AB524" s="305"/>
      <c r="AC524" s="305"/>
      <c r="AD524" s="305"/>
    </row>
    <row r="525" spans="3:30" x14ac:dyDescent="0.2"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  <c r="AA525" s="305"/>
      <c r="AB525" s="305"/>
      <c r="AC525" s="305"/>
      <c r="AD525" s="305"/>
    </row>
    <row r="526" spans="3:30" x14ac:dyDescent="0.2"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  <c r="AA526" s="305"/>
      <c r="AB526" s="305"/>
      <c r="AC526" s="305"/>
      <c r="AD526" s="305"/>
    </row>
    <row r="527" spans="3:30" x14ac:dyDescent="0.2"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  <c r="AA527" s="305"/>
      <c r="AB527" s="305"/>
      <c r="AC527" s="305"/>
      <c r="AD527" s="305"/>
    </row>
    <row r="528" spans="3:30" x14ac:dyDescent="0.2"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  <c r="AA528" s="305"/>
      <c r="AB528" s="305"/>
      <c r="AC528" s="305"/>
      <c r="AD528" s="305"/>
    </row>
    <row r="529" spans="3:30" x14ac:dyDescent="0.2"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  <c r="AA529" s="305"/>
      <c r="AB529" s="305"/>
      <c r="AC529" s="305"/>
      <c r="AD529" s="305"/>
    </row>
    <row r="530" spans="3:30" x14ac:dyDescent="0.2"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  <c r="AA530" s="305"/>
      <c r="AB530" s="305"/>
      <c r="AC530" s="305"/>
      <c r="AD530" s="305"/>
    </row>
    <row r="531" spans="3:30" x14ac:dyDescent="0.2"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  <c r="AA531" s="305"/>
      <c r="AB531" s="305"/>
      <c r="AC531" s="305"/>
      <c r="AD531" s="305"/>
    </row>
    <row r="532" spans="3:30" x14ac:dyDescent="0.2"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  <c r="AA532" s="305"/>
      <c r="AB532" s="305"/>
      <c r="AC532" s="305"/>
      <c r="AD532" s="305"/>
    </row>
    <row r="533" spans="3:30" x14ac:dyDescent="0.2"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  <c r="AA533" s="305"/>
      <c r="AB533" s="305"/>
      <c r="AC533" s="305"/>
      <c r="AD533" s="305"/>
    </row>
    <row r="534" spans="3:30" x14ac:dyDescent="0.2"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  <c r="AA534" s="305"/>
      <c r="AB534" s="305"/>
      <c r="AC534" s="305"/>
      <c r="AD534" s="305"/>
    </row>
    <row r="535" spans="3:30" x14ac:dyDescent="0.2"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  <c r="AA535" s="305"/>
      <c r="AB535" s="305"/>
      <c r="AC535" s="305"/>
      <c r="AD535" s="305"/>
    </row>
    <row r="536" spans="3:30" x14ac:dyDescent="0.2"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  <c r="AA536" s="305"/>
      <c r="AB536" s="305"/>
      <c r="AC536" s="305"/>
      <c r="AD536" s="305"/>
    </row>
    <row r="537" spans="3:30" x14ac:dyDescent="0.2"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  <c r="AA537" s="305"/>
      <c r="AB537" s="305"/>
      <c r="AC537" s="305"/>
      <c r="AD537" s="305"/>
    </row>
    <row r="538" spans="3:30" x14ac:dyDescent="0.2"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  <c r="AA538" s="305"/>
      <c r="AB538" s="305"/>
      <c r="AC538" s="305"/>
      <c r="AD538" s="305"/>
    </row>
    <row r="539" spans="3:30" x14ac:dyDescent="0.2"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  <c r="AA539" s="305"/>
      <c r="AB539" s="305"/>
      <c r="AC539" s="305"/>
      <c r="AD539" s="305"/>
    </row>
    <row r="540" spans="3:30" x14ac:dyDescent="0.2"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  <c r="AA540" s="305"/>
      <c r="AB540" s="305"/>
      <c r="AC540" s="305"/>
      <c r="AD540" s="305"/>
    </row>
    <row r="541" spans="3:30" x14ac:dyDescent="0.2"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  <c r="AA541" s="305"/>
      <c r="AB541" s="305"/>
      <c r="AC541" s="305"/>
      <c r="AD541" s="305"/>
    </row>
    <row r="542" spans="3:30" x14ac:dyDescent="0.2"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  <c r="AA542" s="305"/>
      <c r="AB542" s="305"/>
      <c r="AC542" s="305"/>
      <c r="AD542" s="305"/>
    </row>
    <row r="543" spans="3:30" x14ac:dyDescent="0.2"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  <c r="AA543" s="305"/>
      <c r="AB543" s="305"/>
      <c r="AC543" s="305"/>
      <c r="AD543" s="305"/>
    </row>
    <row r="544" spans="3:30" x14ac:dyDescent="0.2"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  <c r="AA544" s="305"/>
      <c r="AB544" s="305"/>
      <c r="AC544" s="305"/>
      <c r="AD544" s="305"/>
    </row>
    <row r="545" spans="3:30" x14ac:dyDescent="0.2"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  <c r="AA545" s="305"/>
      <c r="AB545" s="305"/>
      <c r="AC545" s="305"/>
      <c r="AD545" s="305"/>
    </row>
    <row r="546" spans="3:30" x14ac:dyDescent="0.2"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  <c r="AA546" s="305"/>
      <c r="AB546" s="305"/>
      <c r="AC546" s="305"/>
      <c r="AD546" s="305"/>
    </row>
    <row r="547" spans="3:30" x14ac:dyDescent="0.2"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  <c r="AA547" s="305"/>
      <c r="AB547" s="305"/>
      <c r="AC547" s="305"/>
      <c r="AD547" s="305"/>
    </row>
    <row r="548" spans="3:30" x14ac:dyDescent="0.2"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  <c r="AA548" s="305"/>
      <c r="AB548" s="305"/>
      <c r="AC548" s="305"/>
      <c r="AD548" s="305"/>
    </row>
    <row r="549" spans="3:30" x14ac:dyDescent="0.2"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  <c r="AA549" s="305"/>
      <c r="AB549" s="305"/>
      <c r="AC549" s="305"/>
      <c r="AD549" s="305"/>
    </row>
    <row r="550" spans="3:30" x14ac:dyDescent="0.2"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  <c r="AA550" s="305"/>
      <c r="AB550" s="305"/>
      <c r="AC550" s="305"/>
      <c r="AD550" s="305"/>
    </row>
    <row r="551" spans="3:30" x14ac:dyDescent="0.2"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  <c r="AA551" s="305"/>
      <c r="AB551" s="305"/>
      <c r="AC551" s="305"/>
      <c r="AD551" s="305"/>
    </row>
    <row r="552" spans="3:30" x14ac:dyDescent="0.2"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  <c r="AA552" s="305"/>
      <c r="AB552" s="305"/>
      <c r="AC552" s="305"/>
      <c r="AD552" s="305"/>
    </row>
    <row r="553" spans="3:30" x14ac:dyDescent="0.2"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  <c r="AA553" s="305"/>
      <c r="AB553" s="305"/>
      <c r="AC553" s="305"/>
      <c r="AD553" s="305"/>
    </row>
    <row r="554" spans="3:30" x14ac:dyDescent="0.2"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  <c r="AA554" s="305"/>
      <c r="AB554" s="305"/>
      <c r="AC554" s="305"/>
      <c r="AD554" s="305"/>
    </row>
    <row r="555" spans="3:30" x14ac:dyDescent="0.2"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  <c r="AA555" s="305"/>
      <c r="AB555" s="305"/>
      <c r="AC555" s="305"/>
      <c r="AD555" s="305"/>
    </row>
    <row r="556" spans="3:30" x14ac:dyDescent="0.2"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  <c r="AA556" s="305"/>
      <c r="AB556" s="305"/>
      <c r="AC556" s="305"/>
      <c r="AD556" s="305"/>
    </row>
    <row r="557" spans="3:30" x14ac:dyDescent="0.2"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  <c r="AA557" s="305"/>
      <c r="AB557" s="305"/>
      <c r="AC557" s="305"/>
      <c r="AD557" s="305"/>
    </row>
    <row r="558" spans="3:30" x14ac:dyDescent="0.2"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  <c r="AA558" s="305"/>
      <c r="AB558" s="305"/>
      <c r="AC558" s="305"/>
      <c r="AD558" s="305"/>
    </row>
    <row r="559" spans="3:30" x14ac:dyDescent="0.2"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  <c r="AA559" s="305"/>
      <c r="AB559" s="305"/>
      <c r="AC559" s="305"/>
      <c r="AD559" s="305"/>
    </row>
    <row r="560" spans="3:30" x14ac:dyDescent="0.2"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  <c r="AA560" s="305"/>
      <c r="AB560" s="305"/>
      <c r="AC560" s="305"/>
      <c r="AD560" s="305"/>
    </row>
    <row r="561" spans="3:30" x14ac:dyDescent="0.2"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  <c r="AA561" s="305"/>
      <c r="AB561" s="305"/>
      <c r="AC561" s="305"/>
      <c r="AD561" s="305"/>
    </row>
    <row r="562" spans="3:30" x14ac:dyDescent="0.2"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  <c r="AA562" s="305"/>
      <c r="AB562" s="305"/>
      <c r="AC562" s="305"/>
      <c r="AD562" s="305"/>
    </row>
    <row r="563" spans="3:30" x14ac:dyDescent="0.2"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  <c r="AA563" s="305"/>
      <c r="AB563" s="305"/>
      <c r="AC563" s="305"/>
      <c r="AD563" s="305"/>
    </row>
    <row r="564" spans="3:30" x14ac:dyDescent="0.2"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  <c r="AA564" s="305"/>
      <c r="AB564" s="305"/>
      <c r="AC564" s="305"/>
      <c r="AD564" s="305"/>
    </row>
    <row r="565" spans="3:30" x14ac:dyDescent="0.2"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  <c r="AA565" s="305"/>
      <c r="AB565" s="305"/>
      <c r="AC565" s="305"/>
      <c r="AD565" s="305"/>
    </row>
    <row r="566" spans="3:30" x14ac:dyDescent="0.2"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  <c r="AA566" s="305"/>
      <c r="AB566" s="305"/>
      <c r="AC566" s="305"/>
      <c r="AD566" s="305"/>
    </row>
    <row r="567" spans="3:30" x14ac:dyDescent="0.2"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  <c r="AA567" s="305"/>
      <c r="AB567" s="305"/>
      <c r="AC567" s="305"/>
      <c r="AD567" s="305"/>
    </row>
    <row r="568" spans="3:30" x14ac:dyDescent="0.2"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  <c r="AA568" s="305"/>
      <c r="AB568" s="305"/>
      <c r="AC568" s="305"/>
      <c r="AD568" s="305"/>
    </row>
    <row r="569" spans="3:30" x14ac:dyDescent="0.2"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  <c r="AA569" s="305"/>
      <c r="AB569" s="305"/>
      <c r="AC569" s="305"/>
      <c r="AD569" s="305"/>
    </row>
    <row r="570" spans="3:30" x14ac:dyDescent="0.2"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  <c r="AA570" s="305"/>
      <c r="AB570" s="305"/>
      <c r="AC570" s="305"/>
      <c r="AD570" s="305"/>
    </row>
    <row r="571" spans="3:30" x14ac:dyDescent="0.2"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  <c r="AA571" s="305"/>
      <c r="AB571" s="305"/>
      <c r="AC571" s="305"/>
      <c r="AD571" s="305"/>
    </row>
    <row r="572" spans="3:30" x14ac:dyDescent="0.2"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  <c r="AA572" s="305"/>
      <c r="AB572" s="305"/>
      <c r="AC572" s="305"/>
      <c r="AD572" s="305"/>
    </row>
    <row r="573" spans="3:30" x14ac:dyDescent="0.2"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  <c r="AA573" s="305"/>
      <c r="AB573" s="305"/>
      <c r="AC573" s="305"/>
      <c r="AD573" s="305"/>
    </row>
    <row r="574" spans="3:30" x14ac:dyDescent="0.2"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  <c r="AA574" s="305"/>
      <c r="AB574" s="305"/>
      <c r="AC574" s="305"/>
      <c r="AD574" s="305"/>
    </row>
    <row r="575" spans="3:30" x14ac:dyDescent="0.2"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  <c r="AA575" s="305"/>
      <c r="AB575" s="305"/>
      <c r="AC575" s="305"/>
      <c r="AD575" s="305"/>
    </row>
    <row r="576" spans="3:30" x14ac:dyDescent="0.2"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  <c r="AA576" s="305"/>
      <c r="AB576" s="305"/>
      <c r="AC576" s="305"/>
      <c r="AD576" s="305"/>
    </row>
    <row r="577" spans="3:30" x14ac:dyDescent="0.2"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  <c r="AA577" s="305"/>
      <c r="AB577" s="305"/>
      <c r="AC577" s="305"/>
      <c r="AD577" s="305"/>
    </row>
    <row r="578" spans="3:30" x14ac:dyDescent="0.2"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  <c r="AA578" s="305"/>
      <c r="AB578" s="305"/>
      <c r="AC578" s="305"/>
      <c r="AD578" s="305"/>
    </row>
    <row r="579" spans="3:30" x14ac:dyDescent="0.2"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  <c r="AA579" s="305"/>
      <c r="AB579" s="305"/>
      <c r="AC579" s="305"/>
      <c r="AD579" s="305"/>
    </row>
    <row r="580" spans="3:30" x14ac:dyDescent="0.2"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  <c r="AA580" s="305"/>
      <c r="AB580" s="305"/>
      <c r="AC580" s="305"/>
      <c r="AD580" s="305"/>
    </row>
    <row r="581" spans="3:30" x14ac:dyDescent="0.2"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  <c r="AA581" s="305"/>
      <c r="AB581" s="305"/>
      <c r="AC581" s="305"/>
      <c r="AD581" s="305"/>
    </row>
    <row r="582" spans="3:30" x14ac:dyDescent="0.2"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  <c r="AA582" s="305"/>
      <c r="AB582" s="305"/>
      <c r="AC582" s="305"/>
      <c r="AD582" s="305"/>
    </row>
    <row r="583" spans="3:30" x14ac:dyDescent="0.2"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  <c r="AA583" s="305"/>
      <c r="AB583" s="305"/>
      <c r="AC583" s="305"/>
      <c r="AD583" s="305"/>
    </row>
    <row r="584" spans="3:30" x14ac:dyDescent="0.2"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  <c r="AA584" s="305"/>
      <c r="AB584" s="305"/>
      <c r="AC584" s="305"/>
      <c r="AD584" s="305"/>
    </row>
    <row r="585" spans="3:30" x14ac:dyDescent="0.2"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  <c r="AA585" s="305"/>
      <c r="AB585" s="305"/>
      <c r="AC585" s="305"/>
      <c r="AD585" s="305"/>
    </row>
    <row r="586" spans="3:30" x14ac:dyDescent="0.2"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  <c r="AA586" s="305"/>
      <c r="AB586" s="305"/>
      <c r="AC586" s="305"/>
      <c r="AD586" s="305"/>
    </row>
    <row r="587" spans="3:30" x14ac:dyDescent="0.2"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  <c r="AA587" s="305"/>
      <c r="AB587" s="305"/>
      <c r="AC587" s="305"/>
      <c r="AD587" s="305"/>
    </row>
    <row r="588" spans="3:30" x14ac:dyDescent="0.2"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  <c r="AA588" s="305"/>
      <c r="AB588" s="305"/>
      <c r="AC588" s="305"/>
      <c r="AD588" s="305"/>
    </row>
    <row r="589" spans="3:30" x14ac:dyDescent="0.2"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  <c r="AA589" s="305"/>
      <c r="AB589" s="305"/>
      <c r="AC589" s="305"/>
      <c r="AD589" s="305"/>
    </row>
    <row r="590" spans="3:30" x14ac:dyDescent="0.2"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  <c r="AA590" s="305"/>
      <c r="AB590" s="305"/>
      <c r="AC590" s="305"/>
      <c r="AD590" s="305"/>
    </row>
    <row r="591" spans="3:30" x14ac:dyDescent="0.2"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  <c r="AA591" s="305"/>
      <c r="AB591" s="305"/>
      <c r="AC591" s="305"/>
      <c r="AD591" s="305"/>
    </row>
    <row r="592" spans="3:30" x14ac:dyDescent="0.2"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  <c r="AA592" s="305"/>
      <c r="AB592" s="305"/>
      <c r="AC592" s="305"/>
      <c r="AD592" s="305"/>
    </row>
    <row r="593" spans="3:30" x14ac:dyDescent="0.2"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  <c r="AA593" s="305"/>
      <c r="AB593" s="305"/>
      <c r="AC593" s="305"/>
      <c r="AD593" s="305"/>
    </row>
    <row r="594" spans="3:30" x14ac:dyDescent="0.2"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  <c r="AA594" s="305"/>
      <c r="AB594" s="305"/>
      <c r="AC594" s="305"/>
      <c r="AD594" s="305"/>
    </row>
    <row r="595" spans="3:30" x14ac:dyDescent="0.2"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  <c r="AA595" s="305"/>
      <c r="AB595" s="305"/>
      <c r="AC595" s="305"/>
      <c r="AD595" s="305"/>
    </row>
    <row r="596" spans="3:30" x14ac:dyDescent="0.2"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  <c r="AA596" s="305"/>
      <c r="AB596" s="305"/>
      <c r="AC596" s="305"/>
      <c r="AD596" s="305"/>
    </row>
    <row r="597" spans="3:30" x14ac:dyDescent="0.2"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  <c r="AA597" s="305"/>
      <c r="AB597" s="305"/>
      <c r="AC597" s="305"/>
      <c r="AD597" s="305"/>
    </row>
    <row r="598" spans="3:30" x14ac:dyDescent="0.2"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  <c r="AA598" s="305"/>
      <c r="AB598" s="305"/>
      <c r="AC598" s="305"/>
      <c r="AD598" s="305"/>
    </row>
    <row r="599" spans="3:30" x14ac:dyDescent="0.2"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  <c r="AA599" s="305"/>
      <c r="AB599" s="305"/>
      <c r="AC599" s="305"/>
      <c r="AD599" s="305"/>
    </row>
    <row r="600" spans="3:30" x14ac:dyDescent="0.2"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  <c r="AA600" s="305"/>
      <c r="AB600" s="305"/>
      <c r="AC600" s="305"/>
      <c r="AD600" s="305"/>
    </row>
    <row r="601" spans="3:30" x14ac:dyDescent="0.2"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  <c r="AA601" s="305"/>
      <c r="AB601" s="305"/>
      <c r="AC601" s="305"/>
      <c r="AD601" s="305"/>
    </row>
    <row r="602" spans="3:30" x14ac:dyDescent="0.2"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  <c r="AA602" s="305"/>
      <c r="AB602" s="305"/>
      <c r="AC602" s="305"/>
      <c r="AD602" s="305"/>
    </row>
    <row r="603" spans="3:30" x14ac:dyDescent="0.2"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  <c r="AA603" s="305"/>
      <c r="AB603" s="305"/>
      <c r="AC603" s="305"/>
      <c r="AD603" s="305"/>
    </row>
    <row r="604" spans="3:30" x14ac:dyDescent="0.2"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  <c r="AA604" s="305"/>
      <c r="AB604" s="305"/>
      <c r="AC604" s="305"/>
      <c r="AD604" s="305"/>
    </row>
    <row r="605" spans="3:30" x14ac:dyDescent="0.2"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  <c r="AA605" s="305"/>
      <c r="AB605" s="305"/>
      <c r="AC605" s="305"/>
      <c r="AD605" s="305"/>
    </row>
    <row r="606" spans="3:30" x14ac:dyDescent="0.2"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  <c r="AA606" s="305"/>
      <c r="AB606" s="305"/>
      <c r="AC606" s="305"/>
      <c r="AD606" s="305"/>
    </row>
    <row r="607" spans="3:30" x14ac:dyDescent="0.2"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  <c r="AA607" s="305"/>
      <c r="AB607" s="305"/>
      <c r="AC607" s="305"/>
      <c r="AD607" s="305"/>
    </row>
    <row r="608" spans="3:30" x14ac:dyDescent="0.2"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  <c r="AA608" s="305"/>
      <c r="AB608" s="305"/>
      <c r="AC608" s="305"/>
      <c r="AD608" s="305"/>
    </row>
    <row r="609" spans="3:30" x14ac:dyDescent="0.2"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  <c r="AA609" s="305"/>
      <c r="AB609" s="305"/>
      <c r="AC609" s="305"/>
      <c r="AD609" s="305"/>
    </row>
    <row r="610" spans="3:30" x14ac:dyDescent="0.2"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  <c r="AA610" s="305"/>
      <c r="AB610" s="305"/>
      <c r="AC610" s="305"/>
      <c r="AD610" s="305"/>
    </row>
    <row r="611" spans="3:30" x14ac:dyDescent="0.2"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  <c r="AA611" s="305"/>
      <c r="AB611" s="305"/>
      <c r="AC611" s="305"/>
      <c r="AD611" s="305"/>
    </row>
    <row r="612" spans="3:30" x14ac:dyDescent="0.2"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  <c r="AA612" s="305"/>
      <c r="AB612" s="305"/>
      <c r="AC612" s="305"/>
      <c r="AD612" s="305"/>
    </row>
    <row r="613" spans="3:30" x14ac:dyDescent="0.2"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  <c r="AA613" s="305"/>
      <c r="AB613" s="305"/>
      <c r="AC613" s="305"/>
      <c r="AD613" s="305"/>
    </row>
    <row r="614" spans="3:30" x14ac:dyDescent="0.2"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  <c r="AA614" s="305"/>
      <c r="AB614" s="305"/>
      <c r="AC614" s="305"/>
      <c r="AD614" s="305"/>
    </row>
    <row r="615" spans="3:30" x14ac:dyDescent="0.2"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  <c r="AA615" s="305"/>
      <c r="AB615" s="305"/>
      <c r="AC615" s="305"/>
      <c r="AD615" s="305"/>
    </row>
    <row r="616" spans="3:30" x14ac:dyDescent="0.2"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  <c r="AA616" s="305"/>
      <c r="AB616" s="305"/>
      <c r="AC616" s="305"/>
      <c r="AD616" s="305"/>
    </row>
    <row r="617" spans="3:30" x14ac:dyDescent="0.2"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  <c r="AA617" s="305"/>
      <c r="AB617" s="305"/>
      <c r="AC617" s="305"/>
      <c r="AD617" s="305"/>
    </row>
    <row r="618" spans="3:30" x14ac:dyDescent="0.2"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  <c r="AA618" s="305"/>
      <c r="AB618" s="305"/>
      <c r="AC618" s="305"/>
      <c r="AD618" s="305"/>
    </row>
    <row r="619" spans="3:30" x14ac:dyDescent="0.2"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  <c r="AA619" s="305"/>
      <c r="AB619" s="305"/>
      <c r="AC619" s="305"/>
      <c r="AD619" s="305"/>
    </row>
    <row r="620" spans="3:30" x14ac:dyDescent="0.2"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  <c r="AA620" s="305"/>
      <c r="AB620" s="305"/>
      <c r="AC620" s="305"/>
      <c r="AD620" s="305"/>
    </row>
    <row r="621" spans="3:30" x14ac:dyDescent="0.2"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  <c r="AA621" s="305"/>
      <c r="AB621" s="305"/>
      <c r="AC621" s="305"/>
      <c r="AD621" s="305"/>
    </row>
    <row r="622" spans="3:30" x14ac:dyDescent="0.2"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  <c r="AA622" s="305"/>
      <c r="AB622" s="305"/>
      <c r="AC622" s="305"/>
      <c r="AD622" s="305"/>
    </row>
    <row r="623" spans="3:30" x14ac:dyDescent="0.2"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  <c r="AA623" s="305"/>
      <c r="AB623" s="305"/>
      <c r="AC623" s="305"/>
      <c r="AD623" s="305"/>
    </row>
    <row r="624" spans="3:30" x14ac:dyDescent="0.2"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  <c r="AA624" s="305"/>
      <c r="AB624" s="305"/>
      <c r="AC624" s="305"/>
      <c r="AD624" s="305"/>
    </row>
    <row r="625" spans="3:30" x14ac:dyDescent="0.2"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  <c r="AA625" s="305"/>
      <c r="AB625" s="305"/>
      <c r="AC625" s="305"/>
      <c r="AD625" s="305"/>
    </row>
    <row r="626" spans="3:30" x14ac:dyDescent="0.2"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  <c r="AA626" s="305"/>
      <c r="AB626" s="305"/>
      <c r="AC626" s="305"/>
      <c r="AD626" s="305"/>
    </row>
    <row r="627" spans="3:30" x14ac:dyDescent="0.2"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  <c r="AA627" s="305"/>
      <c r="AB627" s="305"/>
      <c r="AC627" s="305"/>
      <c r="AD627" s="305"/>
    </row>
    <row r="628" spans="3:30" x14ac:dyDescent="0.2"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  <c r="AA628" s="305"/>
      <c r="AB628" s="305"/>
      <c r="AC628" s="305"/>
      <c r="AD628" s="305"/>
    </row>
    <row r="629" spans="3:30" x14ac:dyDescent="0.2"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  <c r="AA629" s="305"/>
      <c r="AB629" s="305"/>
      <c r="AC629" s="305"/>
      <c r="AD629" s="305"/>
    </row>
    <row r="630" spans="3:30" x14ac:dyDescent="0.2"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  <c r="AA630" s="305"/>
      <c r="AB630" s="305"/>
      <c r="AC630" s="305"/>
      <c r="AD630" s="305"/>
    </row>
    <row r="631" spans="3:30" x14ac:dyDescent="0.2"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  <c r="AA631" s="305"/>
      <c r="AB631" s="305"/>
      <c r="AC631" s="305"/>
      <c r="AD631" s="305"/>
    </row>
    <row r="632" spans="3:30" x14ac:dyDescent="0.2"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  <c r="AA632" s="305"/>
      <c r="AB632" s="305"/>
      <c r="AC632" s="305"/>
      <c r="AD632" s="305"/>
    </row>
    <row r="633" spans="3:30" x14ac:dyDescent="0.2"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  <c r="AA633" s="305"/>
      <c r="AB633" s="305"/>
      <c r="AC633" s="305"/>
      <c r="AD633" s="305"/>
    </row>
    <row r="634" spans="3:30" x14ac:dyDescent="0.2"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  <c r="AA634" s="305"/>
      <c r="AB634" s="305"/>
      <c r="AC634" s="305"/>
      <c r="AD634" s="305"/>
    </row>
    <row r="635" spans="3:30" x14ac:dyDescent="0.2"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  <c r="AA635" s="305"/>
      <c r="AB635" s="305"/>
      <c r="AC635" s="305"/>
      <c r="AD635" s="305"/>
    </row>
    <row r="636" spans="3:30" x14ac:dyDescent="0.2"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  <c r="AA636" s="305"/>
      <c r="AB636" s="305"/>
      <c r="AC636" s="305"/>
      <c r="AD636" s="305"/>
    </row>
    <row r="637" spans="3:30" x14ac:dyDescent="0.2"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  <c r="AA637" s="305"/>
      <c r="AB637" s="305"/>
      <c r="AC637" s="305"/>
      <c r="AD637" s="305"/>
    </row>
    <row r="638" spans="3:30" x14ac:dyDescent="0.2"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  <c r="AA638" s="305"/>
      <c r="AB638" s="305"/>
      <c r="AC638" s="305"/>
      <c r="AD638" s="305"/>
    </row>
    <row r="639" spans="3:30" x14ac:dyDescent="0.2"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  <c r="AA639" s="305"/>
      <c r="AB639" s="305"/>
      <c r="AC639" s="305"/>
      <c r="AD639" s="305"/>
    </row>
    <row r="640" spans="3:30" x14ac:dyDescent="0.2"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305"/>
      <c r="Z640" s="305"/>
      <c r="AA640" s="305"/>
      <c r="AB640" s="305"/>
      <c r="AC640" s="305"/>
      <c r="AD640" s="305"/>
    </row>
    <row r="641" spans="3:30" x14ac:dyDescent="0.2"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305"/>
      <c r="Z641" s="305"/>
      <c r="AA641" s="305"/>
      <c r="AB641" s="305"/>
      <c r="AC641" s="305"/>
      <c r="AD641" s="305"/>
    </row>
    <row r="642" spans="3:30" x14ac:dyDescent="0.2"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305"/>
      <c r="Z642" s="305"/>
      <c r="AA642" s="305"/>
      <c r="AB642" s="305"/>
      <c r="AC642" s="305"/>
      <c r="AD642" s="305"/>
    </row>
    <row r="643" spans="3:30" x14ac:dyDescent="0.2"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305"/>
      <c r="Z643" s="305"/>
      <c r="AA643" s="305"/>
      <c r="AB643" s="305"/>
      <c r="AC643" s="305"/>
      <c r="AD643" s="305"/>
    </row>
    <row r="644" spans="3:30" x14ac:dyDescent="0.2"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305"/>
      <c r="Z644" s="305"/>
      <c r="AA644" s="305"/>
      <c r="AB644" s="305"/>
      <c r="AC644" s="305"/>
      <c r="AD644" s="305"/>
    </row>
    <row r="645" spans="3:30" x14ac:dyDescent="0.2"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305"/>
      <c r="Z645" s="305"/>
      <c r="AA645" s="305"/>
      <c r="AB645" s="305"/>
      <c r="AC645" s="305"/>
      <c r="AD645" s="305"/>
    </row>
    <row r="646" spans="3:30" x14ac:dyDescent="0.2"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305"/>
      <c r="Z646" s="305"/>
      <c r="AA646" s="305"/>
      <c r="AB646" s="305"/>
      <c r="AC646" s="305"/>
      <c r="AD646" s="305"/>
    </row>
    <row r="647" spans="3:30" x14ac:dyDescent="0.2"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305"/>
      <c r="Z647" s="305"/>
      <c r="AA647" s="305"/>
      <c r="AB647" s="305"/>
      <c r="AC647" s="305"/>
      <c r="AD647" s="305"/>
    </row>
    <row r="648" spans="3:30" x14ac:dyDescent="0.2"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305"/>
      <c r="Z648" s="305"/>
      <c r="AA648" s="305"/>
      <c r="AB648" s="305"/>
      <c r="AC648" s="305"/>
      <c r="AD648" s="305"/>
    </row>
    <row r="649" spans="3:30" x14ac:dyDescent="0.2"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305"/>
      <c r="Z649" s="305"/>
      <c r="AA649" s="305"/>
      <c r="AB649" s="305"/>
      <c r="AC649" s="305"/>
      <c r="AD649" s="305"/>
    </row>
    <row r="650" spans="3:30" x14ac:dyDescent="0.2"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305"/>
      <c r="Z650" s="305"/>
      <c r="AA650" s="305"/>
      <c r="AB650" s="305"/>
      <c r="AC650" s="305"/>
      <c r="AD650" s="305"/>
    </row>
    <row r="651" spans="3:30" x14ac:dyDescent="0.2"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305"/>
      <c r="Z651" s="305"/>
      <c r="AA651" s="305"/>
      <c r="AB651" s="305"/>
      <c r="AC651" s="305"/>
      <c r="AD651" s="305"/>
    </row>
    <row r="652" spans="3:30" x14ac:dyDescent="0.2"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305"/>
      <c r="Z652" s="305"/>
      <c r="AA652" s="305"/>
      <c r="AB652" s="305"/>
      <c r="AC652" s="305"/>
      <c r="AD652" s="305"/>
    </row>
    <row r="653" spans="3:30" x14ac:dyDescent="0.2"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305"/>
      <c r="Z653" s="305"/>
      <c r="AA653" s="305"/>
      <c r="AB653" s="305"/>
      <c r="AC653" s="305"/>
      <c r="AD653" s="305"/>
    </row>
    <row r="654" spans="3:30" x14ac:dyDescent="0.2"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305"/>
      <c r="Z654" s="305"/>
      <c r="AA654" s="305"/>
      <c r="AB654" s="305"/>
      <c r="AC654" s="305"/>
      <c r="AD654" s="305"/>
    </row>
    <row r="655" spans="3:30" x14ac:dyDescent="0.2"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305"/>
      <c r="Z655" s="305"/>
      <c r="AA655" s="305"/>
      <c r="AB655" s="305"/>
      <c r="AC655" s="305"/>
      <c r="AD655" s="305"/>
    </row>
    <row r="656" spans="3:30" x14ac:dyDescent="0.2"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305"/>
      <c r="Z656" s="305"/>
      <c r="AA656" s="305"/>
      <c r="AB656" s="305"/>
      <c r="AC656" s="305"/>
      <c r="AD656" s="305"/>
    </row>
    <row r="657" spans="3:30" x14ac:dyDescent="0.2"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305"/>
      <c r="Z657" s="305"/>
      <c r="AA657" s="305"/>
      <c r="AB657" s="305"/>
      <c r="AC657" s="305"/>
      <c r="AD657" s="305"/>
    </row>
    <row r="658" spans="3:30" x14ac:dyDescent="0.2"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305"/>
      <c r="Z658" s="305"/>
      <c r="AA658" s="305"/>
      <c r="AB658" s="305"/>
      <c r="AC658" s="305"/>
      <c r="AD658" s="305"/>
    </row>
    <row r="659" spans="3:30" x14ac:dyDescent="0.2"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305"/>
      <c r="Z659" s="305"/>
      <c r="AA659" s="305"/>
      <c r="AB659" s="305"/>
      <c r="AC659" s="305"/>
      <c r="AD659" s="305"/>
    </row>
    <row r="660" spans="3:30" x14ac:dyDescent="0.2"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305"/>
      <c r="Z660" s="305"/>
      <c r="AA660" s="305"/>
      <c r="AB660" s="305"/>
      <c r="AC660" s="305"/>
      <c r="AD660" s="305"/>
    </row>
    <row r="661" spans="3:30" x14ac:dyDescent="0.2"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305"/>
      <c r="Z661" s="305"/>
      <c r="AA661" s="305"/>
      <c r="AB661" s="305"/>
      <c r="AC661" s="305"/>
      <c r="AD661" s="305"/>
    </row>
    <row r="662" spans="3:30" x14ac:dyDescent="0.2"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305"/>
      <c r="Z662" s="305"/>
      <c r="AA662" s="305"/>
      <c r="AB662" s="305"/>
      <c r="AC662" s="305"/>
      <c r="AD662" s="305"/>
    </row>
    <row r="663" spans="3:30" x14ac:dyDescent="0.2"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305"/>
      <c r="Z663" s="305"/>
      <c r="AA663" s="305"/>
      <c r="AB663" s="305"/>
      <c r="AC663" s="305"/>
      <c r="AD663" s="305"/>
    </row>
  </sheetData>
  <mergeCells count="2">
    <mergeCell ref="S2:AD2"/>
    <mergeCell ref="C2:R2"/>
  </mergeCells>
  <phoneticPr fontId="0" type="noConversion"/>
  <printOptions horizontalCentered="1" verticalCentered="1"/>
  <pageMargins left="0.25" right="0.25" top="0.25" bottom="0.22" header="0.25" footer="0.22"/>
  <pageSetup paperSize="5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39"/>
  <sheetViews>
    <sheetView workbookViewId="0">
      <pane xSplit="2" ySplit="4" topLeftCell="S59" activePane="bottomRight" state="frozen"/>
      <selection pane="topRight" activeCell="C1" sqref="C1"/>
      <selection pane="bottomLeft" activeCell="A5" sqref="A5"/>
      <selection pane="bottomRight" activeCell="S82" sqref="S82"/>
    </sheetView>
  </sheetViews>
  <sheetFormatPr defaultRowHeight="11.25" x14ac:dyDescent="0.2"/>
  <cols>
    <col min="1" max="1" width="9.140625" style="262"/>
    <col min="2" max="2" width="9" style="262" customWidth="1"/>
    <col min="3" max="3" width="8.28515625" style="262" customWidth="1"/>
    <col min="4" max="4" width="8.42578125" style="262" customWidth="1"/>
    <col min="5" max="5" width="0" style="262" hidden="1" customWidth="1"/>
    <col min="6" max="6" width="8.28515625" style="262" customWidth="1"/>
    <col min="7" max="7" width="8.42578125" style="262" customWidth="1"/>
    <col min="8" max="8" width="8.7109375" style="262" hidden="1" customWidth="1"/>
    <col min="9" max="9" width="9.140625" style="262"/>
    <col min="10" max="10" width="9.85546875" style="262" customWidth="1"/>
    <col min="11" max="11" width="8.7109375" style="262" customWidth="1"/>
    <col min="12" max="12" width="10.28515625" style="262" hidden="1" customWidth="1"/>
    <col min="13" max="13" width="9.5703125" style="262" customWidth="1"/>
    <col min="14" max="14" width="10.5703125" style="262" customWidth="1"/>
    <col min="15" max="15" width="9.85546875" style="262" customWidth="1"/>
    <col min="16" max="16" width="9.85546875" style="262" bestFit="1" customWidth="1"/>
    <col min="17" max="17" width="7.5703125" style="262" hidden="1" customWidth="1"/>
    <col min="18" max="18" width="10.5703125" style="262" bestFit="1" customWidth="1"/>
    <col min="19" max="19" width="9.28515625" style="262" bestFit="1" customWidth="1"/>
    <col min="20" max="20" width="9.28515625" style="262" hidden="1" customWidth="1"/>
    <col min="21" max="21" width="11.42578125" style="262" bestFit="1" customWidth="1"/>
    <col min="22" max="22" width="8.28515625" style="262" hidden="1" customWidth="1"/>
    <col min="23" max="24" width="9.140625" style="262"/>
    <col min="25" max="25" width="0" style="262" hidden="1" customWidth="1"/>
    <col min="26" max="26" width="9.140625" style="262"/>
    <col min="27" max="27" width="9.28515625" style="262" bestFit="1" customWidth="1"/>
    <col min="28" max="28" width="9.140625" style="262"/>
    <col min="29" max="29" width="0" style="262" hidden="1" customWidth="1"/>
    <col min="30" max="30" width="9.28515625" style="262" customWidth="1"/>
    <col min="31" max="16384" width="9.140625" style="262"/>
  </cols>
  <sheetData>
    <row r="1" spans="1:31" ht="12" thickBot="1" x14ac:dyDescent="0.25">
      <c r="B1" s="263">
        <f ca="1">TODAY()</f>
        <v>37195</v>
      </c>
    </row>
    <row r="2" spans="1:31" ht="12.75" customHeight="1" thickBot="1" x14ac:dyDescent="0.25">
      <c r="C2" s="371" t="s">
        <v>84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/>
      <c r="S2" s="370" t="s">
        <v>115</v>
      </c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264"/>
    </row>
    <row r="3" spans="1:31" x14ac:dyDescent="0.2">
      <c r="C3" s="265" t="s">
        <v>412</v>
      </c>
      <c r="D3" s="266" t="s">
        <v>413</v>
      </c>
      <c r="E3" s="266"/>
      <c r="F3" s="266" t="s">
        <v>414</v>
      </c>
      <c r="G3" s="266" t="s">
        <v>413</v>
      </c>
      <c r="H3" s="266"/>
      <c r="I3" s="10" t="s">
        <v>415</v>
      </c>
      <c r="J3" s="266" t="s">
        <v>414</v>
      </c>
      <c r="K3" s="266" t="s">
        <v>413</v>
      </c>
      <c r="L3" s="266"/>
      <c r="M3" s="266" t="s">
        <v>412</v>
      </c>
      <c r="N3" s="266" t="s">
        <v>416</v>
      </c>
      <c r="O3" s="266" t="s">
        <v>414</v>
      </c>
      <c r="P3" s="266" t="s">
        <v>413</v>
      </c>
      <c r="Q3" s="266"/>
      <c r="R3" s="266" t="s">
        <v>417</v>
      </c>
      <c r="S3" s="267" t="s">
        <v>412</v>
      </c>
      <c r="T3" s="268" t="s">
        <v>413</v>
      </c>
      <c r="U3" s="268" t="s">
        <v>413</v>
      </c>
      <c r="V3" s="268"/>
      <c r="W3" s="268" t="s">
        <v>417</v>
      </c>
      <c r="X3" s="268" t="s">
        <v>413</v>
      </c>
      <c r="Y3" s="268"/>
      <c r="Z3" s="268"/>
      <c r="AA3" s="268"/>
      <c r="AB3" s="268"/>
      <c r="AC3" s="268"/>
      <c r="AD3" s="268" t="s">
        <v>413</v>
      </c>
      <c r="AE3" s="264"/>
    </row>
    <row r="4" spans="1:31" ht="37.5" customHeight="1" thickBot="1" x14ac:dyDescent="0.25">
      <c r="C4" s="270" t="s">
        <v>418</v>
      </c>
      <c r="D4" s="271" t="s">
        <v>419</v>
      </c>
      <c r="E4" s="271" t="s">
        <v>122</v>
      </c>
      <c r="F4" s="271" t="s">
        <v>420</v>
      </c>
      <c r="G4" s="271" t="s">
        <v>421</v>
      </c>
      <c r="H4" s="271" t="s">
        <v>122</v>
      </c>
      <c r="I4" s="272" t="s">
        <v>422</v>
      </c>
      <c r="J4" s="273" t="s">
        <v>423</v>
      </c>
      <c r="K4" s="271" t="s">
        <v>424</v>
      </c>
      <c r="L4" s="271" t="s">
        <v>122</v>
      </c>
      <c r="M4" s="271" t="s">
        <v>438</v>
      </c>
      <c r="N4" s="271" t="s">
        <v>426</v>
      </c>
      <c r="O4" s="271" t="s">
        <v>427</v>
      </c>
      <c r="P4" s="271" t="s">
        <v>428</v>
      </c>
      <c r="Q4" s="271" t="s">
        <v>122</v>
      </c>
      <c r="R4" s="274" t="s">
        <v>429</v>
      </c>
      <c r="S4" s="275" t="s">
        <v>430</v>
      </c>
      <c r="T4" s="275" t="s">
        <v>431</v>
      </c>
      <c r="U4" s="275" t="s">
        <v>432</v>
      </c>
      <c r="V4" s="275" t="s">
        <v>122</v>
      </c>
      <c r="W4" s="275" t="s">
        <v>433</v>
      </c>
      <c r="X4" s="275" t="s">
        <v>434</v>
      </c>
      <c r="Y4" s="275" t="s">
        <v>122</v>
      </c>
      <c r="Z4" s="275" t="s">
        <v>141</v>
      </c>
      <c r="AA4" s="275" t="s">
        <v>435</v>
      </c>
      <c r="AB4" s="275" t="s">
        <v>436</v>
      </c>
      <c r="AC4" s="275" t="s">
        <v>122</v>
      </c>
      <c r="AD4" s="333" t="s">
        <v>214</v>
      </c>
      <c r="AE4" s="264"/>
    </row>
    <row r="5" spans="1:31" hidden="1" x14ac:dyDescent="0.2">
      <c r="A5" s="277">
        <f t="shared" ref="A5:A36" si="0">B6-B5</f>
        <v>31</v>
      </c>
      <c r="B5" s="278">
        <v>35551</v>
      </c>
      <c r="C5" s="334" t="e">
        <f>HLOOKUP($B5,'[3]Monthly Averages'!$A$3:$AR$22,2)</f>
        <v>#N/A</v>
      </c>
      <c r="D5" s="335" t="e">
        <f t="shared" ref="D5:D51" si="1">+C5-F5</f>
        <v>#N/A</v>
      </c>
      <c r="E5" s="335"/>
      <c r="F5" s="335" t="e">
        <f>HLOOKUP($B5,'[3]Monthly Averages'!$A$3:$AR$22,5)</f>
        <v>#N/A</v>
      </c>
      <c r="G5" s="335" t="e">
        <f>+F5-J5+I5</f>
        <v>#N/A</v>
      </c>
      <c r="H5" s="335"/>
      <c r="I5" s="336" t="e">
        <f>HLOOKUP($B5,'[3]Monthly Averages'!$A$3:$AR$22,13)/A5</f>
        <v>#N/A</v>
      </c>
      <c r="J5" s="335" t="e">
        <f>HLOOKUP($B5,'[3]Monthly Averages'!$A$3:$AR$22,7)</f>
        <v>#N/A</v>
      </c>
      <c r="K5" s="335"/>
      <c r="L5" s="335"/>
      <c r="M5" s="335"/>
      <c r="N5" s="335" t="e">
        <f>HLOOKUP($B5,'[3]Monthly Averages'!$A$3:$AR$22,3)-HLOOKUP($B5,'[3]Monthly Averages'!$A$3:$AR$22,4)</f>
        <v>#N/A</v>
      </c>
      <c r="O5" s="335" t="e">
        <f>HLOOKUP($B5,'[3]Monthly Averages'!$A$3:$AR$22,10)</f>
        <v>#N/A</v>
      </c>
      <c r="P5" s="335" t="e">
        <f t="shared" ref="P5:P36" si="2">+O5-R5</f>
        <v>#N/A</v>
      </c>
      <c r="Q5" s="335"/>
      <c r="R5" s="337" t="e">
        <f>HLOOKUP($B5,'[3]Monthly Averages'!$A$3:$AR$22,6)</f>
        <v>#N/A</v>
      </c>
      <c r="S5" s="20">
        <f>HLOOKUP($B5,[3]PGT_Flows!$Q$41:$BY$52,3)</f>
        <v>2255070.8103855234</v>
      </c>
      <c r="T5" s="20"/>
      <c r="U5" s="20">
        <f>HLOOKUP($B5,[3]PGT_Flows!$Q$41:$BY$52,7)+HLOOKUP($B5,[3]PGT_Flows!$Q$41:$BY$52,8)+HLOOKUP($B5,[3]PGT_Flows!$Q$41:$BY$52,9)+HLOOKUP($B5,[3]PGT_Flows!$Q$41:$BY$52,11)</f>
        <v>143211.14083398896</v>
      </c>
      <c r="V5" s="20"/>
      <c r="W5" s="20" t="e">
        <f>HLOOKUP($B5,'[3]Monthly Averages'!$A$3:$AR$22,3)-HLOOKUP($B5,'[3]Monthly Averages'!$A$3:$AR$22,4)</f>
        <v>#N/A</v>
      </c>
      <c r="X5" s="20">
        <f>HLOOKUP($B5,[3]PGT_Flows!$Q$41:$BY$52,2)+HLOOKUP($B5,[3]PGT_Flows!$Q$41:$BY$52,5)+HLOOKUP($B5,[3]PGT_Flows!$Q$41:$BY$52,6)</f>
        <v>51025.932336742735</v>
      </c>
      <c r="Y5" s="20"/>
      <c r="Z5" s="20"/>
      <c r="AA5" s="20"/>
      <c r="AB5" s="20"/>
      <c r="AC5" s="20"/>
      <c r="AD5" s="338">
        <f>HLOOKUP($B5,[3]PGT_Flows!$Q$41:$BY$52,4)</f>
        <v>1721085.1612903224</v>
      </c>
      <c r="AE5" s="264"/>
    </row>
    <row r="6" spans="1:31" hidden="1" x14ac:dyDescent="0.2">
      <c r="A6" s="277">
        <f t="shared" si="0"/>
        <v>30</v>
      </c>
      <c r="B6" s="285">
        <f t="shared" ref="B6:B42" si="3">DATE(YEAR(B7),MONTH(B7)-1,1)</f>
        <v>35582</v>
      </c>
      <c r="C6" s="324">
        <f>HLOOKUP($B6,'[3]Monthly Averages'!$A$3:$AR$22,2)</f>
        <v>878058.0625</v>
      </c>
      <c r="D6" s="20">
        <f t="shared" si="1"/>
        <v>258413.625</v>
      </c>
      <c r="E6" s="20"/>
      <c r="F6" s="20">
        <f>HLOOKUP($B6,'[3]Monthly Averages'!$A$3:$AR$22,5)</f>
        <v>619644.4375</v>
      </c>
      <c r="G6" s="20">
        <f t="shared" ref="G6:G51" si="4">+F6-J6-I6</f>
        <v>349306.2895833333</v>
      </c>
      <c r="H6" s="20"/>
      <c r="I6" s="18">
        <f>HLOOKUP($B6,'[3]Monthly Averages'!$A$3:$AR$22,13)/A6</f>
        <v>126254.86666666667</v>
      </c>
      <c r="J6" s="20">
        <f>HLOOKUP($B6,'[3]Monthly Averages'!$A$3:$AR$22,7)</f>
        <v>144083.28125</v>
      </c>
      <c r="K6" s="20"/>
      <c r="L6" s="20"/>
      <c r="M6" s="20"/>
      <c r="N6" s="20">
        <f>HLOOKUP($B6,'[3]Monthly Averages'!$A$3:$AR$22,3)-HLOOKUP($B6,'[3]Monthly Averages'!$A$3:$AR$22,4)</f>
        <v>199596.9375</v>
      </c>
      <c r="O6" s="20">
        <f>HLOOKUP($B6,'[3]Monthly Averages'!$A$3:$AR$22,10)</f>
        <v>365282.9375</v>
      </c>
      <c r="P6" s="20">
        <f t="shared" si="2"/>
        <v>204587.15625</v>
      </c>
      <c r="Q6" s="20"/>
      <c r="R6" s="338">
        <f>HLOOKUP($B6,'[3]Monthly Averages'!$A$3:$AR$22,6)</f>
        <v>160695.78125</v>
      </c>
      <c r="S6" s="20">
        <f>HLOOKUP($B6,[3]PGT_Flows!$Q$41:$BY$52,3)</f>
        <v>2248617.866202998</v>
      </c>
      <c r="T6" s="20"/>
      <c r="U6" s="20">
        <f>HLOOKUP($B6,[3]PGT_Flows!$Q$41:$BY$52,7)+HLOOKUP($B6,[3]PGT_Flows!$Q$41:$BY$52,8)+HLOOKUP($B6,[3]PGT_Flows!$Q$41:$BY$52,9)+HLOOKUP($B6,[3]PGT_Flows!$Q$41:$BY$52,11)</f>
        <v>124822.66612677845</v>
      </c>
      <c r="V6" s="20"/>
      <c r="W6" s="20">
        <f>HLOOKUP($B6,'[3]Monthly Averages'!$A$3:$AR$22,3)-HLOOKUP($B6,'[3]Monthly Averages'!$A$3:$AR$22,4)</f>
        <v>199596.9375</v>
      </c>
      <c r="X6" s="20">
        <f>HLOOKUP($B6,[3]PGT_Flows!$Q$41:$BY$52,2)+HLOOKUP($B6,[3]PGT_Flows!$Q$41:$BY$52,5)+HLOOKUP($B6,[3]PGT_Flows!$Q$41:$BY$52,6)</f>
        <v>50094.507812500007</v>
      </c>
      <c r="Y6" s="20"/>
      <c r="Z6" s="20"/>
      <c r="AA6" s="20"/>
      <c r="AB6" s="20"/>
      <c r="AC6" s="20"/>
      <c r="AD6" s="338">
        <f>HLOOKUP($B6,[3]PGT_Flows!$Q$41:$BY$52,4)</f>
        <v>1795626.1552337401</v>
      </c>
      <c r="AE6" s="264"/>
    </row>
    <row r="7" spans="1:31" hidden="1" x14ac:dyDescent="0.2">
      <c r="A7" s="277">
        <f t="shared" si="0"/>
        <v>31</v>
      </c>
      <c r="B7" s="285">
        <f t="shared" si="3"/>
        <v>35612</v>
      </c>
      <c r="C7" s="324">
        <f>HLOOKUP($B7,'[3]Monthly Averages'!$A$3:$AR$22,2)</f>
        <v>855273.15151515149</v>
      </c>
      <c r="D7" s="20">
        <f t="shared" si="1"/>
        <v>224097.60606060608</v>
      </c>
      <c r="E7" s="20"/>
      <c r="F7" s="20">
        <f>HLOOKUP($B7,'[3]Monthly Averages'!$A$3:$AR$22,5)</f>
        <v>631175.54545454541</v>
      </c>
      <c r="G7" s="20">
        <f t="shared" si="4"/>
        <v>327685.39491691103</v>
      </c>
      <c r="H7" s="20"/>
      <c r="I7" s="18">
        <f>HLOOKUP($B7,'[3]Monthly Averages'!$A$3:$AR$22,13)/A7</f>
        <v>53918.483870967742</v>
      </c>
      <c r="J7" s="20">
        <f>HLOOKUP($B7,'[3]Monthly Averages'!$A$3:$AR$22,7)</f>
        <v>249571.66666666666</v>
      </c>
      <c r="K7" s="20"/>
      <c r="L7" s="20"/>
      <c r="M7" s="20"/>
      <c r="N7" s="20">
        <f>HLOOKUP($B7,'[3]Monthly Averages'!$A$3:$AR$22,3)-HLOOKUP($B7,'[3]Monthly Averages'!$A$3:$AR$22,4)</f>
        <v>214966.87878787878</v>
      </c>
      <c r="O7" s="20">
        <f>HLOOKUP($B7,'[3]Monthly Averages'!$A$3:$AR$22,10)</f>
        <v>495732.48484848486</v>
      </c>
      <c r="P7" s="20">
        <f t="shared" si="2"/>
        <v>206130.7878787879</v>
      </c>
      <c r="Q7" s="20"/>
      <c r="R7" s="338">
        <f>HLOOKUP($B7,'[3]Monthly Averages'!$A$3:$AR$22,6)</f>
        <v>289601.69696969696</v>
      </c>
      <c r="S7" s="20">
        <f>HLOOKUP($B7,[3]PGT_Flows!$Q$41:$BY$52,3)</f>
        <v>2286597.4723029332</v>
      </c>
      <c r="T7" s="20"/>
      <c r="U7" s="20">
        <f>HLOOKUP($B7,[3]PGT_Flows!$Q$41:$BY$52,7)+HLOOKUP($B7,[3]PGT_Flows!$Q$41:$BY$52,8)+HLOOKUP($B7,[3]PGT_Flows!$Q$41:$BY$52,9)+HLOOKUP($B7,[3]PGT_Flows!$Q$41:$BY$52,11)</f>
        <v>171424.79517512652</v>
      </c>
      <c r="V7" s="20"/>
      <c r="W7" s="20">
        <f>HLOOKUP($B7,'[3]Monthly Averages'!$A$3:$AR$22,3)-HLOOKUP($B7,'[3]Monthly Averages'!$A$3:$AR$22,4)</f>
        <v>214966.87878787878</v>
      </c>
      <c r="X7" s="20">
        <f>HLOOKUP($B7,[3]PGT_Flows!$Q$41:$BY$52,2)+HLOOKUP($B7,[3]PGT_Flows!$Q$41:$BY$52,5)+HLOOKUP($B7,[3]PGT_Flows!$Q$41:$BY$52,6)</f>
        <v>63970.420348078755</v>
      </c>
      <c r="Y7" s="20"/>
      <c r="Z7" s="20"/>
      <c r="AA7" s="20"/>
      <c r="AB7" s="20"/>
      <c r="AC7" s="20"/>
      <c r="AD7" s="338">
        <f>HLOOKUP($B7,[3]PGT_Flows!$Q$41:$BY$52,4)</f>
        <v>1774499.3316631089</v>
      </c>
      <c r="AE7" s="264"/>
    </row>
    <row r="8" spans="1:31" hidden="1" x14ac:dyDescent="0.2">
      <c r="A8" s="277">
        <f t="shared" si="0"/>
        <v>31</v>
      </c>
      <c r="B8" s="285">
        <f t="shared" si="3"/>
        <v>35643</v>
      </c>
      <c r="C8" s="324">
        <f>HLOOKUP($B8,'[3]Monthly Averages'!$A$3:$AR$22,2)</f>
        <v>858874.19354838715</v>
      </c>
      <c r="D8" s="20">
        <f t="shared" si="1"/>
        <v>226222.29032258072</v>
      </c>
      <c r="E8" s="20"/>
      <c r="F8" s="20">
        <f>HLOOKUP($B8,'[3]Monthly Averages'!$A$3:$AR$22,5)</f>
        <v>632651.90322580643</v>
      </c>
      <c r="G8" s="20">
        <f t="shared" si="4"/>
        <v>381460.70967741928</v>
      </c>
      <c r="H8" s="20"/>
      <c r="I8" s="18">
        <f>HLOOKUP($B8,'[3]Monthly Averages'!$A$3:$AR$22,13)/A8</f>
        <v>-7414.3870967741932</v>
      </c>
      <c r="J8" s="20">
        <f>HLOOKUP($B8,'[3]Monthly Averages'!$A$3:$AR$22,7)</f>
        <v>258605.5806451613</v>
      </c>
      <c r="K8" s="20"/>
      <c r="L8" s="20"/>
      <c r="M8" s="20"/>
      <c r="N8" s="20">
        <f>HLOOKUP($B8,'[3]Monthly Averages'!$A$3:$AR$22,3)-HLOOKUP($B8,'[3]Monthly Averages'!$A$3:$AR$22,4)</f>
        <v>193352.67741935482</v>
      </c>
      <c r="O8" s="20">
        <f>HLOOKUP($B8,'[3]Monthly Averages'!$A$3:$AR$22,10)</f>
        <v>460498.41935483873</v>
      </c>
      <c r="P8" s="20">
        <f t="shared" si="2"/>
        <v>227284.41935483873</v>
      </c>
      <c r="Q8" s="20"/>
      <c r="R8" s="338">
        <f>HLOOKUP($B8,'[3]Monthly Averages'!$A$3:$AR$22,6)</f>
        <v>233214</v>
      </c>
      <c r="S8" s="20">
        <f>HLOOKUP($B8,[3]PGT_Flows!$Q$41:$BY$52,3)</f>
        <v>2407178.5262492099</v>
      </c>
      <c r="T8" s="20"/>
      <c r="U8" s="20">
        <f>HLOOKUP($B8,[3]PGT_Flows!$Q$41:$BY$52,7)+HLOOKUP($B8,[3]PGT_Flows!$Q$41:$BY$52,8)+HLOOKUP($B8,[3]PGT_Flows!$Q$41:$BY$52,9)+HLOOKUP($B8,[3]PGT_Flows!$Q$41:$BY$52,11)</f>
        <v>211355.59772296011</v>
      </c>
      <c r="V8" s="20"/>
      <c r="W8" s="20">
        <f>HLOOKUP($B8,'[3]Monthly Averages'!$A$3:$AR$22,3)-HLOOKUP($B8,'[3]Monthly Averages'!$A$3:$AR$22,4)</f>
        <v>193352.67741935482</v>
      </c>
      <c r="X8" s="20">
        <f>HLOOKUP($B8,[3]PGT_Flows!$Q$41:$BY$52,2)+HLOOKUP($B8,[3]PGT_Flows!$Q$41:$BY$52,5)+HLOOKUP($B8,[3]PGT_Flows!$Q$41:$BY$52,6)</f>
        <v>92532.922201138514</v>
      </c>
      <c r="Y8" s="20"/>
      <c r="Z8" s="20"/>
      <c r="AA8" s="20"/>
      <c r="AB8" s="20"/>
      <c r="AC8" s="20"/>
      <c r="AD8" s="338">
        <f>HLOOKUP($B8,[3]PGT_Flows!$Q$41:$BY$52,4)</f>
        <v>1824005.5344718532</v>
      </c>
      <c r="AE8" s="264"/>
    </row>
    <row r="9" spans="1:31" hidden="1" x14ac:dyDescent="0.2">
      <c r="A9" s="277">
        <f t="shared" si="0"/>
        <v>30</v>
      </c>
      <c r="B9" s="285">
        <f t="shared" si="3"/>
        <v>35674</v>
      </c>
      <c r="C9" s="324">
        <f>HLOOKUP($B9,'[3]Monthly Averages'!$A$3:$AR$22,2)</f>
        <v>891227.5</v>
      </c>
      <c r="D9" s="20">
        <f t="shared" si="1"/>
        <v>282831.33333333337</v>
      </c>
      <c r="E9" s="20"/>
      <c r="F9" s="20">
        <f>HLOOKUP($B9,'[3]Monthly Averages'!$A$3:$AR$22,5)</f>
        <v>608396.16666666663</v>
      </c>
      <c r="G9" s="20">
        <f t="shared" si="4"/>
        <v>390894.53333333327</v>
      </c>
      <c r="H9" s="20"/>
      <c r="I9" s="18">
        <f>HLOOKUP($B9,'[3]Monthly Averages'!$A$3:$AR$22,13)/A9</f>
        <v>46167.166666666664</v>
      </c>
      <c r="J9" s="20">
        <f>HLOOKUP($B9,'[3]Monthly Averages'!$A$3:$AR$22,7)</f>
        <v>171334.46666666667</v>
      </c>
      <c r="K9" s="20"/>
      <c r="L9" s="20"/>
      <c r="M9" s="20"/>
      <c r="N9" s="20">
        <f>HLOOKUP($B9,'[3]Monthly Averages'!$A$3:$AR$22,3)-HLOOKUP($B9,'[3]Monthly Averages'!$A$3:$AR$22,4)</f>
        <v>173704.3</v>
      </c>
      <c r="O9" s="20">
        <f>HLOOKUP($B9,'[3]Monthly Averages'!$A$3:$AR$22,10)</f>
        <v>355403.33333333331</v>
      </c>
      <c r="P9" s="20">
        <f t="shared" si="2"/>
        <v>240613.69999999998</v>
      </c>
      <c r="Q9" s="20"/>
      <c r="R9" s="338">
        <f>HLOOKUP($B9,'[3]Monthly Averages'!$A$3:$AR$22,6)</f>
        <v>114789.63333333333</v>
      </c>
      <c r="S9" s="20">
        <f>HLOOKUP($B9,[3]PGT_Flows!$Q$41:$BY$52,3)</f>
        <v>2389107.2222222225</v>
      </c>
      <c r="T9" s="20"/>
      <c r="U9" s="20">
        <f>HLOOKUP($B9,[3]PGT_Flows!$Q$41:$BY$52,7)+HLOOKUP($B9,[3]PGT_Flows!$Q$41:$BY$52,8)+HLOOKUP($B9,[3]PGT_Flows!$Q$41:$BY$52,9)+HLOOKUP($B9,[3]PGT_Flows!$Q$41:$BY$52,11)</f>
        <v>219262.28758169938</v>
      </c>
      <c r="V9" s="20"/>
      <c r="W9" s="20">
        <f>HLOOKUP($B9,'[3]Monthly Averages'!$A$3:$AR$22,3)-HLOOKUP($B9,'[3]Monthly Averages'!$A$3:$AR$22,4)</f>
        <v>173704.3</v>
      </c>
      <c r="X9" s="20">
        <f>HLOOKUP($B9,[3]PGT_Flows!$Q$41:$BY$52,2)+HLOOKUP($B9,[3]PGT_Flows!$Q$41:$BY$52,5)+HLOOKUP($B9,[3]PGT_Flows!$Q$41:$BY$52,6)</f>
        <v>73152.810457516331</v>
      </c>
      <c r="Y9" s="20"/>
      <c r="Z9" s="20"/>
      <c r="AA9" s="20"/>
      <c r="AB9" s="20"/>
      <c r="AC9" s="20"/>
      <c r="AD9" s="338">
        <f>HLOOKUP($B9,[3]PGT_Flows!$Q$41:$BY$52,4)</f>
        <v>1831606.6666666667</v>
      </c>
      <c r="AE9" s="264"/>
    </row>
    <row r="10" spans="1:31" hidden="1" x14ac:dyDescent="0.2">
      <c r="A10" s="277">
        <f t="shared" si="0"/>
        <v>31</v>
      </c>
      <c r="B10" s="289">
        <f t="shared" si="3"/>
        <v>35704</v>
      </c>
      <c r="C10" s="339">
        <f>HLOOKUP($B10,'[3]Monthly Averages'!$A$3:$AR$22,2)</f>
        <v>980636.1875</v>
      </c>
      <c r="D10" s="23">
        <f t="shared" si="1"/>
        <v>369849.34375</v>
      </c>
      <c r="E10" s="23"/>
      <c r="F10" s="23">
        <f>HLOOKUP($B10,'[3]Monthly Averages'!$A$3:$AR$22,5)</f>
        <v>610786.84375</v>
      </c>
      <c r="G10" s="23">
        <f t="shared" si="4"/>
        <v>455344.57258064515</v>
      </c>
      <c r="H10" s="23"/>
      <c r="I10" s="21">
        <f>HLOOKUP($B10,'[3]Monthly Averages'!$A$3:$AR$22,13)/A10</f>
        <v>-20884.322580645163</v>
      </c>
      <c r="J10" s="23">
        <f>HLOOKUP($B10,'[3]Monthly Averages'!$A$3:$AR$22,7)</f>
        <v>176326.59375</v>
      </c>
      <c r="K10" s="23"/>
      <c r="L10" s="23"/>
      <c r="M10" s="23"/>
      <c r="N10" s="23">
        <f>HLOOKUP($B10,'[3]Monthly Averages'!$A$3:$AR$22,3)-HLOOKUP($B10,'[3]Monthly Averages'!$A$3:$AR$22,4)</f>
        <v>272898.6875</v>
      </c>
      <c r="O10" s="23">
        <f>HLOOKUP($B10,'[3]Monthly Averages'!$A$3:$AR$22,10)</f>
        <v>444942.46875</v>
      </c>
      <c r="P10" s="23">
        <f t="shared" si="2"/>
        <v>284645.71875</v>
      </c>
      <c r="Q10" s="23"/>
      <c r="R10" s="340">
        <f>HLOOKUP($B10,'[3]Monthly Averages'!$A$3:$AR$22,6)</f>
        <v>160296.75</v>
      </c>
      <c r="S10" s="23">
        <f>HLOOKUP($B10,[3]PGT_Flows!$Q$41:$BY$52,3)</f>
        <v>2445632.6375711579</v>
      </c>
      <c r="T10" s="23"/>
      <c r="U10" s="23">
        <f>HLOOKUP($B10,[3]PGT_Flows!$Q$41:$BY$52,7)+HLOOKUP($B10,[3]PGT_Flows!$Q$41:$BY$52,8)+HLOOKUP($B10,[3]PGT_Flows!$Q$41:$BY$52,9)+HLOOKUP($B10,[3]PGT_Flows!$Q$41:$BY$52,11)</f>
        <v>225474.96865186369</v>
      </c>
      <c r="V10" s="23"/>
      <c r="W10" s="23">
        <f>HLOOKUP($B10,'[3]Monthly Averages'!$A$3:$AR$22,3)-HLOOKUP($B10,'[3]Monthly Averages'!$A$3:$AR$22,4)</f>
        <v>272898.6875</v>
      </c>
      <c r="X10" s="23">
        <f>HLOOKUP($B10,[3]PGT_Flows!$Q$41:$BY$52,2)+HLOOKUP($B10,[3]PGT_Flows!$Q$41:$BY$52,5)+HLOOKUP($B10,[3]PGT_Flows!$Q$41:$BY$52,6)</f>
        <v>52305.471220746367</v>
      </c>
      <c r="Y10" s="23"/>
      <c r="Z10" s="23"/>
      <c r="AA10" s="23"/>
      <c r="AB10" s="23"/>
      <c r="AC10" s="23"/>
      <c r="AD10" s="340">
        <f>HLOOKUP($B10,[3]PGT_Flows!$Q$41:$BY$52,4)</f>
        <v>1810501.0752688174</v>
      </c>
      <c r="AE10" s="264"/>
    </row>
    <row r="11" spans="1:31" hidden="1" x14ac:dyDescent="0.2">
      <c r="A11" s="277">
        <f t="shared" si="0"/>
        <v>30</v>
      </c>
      <c r="B11" s="285">
        <f t="shared" si="3"/>
        <v>35735</v>
      </c>
      <c r="C11" s="324">
        <f>HLOOKUP($B11,'[3]Monthly Averages'!$A$3:$AR$22,2)</f>
        <v>1004988.2424242424</v>
      </c>
      <c r="D11" s="20">
        <f t="shared" si="1"/>
        <v>445510.84848484851</v>
      </c>
      <c r="E11" s="20"/>
      <c r="F11" s="20">
        <f>HLOOKUP($B11,'[3]Monthly Averages'!$A$3:$AR$22,5)</f>
        <v>559477.39393939392</v>
      </c>
      <c r="G11" s="20">
        <f t="shared" si="4"/>
        <v>517401.80303030304</v>
      </c>
      <c r="H11" s="20"/>
      <c r="I11" s="18">
        <f>HLOOKUP($B11,'[3]Monthly Averages'!$A$3:$AR$22,13)/A11</f>
        <v>-26027.166666666668</v>
      </c>
      <c r="J11" s="20">
        <f>HLOOKUP($B11,'[3]Monthly Averages'!$A$3:$AR$22,7)</f>
        <v>68102.757575757569</v>
      </c>
      <c r="K11" s="20"/>
      <c r="L11" s="20"/>
      <c r="M11" s="20"/>
      <c r="N11" s="20">
        <f>HLOOKUP($B11,'[3]Monthly Averages'!$A$3:$AR$22,3)-HLOOKUP($B11,'[3]Monthly Averages'!$A$3:$AR$22,4)</f>
        <v>345729.90909090906</v>
      </c>
      <c r="O11" s="20">
        <f>HLOOKUP($B11,'[3]Monthly Averages'!$A$3:$AR$22,10)</f>
        <v>365711.54545454547</v>
      </c>
      <c r="P11" s="20">
        <f t="shared" si="2"/>
        <v>325113.36363636365</v>
      </c>
      <c r="Q11" s="20"/>
      <c r="R11" s="338">
        <f>HLOOKUP($B11,'[3]Monthly Averages'!$A$3:$AR$22,6)</f>
        <v>40598.181818181816</v>
      </c>
      <c r="S11" s="20">
        <f>HLOOKUP($B11,[3]PGT_Flows!$Q$41:$BY$52,3)</f>
        <v>2543997.8882391169</v>
      </c>
      <c r="T11" s="20"/>
      <c r="U11" s="20">
        <f>HLOOKUP($B11,[3]PGT_Flows!$Q$41:$BY$52,7)+HLOOKUP($B11,[3]PGT_Flows!$Q$41:$BY$52,8)+HLOOKUP($B11,[3]PGT_Flows!$Q$41:$BY$52,9)+HLOOKUP($B11,[3]PGT_Flows!$Q$41:$BY$52,11)</f>
        <v>224088.56855353541</v>
      </c>
      <c r="V11" s="20"/>
      <c r="W11" s="20">
        <f>HLOOKUP($B11,'[3]Monthly Averages'!$A$3:$AR$22,3)-HLOOKUP($B11,'[3]Monthly Averages'!$A$3:$AR$22,4)</f>
        <v>345729.90909090906</v>
      </c>
      <c r="X11" s="20">
        <f>HLOOKUP($B11,[3]PGT_Flows!$Q$41:$BY$52,2)+HLOOKUP($B11,[3]PGT_Flows!$Q$41:$BY$52,5)+HLOOKUP($B11,[3]PGT_Flows!$Q$41:$BY$52,6)</f>
        <v>126126.51072124756</v>
      </c>
      <c r="Y11" s="20"/>
      <c r="Z11" s="20"/>
      <c r="AA11" s="20"/>
      <c r="AB11" s="20"/>
      <c r="AC11" s="20"/>
      <c r="AD11" s="338">
        <f>HLOOKUP($B11,[3]PGT_Flows!$Q$41:$BY$52,4)</f>
        <v>1742842.3326835611</v>
      </c>
      <c r="AE11" s="264"/>
    </row>
    <row r="12" spans="1:31" hidden="1" x14ac:dyDescent="0.2">
      <c r="A12" s="277">
        <f t="shared" si="0"/>
        <v>31</v>
      </c>
      <c r="B12" s="285">
        <f t="shared" si="3"/>
        <v>35765</v>
      </c>
      <c r="C12" s="324">
        <f>HLOOKUP($B12,'[3]Monthly Averages'!$A$3:$AR$22,2)</f>
        <v>1007149.3870967742</v>
      </c>
      <c r="D12" s="20">
        <f t="shared" si="1"/>
        <v>556769.03225806449</v>
      </c>
      <c r="E12" s="20"/>
      <c r="F12" s="20">
        <f>HLOOKUP($B12,'[3]Monthly Averages'!$A$3:$AR$22,5)</f>
        <v>450380.3548387097</v>
      </c>
      <c r="G12" s="20">
        <f t="shared" si="4"/>
        <v>638746.00000000012</v>
      </c>
      <c r="H12" s="20"/>
      <c r="I12" s="18">
        <f>HLOOKUP($B12,'[3]Monthly Averages'!$A$3:$AR$22,13)/A12</f>
        <v>-52936.838709677417</v>
      </c>
      <c r="J12" s="20">
        <f>HLOOKUP($B12,'[3]Monthly Averages'!$A$3:$AR$22,7)</f>
        <v>-135428.80645161291</v>
      </c>
      <c r="K12" s="20"/>
      <c r="L12" s="20"/>
      <c r="M12" s="20"/>
      <c r="N12" s="20">
        <f>HLOOKUP($B12,'[3]Monthly Averages'!$A$3:$AR$22,3)-HLOOKUP($B12,'[3]Monthly Averages'!$A$3:$AR$22,4)</f>
        <v>457701.03225806449</v>
      </c>
      <c r="O12" s="20">
        <f>HLOOKUP($B12,'[3]Monthly Averages'!$A$3:$AR$22,10)</f>
        <v>249539.09677419355</v>
      </c>
      <c r="P12" s="20">
        <f t="shared" si="2"/>
        <v>395887.03225806449</v>
      </c>
      <c r="Q12" s="20"/>
      <c r="R12" s="338">
        <f>HLOOKUP($B12,'[3]Monthly Averages'!$A$3:$AR$22,6)</f>
        <v>-146347.93548387097</v>
      </c>
      <c r="S12" s="20">
        <f>HLOOKUP($B12,[3]PGT_Flows!$Q$41:$BY$52,3)</f>
        <v>2560668.9155265461</v>
      </c>
      <c r="T12" s="20"/>
      <c r="U12" s="20">
        <f>HLOOKUP($B12,[3]PGT_Flows!$Q$41:$BY$52,7)+HLOOKUP($B12,[3]PGT_Flows!$Q$41:$BY$52,8)+HLOOKUP($B12,[3]PGT_Flows!$Q$41:$BY$52,9)+HLOOKUP($B12,[3]PGT_Flows!$Q$41:$BY$52,11)</f>
        <v>264559.52679804189</v>
      </c>
      <c r="V12" s="20"/>
      <c r="W12" s="20">
        <f>HLOOKUP($B12,'[3]Monthly Averages'!$A$3:$AR$22,3)-HLOOKUP($B12,'[3]Monthly Averages'!$A$3:$AR$22,4)</f>
        <v>457701.03225806449</v>
      </c>
      <c r="X12" s="20">
        <f>HLOOKUP($B12,[3]PGT_Flows!$Q$41:$BY$52,2)+HLOOKUP($B12,[3]PGT_Flows!$Q$41:$BY$52,5)+HLOOKUP($B12,[3]PGT_Flows!$Q$41:$BY$52,6)</f>
        <v>153296.6926070039</v>
      </c>
      <c r="Y12" s="20"/>
      <c r="Z12" s="20"/>
      <c r="AA12" s="20"/>
      <c r="AB12" s="20"/>
      <c r="AC12" s="20"/>
      <c r="AD12" s="338">
        <f>HLOOKUP($B12,[3]PGT_Flows!$Q$41:$BY$52,4)</f>
        <v>1581043.0839713826</v>
      </c>
      <c r="AE12" s="264"/>
    </row>
    <row r="13" spans="1:31" hidden="1" x14ac:dyDescent="0.2">
      <c r="A13" s="277">
        <f t="shared" si="0"/>
        <v>31</v>
      </c>
      <c r="B13" s="285">
        <f t="shared" si="3"/>
        <v>35796</v>
      </c>
      <c r="C13" s="324">
        <f>HLOOKUP($B13,'[3]Monthly Averages'!$A$3:$AR$22,2)</f>
        <v>957008.19354838715</v>
      </c>
      <c r="D13" s="20">
        <f t="shared" si="1"/>
        <v>555040.41935483878</v>
      </c>
      <c r="E13" s="20"/>
      <c r="F13" s="20">
        <f>HLOOKUP($B13,'[3]Monthly Averages'!$A$3:$AR$22,5)</f>
        <v>401967.77419354836</v>
      </c>
      <c r="G13" s="20">
        <f t="shared" si="4"/>
        <v>659515.80645161285</v>
      </c>
      <c r="H13" s="20"/>
      <c r="I13" s="18">
        <f>HLOOKUP($B13,'[3]Monthly Averages'!$A$3:$AR$22,13)/A13</f>
        <v>-32596.677419354837</v>
      </c>
      <c r="J13" s="20">
        <f>HLOOKUP($B13,'[3]Monthly Averages'!$A$3:$AR$22,7)</f>
        <v>-224951.35483870967</v>
      </c>
      <c r="K13" s="20"/>
      <c r="L13" s="20"/>
      <c r="M13" s="20"/>
      <c r="N13" s="20">
        <f>HLOOKUP($B13,'[3]Monthly Averages'!$A$3:$AR$22,3)-HLOOKUP($B13,'[3]Monthly Averages'!$A$3:$AR$22,4)</f>
        <v>471251.29032258067</v>
      </c>
      <c r="O13" s="20">
        <f>HLOOKUP($B13,'[3]Monthly Averages'!$A$3:$AR$22,10)</f>
        <v>142643.74193548388</v>
      </c>
      <c r="P13" s="20">
        <f t="shared" si="2"/>
        <v>354388.16129032255</v>
      </c>
      <c r="Q13" s="20"/>
      <c r="R13" s="338">
        <f>HLOOKUP($B13,'[3]Monthly Averages'!$A$3:$AR$22,6)</f>
        <v>-211744.4193548387</v>
      </c>
      <c r="S13" s="20">
        <f>HLOOKUP($B13,[3]PGT_Flows!$Q$41:$BY$52,3)</f>
        <v>2552613.0604288499</v>
      </c>
      <c r="T13" s="20"/>
      <c r="U13" s="20">
        <f>HLOOKUP($B13,[3]PGT_Flows!$Q$41:$BY$52,7)+HLOOKUP($B13,[3]PGT_Flows!$Q$41:$BY$52,8)+HLOOKUP($B13,[3]PGT_Flows!$Q$41:$BY$52,9)+HLOOKUP($B13,[3]PGT_Flows!$Q$41:$BY$52,11)</f>
        <v>250230.23957743819</v>
      </c>
      <c r="V13" s="20"/>
      <c r="W13" s="20">
        <f>HLOOKUP($B13,'[3]Monthly Averages'!$A$3:$AR$22,3)-HLOOKUP($B13,'[3]Monthly Averages'!$A$3:$AR$22,4)</f>
        <v>471251.29032258067</v>
      </c>
      <c r="X13" s="20">
        <f>HLOOKUP($B13,[3]PGT_Flows!$Q$41:$BY$52,2)+HLOOKUP($B13,[3]PGT_Flows!$Q$41:$BY$52,5)+HLOOKUP($B13,[3]PGT_Flows!$Q$41:$BY$52,6)</f>
        <v>143798.05697038295</v>
      </c>
      <c r="Y13" s="20"/>
      <c r="Z13" s="20"/>
      <c r="AA13" s="20"/>
      <c r="AB13" s="20"/>
      <c r="AC13" s="20"/>
      <c r="AD13" s="338">
        <f>HLOOKUP($B13,[3]PGT_Flows!$Q$41:$BY$52,4)</f>
        <v>1566282.934037603</v>
      </c>
      <c r="AE13" s="264"/>
    </row>
    <row r="14" spans="1:31" hidden="1" x14ac:dyDescent="0.2">
      <c r="A14" s="277">
        <f t="shared" si="0"/>
        <v>28</v>
      </c>
      <c r="B14" s="285">
        <f t="shared" si="3"/>
        <v>35827</v>
      </c>
      <c r="C14" s="324">
        <f>HLOOKUP($B14,'[3]Monthly Averages'!$A$3:$AR$22,2)</f>
        <v>1032232.1428571428</v>
      </c>
      <c r="D14" s="20">
        <f t="shared" si="1"/>
        <v>480184.28571428568</v>
      </c>
      <c r="E14" s="20"/>
      <c r="F14" s="20">
        <f>HLOOKUP($B14,'[3]Monthly Averages'!$A$3:$AR$22,5)</f>
        <v>552047.85714285716</v>
      </c>
      <c r="G14" s="20">
        <f t="shared" si="4"/>
        <v>540138.75</v>
      </c>
      <c r="H14" s="20"/>
      <c r="I14" s="18">
        <f>HLOOKUP($B14,'[3]Monthly Averages'!$A$3:$AR$22,13)/A14</f>
        <v>-92782.857142857145</v>
      </c>
      <c r="J14" s="20">
        <f>HLOOKUP($B14,'[3]Monthly Averages'!$A$3:$AR$22,7)</f>
        <v>104691.96428571429</v>
      </c>
      <c r="K14" s="20"/>
      <c r="L14" s="20"/>
      <c r="M14" s="20"/>
      <c r="N14" s="20">
        <f>HLOOKUP($B14,'[3]Monthly Averages'!$A$3:$AR$22,3)-HLOOKUP($B14,'[3]Monthly Averages'!$A$3:$AR$22,4)</f>
        <v>387419</v>
      </c>
      <c r="O14" s="20">
        <f>HLOOKUP($B14,'[3]Monthly Averages'!$A$3:$AR$22,10)</f>
        <v>452341.78571428574</v>
      </c>
      <c r="P14" s="20">
        <f t="shared" si="2"/>
        <v>363222.17857142858</v>
      </c>
      <c r="Q14" s="20"/>
      <c r="R14" s="338">
        <f>HLOOKUP($B14,'[3]Monthly Averages'!$A$3:$AR$22,6)</f>
        <v>89119.607142857145</v>
      </c>
      <c r="S14" s="20">
        <f>HLOOKUP($B14,[3]PGT_Flows!$Q$41:$BY$52,3)</f>
        <v>2575142.2653856869</v>
      </c>
      <c r="T14" s="20"/>
      <c r="U14" s="20">
        <f>HLOOKUP($B14,[3]PGT_Flows!$Q$41:$BY$52,7)+HLOOKUP($B14,[3]PGT_Flows!$Q$41:$BY$52,8)+HLOOKUP($B14,[3]PGT_Flows!$Q$41:$BY$52,9)+HLOOKUP($B14,[3]PGT_Flows!$Q$41:$BY$52,11)</f>
        <v>242938.8053467001</v>
      </c>
      <c r="V14" s="20"/>
      <c r="W14" s="20">
        <f>HLOOKUP($B14,'[3]Monthly Averages'!$A$3:$AR$22,3)-HLOOKUP($B14,'[3]Monthly Averages'!$A$3:$AR$22,4)</f>
        <v>387419</v>
      </c>
      <c r="X14" s="20">
        <f>HLOOKUP($B14,[3]PGT_Flows!$Q$41:$BY$52,2)+HLOOKUP($B14,[3]PGT_Flows!$Q$41:$BY$52,5)+HLOOKUP($B14,[3]PGT_Flows!$Q$41:$BY$52,6)</f>
        <v>119886.80033416874</v>
      </c>
      <c r="Y14" s="20"/>
      <c r="Z14" s="20"/>
      <c r="AA14" s="20"/>
      <c r="AB14" s="20"/>
      <c r="AC14" s="20"/>
      <c r="AD14" s="338">
        <f>HLOOKUP($B14,[3]PGT_Flows!$Q$41:$BY$52,4)</f>
        <v>1714796.6791979952</v>
      </c>
      <c r="AE14" s="264"/>
    </row>
    <row r="15" spans="1:31" hidden="1" x14ac:dyDescent="0.2">
      <c r="A15" s="277">
        <f t="shared" si="0"/>
        <v>31</v>
      </c>
      <c r="B15" s="289">
        <f t="shared" si="3"/>
        <v>35855</v>
      </c>
      <c r="C15" s="339">
        <f>HLOOKUP($B15,'[3]Monthly Averages'!$A$3:$AR$22,2)</f>
        <v>987495.78125</v>
      </c>
      <c r="D15" s="23">
        <f t="shared" si="1"/>
        <v>458685.90625</v>
      </c>
      <c r="E15" s="23"/>
      <c r="F15" s="23">
        <f>HLOOKUP($B15,'[3]Monthly Averages'!$A$3:$AR$22,5)</f>
        <v>528809.875</v>
      </c>
      <c r="G15" s="23">
        <f t="shared" si="4"/>
        <v>531248.19254032255</v>
      </c>
      <c r="H15" s="23"/>
      <c r="I15" s="21">
        <f>HLOOKUP($B15,'[3]Monthly Averages'!$A$3:$AR$22,13)/A15</f>
        <v>-132820.16129032258</v>
      </c>
      <c r="J15" s="23">
        <f>HLOOKUP($B15,'[3]Monthly Averages'!$A$3:$AR$22,7)</f>
        <v>130381.84375</v>
      </c>
      <c r="K15" s="23"/>
      <c r="L15" s="23"/>
      <c r="M15" s="23"/>
      <c r="N15" s="23">
        <f>HLOOKUP($B15,'[3]Monthly Averages'!$A$3:$AR$22,3)-HLOOKUP($B15,'[3]Monthly Averages'!$A$3:$AR$22,4)</f>
        <v>313294.09375</v>
      </c>
      <c r="O15" s="23">
        <f>HLOOKUP($B15,'[3]Monthly Averages'!$A$3:$AR$22,10)</f>
        <v>435132.1875</v>
      </c>
      <c r="P15" s="23">
        <f t="shared" si="2"/>
        <v>310117.125</v>
      </c>
      <c r="Q15" s="23"/>
      <c r="R15" s="340">
        <f>HLOOKUP($B15,'[3]Monthly Averages'!$A$3:$AR$22,6)</f>
        <v>125015.0625</v>
      </c>
      <c r="S15" s="23">
        <f>HLOOKUP($B15,[3]PGT_Flows!$Q$41:$BY$52,3)</f>
        <v>2589499.0253411299</v>
      </c>
      <c r="T15" s="23"/>
      <c r="U15" s="23">
        <f>HLOOKUP($B15,[3]PGT_Flows!$Q$41:$BY$52,7)+HLOOKUP($B15,[3]PGT_Flows!$Q$41:$BY$52,8)+HLOOKUP($B15,[3]PGT_Flows!$Q$41:$BY$52,9)+HLOOKUP($B15,[3]PGT_Flows!$Q$41:$BY$52,11)</f>
        <v>235483.11639313339</v>
      </c>
      <c r="V15" s="23"/>
      <c r="W15" s="23">
        <f>HLOOKUP($B15,'[3]Monthly Averages'!$A$3:$AR$22,3)-HLOOKUP($B15,'[3]Monthly Averages'!$A$3:$AR$22,4)</f>
        <v>313294.09375</v>
      </c>
      <c r="X15" s="23">
        <f>HLOOKUP($B15,[3]PGT_Flows!$Q$41:$BY$52,2)+HLOOKUP($B15,[3]PGT_Flows!$Q$41:$BY$52,5)+HLOOKUP($B15,[3]PGT_Flows!$Q$41:$BY$52,6)</f>
        <v>115821.66886750927</v>
      </c>
      <c r="Y15" s="23"/>
      <c r="Z15" s="23"/>
      <c r="AA15" s="23"/>
      <c r="AB15" s="23"/>
      <c r="AC15" s="23"/>
      <c r="AD15" s="340">
        <f>HLOOKUP($B15,[3]PGT_Flows!$Q$41:$BY$52,4)</f>
        <v>1814070.8356913789</v>
      </c>
      <c r="AE15" s="264"/>
    </row>
    <row r="16" spans="1:31" hidden="1" x14ac:dyDescent="0.2">
      <c r="A16" s="277">
        <f t="shared" si="0"/>
        <v>30</v>
      </c>
      <c r="B16" s="285">
        <f t="shared" si="3"/>
        <v>35886</v>
      </c>
      <c r="C16" s="324">
        <f>HLOOKUP($B16,'[3]Monthly Averages'!$A$3:$AR$22,2)</f>
        <v>970074.1333333333</v>
      </c>
      <c r="D16" s="20">
        <f t="shared" si="1"/>
        <v>396740</v>
      </c>
      <c r="E16" s="20"/>
      <c r="F16" s="20">
        <f>HLOOKUP($B16,'[3]Monthly Averages'!$A$3:$AR$22,5)</f>
        <v>573334.1333333333</v>
      </c>
      <c r="G16" s="20">
        <f t="shared" si="4"/>
        <v>476660.73333333328</v>
      </c>
      <c r="H16" s="20"/>
      <c r="I16" s="18">
        <f>HLOOKUP($B16,'[3]Monthly Averages'!$A$3:$AR$22,13)/A16</f>
        <v>-24389.033333333333</v>
      </c>
      <c r="J16" s="20">
        <f>HLOOKUP($B16,'[3]Monthly Averages'!$A$3:$AR$22,7)</f>
        <v>121062.43333333333</v>
      </c>
      <c r="K16" s="20"/>
      <c r="L16" s="20"/>
      <c r="M16" s="20"/>
      <c r="N16" s="20">
        <f>HLOOKUP($B16,'[3]Monthly Averages'!$A$3:$AR$22,3)-HLOOKUP($B16,'[3]Monthly Averages'!$A$3:$AR$22,4)</f>
        <v>283290.3</v>
      </c>
      <c r="O16" s="20">
        <f>HLOOKUP($B16,'[3]Monthly Averages'!$A$3:$AR$22,10)</f>
        <v>415932.86666666664</v>
      </c>
      <c r="P16" s="20">
        <f t="shared" si="2"/>
        <v>284890.6333333333</v>
      </c>
      <c r="Q16" s="20"/>
      <c r="R16" s="338">
        <f>HLOOKUP($B16,'[3]Monthly Averages'!$A$3:$AR$22,6)</f>
        <v>131042.23333333334</v>
      </c>
      <c r="S16" s="20">
        <f>HLOOKUP($B16,[3]PGT_Flows!$Q$41:$BY$52,3)</f>
        <v>2526886.257309942</v>
      </c>
      <c r="T16" s="20"/>
      <c r="U16" s="20">
        <f>HLOOKUP($B16,[3]PGT_Flows!$Q$41:$BY$52,7)+HLOOKUP($B16,[3]PGT_Flows!$Q$41:$BY$52,8)+HLOOKUP($B16,[3]PGT_Flows!$Q$41:$BY$52,9)+HLOOKUP($B16,[3]PGT_Flows!$Q$41:$BY$52,11)</f>
        <v>223829.01234567893</v>
      </c>
      <c r="V16" s="20"/>
      <c r="W16" s="20">
        <f>HLOOKUP($B16,'[3]Monthly Averages'!$A$3:$AR$22,3)-HLOOKUP($B16,'[3]Monthly Averages'!$A$3:$AR$22,4)</f>
        <v>283290.3</v>
      </c>
      <c r="X16" s="20">
        <f>HLOOKUP($B16,[3]PGT_Flows!$Q$41:$BY$52,2)+HLOOKUP($B16,[3]PGT_Flows!$Q$41:$BY$52,5)+HLOOKUP($B16,[3]PGT_Flows!$Q$41:$BY$52,6)</f>
        <v>109982.52111760885</v>
      </c>
      <c r="Y16" s="20"/>
      <c r="Z16" s="20"/>
      <c r="AA16" s="20"/>
      <c r="AB16" s="20"/>
      <c r="AC16" s="20"/>
      <c r="AD16" s="338">
        <f>HLOOKUP($B16,[3]PGT_Flows!$Q$41:$BY$52,4)</f>
        <v>1805805.7504873299</v>
      </c>
      <c r="AE16" s="264"/>
    </row>
    <row r="17" spans="1:31" hidden="1" x14ac:dyDescent="0.2">
      <c r="A17" s="277">
        <f t="shared" si="0"/>
        <v>31</v>
      </c>
      <c r="B17" s="285">
        <f t="shared" si="3"/>
        <v>35916</v>
      </c>
      <c r="C17" s="324">
        <f>HLOOKUP($B17,'[3]Monthly Averages'!$A$3:$AR$22,2)</f>
        <v>938892.625</v>
      </c>
      <c r="D17" s="20">
        <f t="shared" si="1"/>
        <v>295545.90625</v>
      </c>
      <c r="E17" s="20"/>
      <c r="F17" s="20">
        <f>HLOOKUP($B17,'[3]Monthly Averages'!$A$3:$AR$22,5)</f>
        <v>643346.71875</v>
      </c>
      <c r="G17" s="20">
        <f t="shared" si="4"/>
        <v>400997.94455645164</v>
      </c>
      <c r="H17" s="20"/>
      <c r="I17" s="18">
        <f>HLOOKUP($B17,'[3]Monthly Averages'!$A$3:$AR$22,13)/A17</f>
        <v>100420.77419354839</v>
      </c>
      <c r="J17" s="20">
        <f>HLOOKUP($B17,'[3]Monthly Averages'!$A$3:$AR$22,7)</f>
        <v>141928</v>
      </c>
      <c r="K17" s="20"/>
      <c r="L17" s="20"/>
      <c r="M17" s="20"/>
      <c r="N17" s="20">
        <f>HLOOKUP($B17,'[3]Monthly Averages'!$A$3:$AR$22,3)-HLOOKUP($B17,'[3]Monthly Averages'!$A$3:$AR$22,4)</f>
        <v>329347.1875</v>
      </c>
      <c r="O17" s="20">
        <f>HLOOKUP($B17,'[3]Monthly Averages'!$A$3:$AR$22,10)</f>
        <v>471558.75</v>
      </c>
      <c r="P17" s="20">
        <f t="shared" si="2"/>
        <v>242190.71875</v>
      </c>
      <c r="Q17" s="20"/>
      <c r="R17" s="338">
        <f>HLOOKUP($B17,'[3]Monthly Averages'!$A$3:$AR$22,6)</f>
        <v>229368.03125</v>
      </c>
      <c r="S17" s="20">
        <f>HLOOKUP($B17,[3]PGT_Flows!$Q$41:$BY$52,3)</f>
        <v>2380697.7614286612</v>
      </c>
      <c r="T17" s="20"/>
      <c r="U17" s="20">
        <f>HLOOKUP($B17,[3]PGT_Flows!$Q$41:$BY$52,7)+HLOOKUP($B17,[3]PGT_Flows!$Q$41:$BY$52,8)+HLOOKUP($B17,[3]PGT_Flows!$Q$41:$BY$52,9)+HLOOKUP($B17,[3]PGT_Flows!$Q$41:$BY$52,11)</f>
        <v>193522.76440756721</v>
      </c>
      <c r="V17" s="20"/>
      <c r="W17" s="20">
        <f>HLOOKUP($B17,'[3]Monthly Averages'!$A$3:$AR$22,3)-HLOOKUP($B17,'[3]Monthly Averages'!$A$3:$AR$22,4)</f>
        <v>329347.1875</v>
      </c>
      <c r="X17" s="20">
        <f>HLOOKUP($B17,[3]PGT_Flows!$Q$41:$BY$52,2)+HLOOKUP($B17,[3]PGT_Flows!$Q$41:$BY$52,5)+HLOOKUP($B17,[3]PGT_Flows!$Q$41:$BY$52,6)</f>
        <v>74296.044771426794</v>
      </c>
      <c r="Y17" s="20"/>
      <c r="Z17" s="20"/>
      <c r="AA17" s="20"/>
      <c r="AB17" s="20"/>
      <c r="AC17" s="20"/>
      <c r="AD17" s="338">
        <f>HLOOKUP($B17,[3]PGT_Flows!$Q$41:$BY$52,4)</f>
        <v>1736943.2497013141</v>
      </c>
      <c r="AE17" s="264"/>
    </row>
    <row r="18" spans="1:31" hidden="1" x14ac:dyDescent="0.2">
      <c r="A18" s="277">
        <f t="shared" si="0"/>
        <v>30</v>
      </c>
      <c r="B18" s="285">
        <f t="shared" si="3"/>
        <v>35947</v>
      </c>
      <c r="C18" s="324">
        <f>HLOOKUP($B18,'[3]Monthly Averages'!$A$3:$AR$22,2)</f>
        <v>925639.53333333333</v>
      </c>
      <c r="D18" s="20">
        <f t="shared" si="1"/>
        <v>256696.80000000005</v>
      </c>
      <c r="E18" s="20"/>
      <c r="F18" s="20">
        <f>HLOOKUP($B18,'[3]Monthly Averages'!$A$3:$AR$22,5)</f>
        <v>668942.73333333328</v>
      </c>
      <c r="G18" s="20">
        <f t="shared" si="4"/>
        <v>401115.46666666662</v>
      </c>
      <c r="H18" s="20"/>
      <c r="I18" s="18">
        <f>HLOOKUP($B18,'[3]Monthly Averages'!$A$3:$AR$22,13)/A18</f>
        <v>132196.73333333334</v>
      </c>
      <c r="J18" s="20">
        <f>HLOOKUP($B18,'[3]Monthly Averages'!$A$3:$AR$22,7)</f>
        <v>135630.53333333333</v>
      </c>
      <c r="K18" s="20"/>
      <c r="L18" s="20"/>
      <c r="M18" s="20"/>
      <c r="N18" s="20">
        <f>HLOOKUP($B18,'[3]Monthly Averages'!$A$3:$AR$22,3)-HLOOKUP($B18,'[3]Monthly Averages'!$A$3:$AR$22,4)</f>
        <v>304621.8</v>
      </c>
      <c r="O18" s="20">
        <f>HLOOKUP($B18,'[3]Monthly Averages'!$A$3:$AR$22,10)</f>
        <v>449592.86666666664</v>
      </c>
      <c r="P18" s="20">
        <f t="shared" si="2"/>
        <v>223820.23333333331</v>
      </c>
      <c r="Q18" s="20"/>
      <c r="R18" s="338">
        <f>HLOOKUP($B18,'[3]Monthly Averages'!$A$3:$AR$22,6)</f>
        <v>225772.63333333333</v>
      </c>
      <c r="S18" s="20">
        <f>HLOOKUP($B18,[3]PGT_Flows!$Q$41:$BY$52,3)</f>
        <v>2416840.8236057069</v>
      </c>
      <c r="T18" s="20"/>
      <c r="U18" s="20">
        <f>HLOOKUP($B18,[3]PGT_Flows!$Q$41:$BY$52,7)+HLOOKUP($B18,[3]PGT_Flows!$Q$41:$BY$52,8)+HLOOKUP($B18,[3]PGT_Flows!$Q$41:$BY$52,9)+HLOOKUP($B18,[3]PGT_Flows!$Q$41:$BY$52,11)</f>
        <v>213449.60545910103</v>
      </c>
      <c r="V18" s="20"/>
      <c r="W18" s="20">
        <f>HLOOKUP($B18,'[3]Monthly Averages'!$A$3:$AR$22,3)-HLOOKUP($B18,'[3]Monthly Averages'!$A$3:$AR$22,4)</f>
        <v>304621.8</v>
      </c>
      <c r="X18" s="20">
        <f>HLOOKUP($B18,[3]PGT_Flows!$Q$41:$BY$52,2)+HLOOKUP($B18,[3]PGT_Flows!$Q$41:$BY$52,5)+HLOOKUP($B18,[3]PGT_Flows!$Q$41:$BY$52,6)</f>
        <v>64159.4682230869</v>
      </c>
      <c r="Y18" s="20"/>
      <c r="Z18" s="20"/>
      <c r="AA18" s="20"/>
      <c r="AB18" s="20"/>
      <c r="AC18" s="20"/>
      <c r="AD18" s="338">
        <f>HLOOKUP($B18,[3]PGT_Flows!$Q$41:$BY$52,4)</f>
        <v>1805338.0998702985</v>
      </c>
      <c r="AE18" s="264"/>
    </row>
    <row r="19" spans="1:31" hidden="1" x14ac:dyDescent="0.2">
      <c r="A19" s="277">
        <f t="shared" si="0"/>
        <v>31</v>
      </c>
      <c r="B19" s="285">
        <f t="shared" si="3"/>
        <v>35977</v>
      </c>
      <c r="C19" s="324">
        <f>HLOOKUP($B19,'[3]Monthly Averages'!$A$3:$AR$22,2)</f>
        <v>886099.36363636365</v>
      </c>
      <c r="D19" s="20">
        <f t="shared" si="1"/>
        <v>238402.75757575757</v>
      </c>
      <c r="E19" s="20"/>
      <c r="F19" s="20">
        <f>HLOOKUP($B19,'[3]Monthly Averages'!$A$3:$AR$22,5)</f>
        <v>647696.60606060608</v>
      </c>
      <c r="G19" s="20">
        <f t="shared" si="4"/>
        <v>428289.27272727271</v>
      </c>
      <c r="H19" s="20"/>
      <c r="I19" s="18">
        <f>HLOOKUP($B19,'[3]Monthly Averages'!$A$3:$AR$22,13)/A19</f>
        <v>52448</v>
      </c>
      <c r="J19" s="20">
        <f>HLOOKUP($B19,'[3]Monthly Averages'!$A$3:$AR$22,7)</f>
        <v>166959.33333333334</v>
      </c>
      <c r="K19" s="20"/>
      <c r="L19" s="20"/>
      <c r="M19" s="20"/>
      <c r="N19" s="20">
        <f>HLOOKUP($B19,'[3]Monthly Averages'!$A$3:$AR$22,3)-HLOOKUP($B19,'[3]Monthly Averages'!$A$3:$AR$22,4)</f>
        <v>221776.78787878787</v>
      </c>
      <c r="O19" s="20">
        <f>HLOOKUP($B19,'[3]Monthly Averages'!$A$3:$AR$22,10)</f>
        <v>386520.72727272729</v>
      </c>
      <c r="P19" s="20">
        <f t="shared" si="2"/>
        <v>211549.21212121216</v>
      </c>
      <c r="Q19" s="20"/>
      <c r="R19" s="338">
        <f>HLOOKUP($B19,'[3]Monthly Averages'!$A$3:$AR$22,6)</f>
        <v>174971.51515151514</v>
      </c>
      <c r="S19" s="20">
        <f>HLOOKUP($B19,[3]PGT_Flows!$Q$41:$BY$52,3)</f>
        <v>2394254.8575740429</v>
      </c>
      <c r="T19" s="20"/>
      <c r="U19" s="20">
        <f>HLOOKUP($B19,[3]PGT_Flows!$Q$41:$BY$52,7)+HLOOKUP($B19,[3]PGT_Flows!$Q$41:$BY$52,8)+HLOOKUP($B19,[3]PGT_Flows!$Q$41:$BY$52,9)+HLOOKUP($B19,[3]PGT_Flows!$Q$41:$BY$52,11)</f>
        <v>206016.29467655442</v>
      </c>
      <c r="V19" s="20"/>
      <c r="W19" s="20">
        <f>HLOOKUP($B19,'[3]Monthly Averages'!$A$3:$AR$22,3)-HLOOKUP($B19,'[3]Monthly Averages'!$A$3:$AR$22,4)</f>
        <v>221776.78787878787</v>
      </c>
      <c r="X19" s="20">
        <f>HLOOKUP($B19,[3]PGT_Flows!$Q$41:$BY$52,2)+HLOOKUP($B19,[3]PGT_Flows!$Q$41:$BY$52,5)+HLOOKUP($B19,[3]PGT_Flows!$Q$41:$BY$52,6)</f>
        <v>96718.543671005464</v>
      </c>
      <c r="Y19" s="20"/>
      <c r="Z19" s="20"/>
      <c r="AA19" s="20"/>
      <c r="AB19" s="20"/>
      <c r="AC19" s="20"/>
      <c r="AD19" s="338">
        <f>HLOOKUP($B19,[3]PGT_Flows!$Q$41:$BY$52,4)</f>
        <v>1801836.3201911594</v>
      </c>
      <c r="AE19" s="264"/>
    </row>
    <row r="20" spans="1:31" hidden="1" x14ac:dyDescent="0.2">
      <c r="A20" s="277">
        <f t="shared" si="0"/>
        <v>31</v>
      </c>
      <c r="B20" s="285">
        <f t="shared" si="3"/>
        <v>36008</v>
      </c>
      <c r="C20" s="324">
        <f>HLOOKUP($B20,'[3]Monthly Averages'!$A$3:$AR$22,2)</f>
        <v>925050.3125</v>
      </c>
      <c r="D20" s="20">
        <f t="shared" si="1"/>
        <v>299797.09375</v>
      </c>
      <c r="E20" s="20"/>
      <c r="F20" s="20">
        <f>HLOOKUP($B20,'[3]Monthly Averages'!$A$3:$AR$22,5)</f>
        <v>625253.21875</v>
      </c>
      <c r="G20" s="20">
        <f t="shared" si="4"/>
        <v>490093.60282258067</v>
      </c>
      <c r="H20" s="20"/>
      <c r="I20" s="18">
        <f>HLOOKUP($B20,'[3]Monthly Averages'!$A$3:$AR$22,13)/A20</f>
        <v>119016.70967741935</v>
      </c>
      <c r="J20" s="20">
        <f>HLOOKUP($B20,'[3]Monthly Averages'!$A$3:$AR$22,7)</f>
        <v>16142.90625</v>
      </c>
      <c r="K20" s="20"/>
      <c r="L20" s="20"/>
      <c r="M20" s="20"/>
      <c r="N20" s="20">
        <f>HLOOKUP($B20,'[3]Monthly Averages'!$A$3:$AR$22,3)-HLOOKUP($B20,'[3]Monthly Averages'!$A$3:$AR$22,4)</f>
        <v>226540.71875</v>
      </c>
      <c r="O20" s="20">
        <f>HLOOKUP($B20,'[3]Monthly Averages'!$A$3:$AR$22,10)</f>
        <v>232428.78125</v>
      </c>
      <c r="P20" s="20">
        <f t="shared" si="2"/>
        <v>233552.84375</v>
      </c>
      <c r="Q20" s="20"/>
      <c r="R20" s="338">
        <f>HLOOKUP($B20,'[3]Monthly Averages'!$A$3:$AR$22,6)</f>
        <v>-1124.0625</v>
      </c>
      <c r="S20" s="20">
        <f>HLOOKUP($B20,[3]PGT_Flows!$Q$41:$BY$52,3)</f>
        <v>2391858.8316669809</v>
      </c>
      <c r="T20" s="20"/>
      <c r="U20" s="20">
        <f>HLOOKUP($B20,[3]PGT_Flows!$Q$41:$BY$52,7)+HLOOKUP($B20,[3]PGT_Flows!$Q$41:$BY$52,8)+HLOOKUP($B20,[3]PGT_Flows!$Q$41:$BY$52,9)+HLOOKUP($B20,[3]PGT_Flows!$Q$41:$BY$52,11)</f>
        <v>212583.39853895365</v>
      </c>
      <c r="V20" s="20"/>
      <c r="W20" s="20">
        <f>HLOOKUP($B20,'[3]Monthly Averages'!$A$3:$AR$22,3)-HLOOKUP($B20,'[3]Monthly Averages'!$A$3:$AR$22,4)</f>
        <v>226540.71875</v>
      </c>
      <c r="X20" s="20">
        <f>HLOOKUP($B20,[3]PGT_Flows!$Q$41:$BY$52,2)+HLOOKUP($B20,[3]PGT_Flows!$Q$41:$BY$52,5)+HLOOKUP($B20,[3]PGT_Flows!$Q$41:$BY$52,6)</f>
        <v>97956.486197572813</v>
      </c>
      <c r="Y20" s="20"/>
      <c r="Z20" s="20"/>
      <c r="AA20" s="20"/>
      <c r="AB20" s="20"/>
      <c r="AC20" s="20"/>
      <c r="AD20" s="338">
        <f>HLOOKUP($B20,[3]PGT_Flows!$Q$41:$BY$52,4)</f>
        <v>1773045.8089668616</v>
      </c>
      <c r="AE20" s="264"/>
    </row>
    <row r="21" spans="1:31" hidden="1" x14ac:dyDescent="0.2">
      <c r="A21" s="277">
        <f t="shared" si="0"/>
        <v>30</v>
      </c>
      <c r="B21" s="285">
        <f t="shared" si="3"/>
        <v>36039</v>
      </c>
      <c r="C21" s="324">
        <f>HLOOKUP($B21,'[3]Monthly Averages'!$A$3:$AR$22,2)</f>
        <v>931878.84375</v>
      </c>
      <c r="D21" s="20">
        <f t="shared" si="1"/>
        <v>307064.75</v>
      </c>
      <c r="E21" s="20"/>
      <c r="F21" s="20">
        <f>HLOOKUP($B21,'[3]Monthly Averages'!$A$3:$AR$22,5)</f>
        <v>624814.09375</v>
      </c>
      <c r="G21" s="20">
        <f t="shared" si="4"/>
        <v>476675.8979166667</v>
      </c>
      <c r="H21" s="20"/>
      <c r="I21" s="18">
        <f>HLOOKUP($B21,'[3]Monthly Averages'!$A$3:$AR$22,13)/A21</f>
        <v>63215.633333333331</v>
      </c>
      <c r="J21" s="20">
        <f>HLOOKUP($B21,'[3]Monthly Averages'!$A$3:$AR$22,7)</f>
        <v>84922.5625</v>
      </c>
      <c r="K21" s="20"/>
      <c r="L21" s="20"/>
      <c r="M21" s="20"/>
      <c r="N21" s="20">
        <f>HLOOKUP($B21,'[3]Monthly Averages'!$A$3:$AR$22,3)-HLOOKUP($B21,'[3]Monthly Averages'!$A$3:$AR$22,4)</f>
        <v>230539.8125</v>
      </c>
      <c r="O21" s="20">
        <f>HLOOKUP($B21,'[3]Monthly Averages'!$A$3:$AR$22,10)</f>
        <v>297621.875</v>
      </c>
      <c r="P21" s="20">
        <f t="shared" si="2"/>
        <v>251823.34375</v>
      </c>
      <c r="Q21" s="20"/>
      <c r="R21" s="338">
        <f>HLOOKUP($B21,'[3]Monthly Averages'!$A$3:$AR$22,6)</f>
        <v>45798.53125</v>
      </c>
      <c r="S21" s="20">
        <f>HLOOKUP($B21,[3]PGT_Flows!$Q$41:$BY$52,3)</f>
        <v>2450273.216601816</v>
      </c>
      <c r="T21" s="20"/>
      <c r="U21" s="20">
        <f>HLOOKUP($B21,[3]PGT_Flows!$Q$41:$BY$52,7)+HLOOKUP($B21,[3]PGT_Flows!$Q$41:$BY$52,8)+HLOOKUP($B21,[3]PGT_Flows!$Q$41:$BY$52,9)+HLOOKUP($B21,[3]PGT_Flows!$Q$41:$BY$52,11)</f>
        <v>222569.07284784954</v>
      </c>
      <c r="V21" s="20"/>
      <c r="W21" s="20">
        <f>HLOOKUP($B21,'[3]Monthly Averages'!$A$3:$AR$22,3)-HLOOKUP($B21,'[3]Monthly Averages'!$A$3:$AR$22,4)</f>
        <v>230539.8125</v>
      </c>
      <c r="X21" s="20">
        <f>HLOOKUP($B21,[3]PGT_Flows!$Q$41:$BY$52,2)+HLOOKUP($B21,[3]PGT_Flows!$Q$41:$BY$52,5)+HLOOKUP($B21,[3]PGT_Flows!$Q$41:$BY$52,6)</f>
        <v>84071.660181582352</v>
      </c>
      <c r="Y21" s="20"/>
      <c r="Z21" s="20"/>
      <c r="AA21" s="20"/>
      <c r="AB21" s="20"/>
      <c r="AC21" s="20"/>
      <c r="AD21" s="338">
        <f>HLOOKUP($B21,[3]PGT_Flows!$Q$41:$BY$52,4)</f>
        <v>1828484.3060959796</v>
      </c>
      <c r="AE21" s="264"/>
    </row>
    <row r="22" spans="1:31" hidden="1" x14ac:dyDescent="0.2">
      <c r="A22" s="277">
        <f t="shared" si="0"/>
        <v>31</v>
      </c>
      <c r="B22" s="289">
        <f t="shared" si="3"/>
        <v>36069</v>
      </c>
      <c r="C22" s="339">
        <f>HLOOKUP($B22,'[3]Monthly Averages'!$A$3:$AR$22,2)</f>
        <v>880903.3548387097</v>
      </c>
      <c r="D22" s="23">
        <f t="shared" si="1"/>
        <v>453703</v>
      </c>
      <c r="E22" s="23"/>
      <c r="F22" s="23">
        <f>HLOOKUP($B22,'[3]Monthly Averages'!$A$3:$AR$22,5)</f>
        <v>427200.3548387097</v>
      </c>
      <c r="G22" s="23">
        <f t="shared" si="4"/>
        <v>524644.19354838715</v>
      </c>
      <c r="H22" s="23"/>
      <c r="I22" s="21">
        <f>HLOOKUP($B22,'[3]Monthly Averages'!$A$3:$AR$22,13)/A22</f>
        <v>-31183.83870967742</v>
      </c>
      <c r="J22" s="23">
        <f>HLOOKUP($B22,'[3]Monthly Averages'!$A$3:$AR$22,7)</f>
        <v>-66260</v>
      </c>
      <c r="K22" s="23"/>
      <c r="L22" s="23"/>
      <c r="M22" s="23"/>
      <c r="N22" s="23">
        <f>HLOOKUP($B22,'[3]Monthly Averages'!$A$3:$AR$22,3)-HLOOKUP($B22,'[3]Monthly Averages'!$A$3:$AR$22,4)</f>
        <v>187739.99999999997</v>
      </c>
      <c r="O22" s="23">
        <f>HLOOKUP($B22,'[3]Monthly Averages'!$A$3:$AR$22,10)</f>
        <v>66473.387096774197</v>
      </c>
      <c r="P22" s="23">
        <f t="shared" si="2"/>
        <v>282826.03225806454</v>
      </c>
      <c r="Q22" s="23"/>
      <c r="R22" s="340">
        <f>HLOOKUP($B22,'[3]Monthly Averages'!$A$3:$AR$22,6)</f>
        <v>-216352.64516129033</v>
      </c>
      <c r="S22" s="23">
        <f>HLOOKUP($B22,[3]PGT_Flows!$Q$41:$BY$52,3)</f>
        <v>2363559.1397849466</v>
      </c>
      <c r="T22" s="23"/>
      <c r="U22" s="23">
        <f>HLOOKUP($B22,[3]PGT_Flows!$Q$41:$BY$52,7)+HLOOKUP($B22,[3]PGT_Flows!$Q$41:$BY$52,8)+HLOOKUP($B22,[3]PGT_Flows!$Q$41:$BY$52,9)+HLOOKUP($B22,[3]PGT_Flows!$Q$41:$BY$52,11)</f>
        <v>226776.93273495854</v>
      </c>
      <c r="V22" s="23"/>
      <c r="W22" s="23">
        <f>HLOOKUP($B22,'[3]Monthly Averages'!$A$3:$AR$22,3)-HLOOKUP($B22,'[3]Monthly Averages'!$A$3:$AR$22,4)</f>
        <v>187739.99999999997</v>
      </c>
      <c r="X22" s="23">
        <f>HLOOKUP($B22,[3]PGT_Flows!$Q$41:$BY$52,2)+HLOOKUP($B22,[3]PGT_Flows!$Q$41:$BY$52,5)+HLOOKUP($B22,[3]PGT_Flows!$Q$41:$BY$52,6)</f>
        <v>104689.64975161916</v>
      </c>
      <c r="Y22" s="23"/>
      <c r="Z22" s="23"/>
      <c r="AA22" s="23"/>
      <c r="AB22" s="23"/>
      <c r="AC22" s="23"/>
      <c r="AD22" s="340">
        <f>HLOOKUP($B22,[3]PGT_Flows!$Q$41:$BY$52,4)</f>
        <v>1752867.0062252409</v>
      </c>
      <c r="AE22" s="264"/>
    </row>
    <row r="23" spans="1:31" hidden="1" x14ac:dyDescent="0.2">
      <c r="A23" s="277">
        <f t="shared" si="0"/>
        <v>30</v>
      </c>
      <c r="B23" s="285">
        <f t="shared" si="3"/>
        <v>36100</v>
      </c>
      <c r="C23" s="324">
        <f>HLOOKUP($B23,'[3]Monthly Averages'!$A$3:$AR$22,2)</f>
        <v>927775</v>
      </c>
      <c r="D23" s="20">
        <f t="shared" si="1"/>
        <v>527779.43333333335</v>
      </c>
      <c r="E23" s="20"/>
      <c r="F23" s="20">
        <f>HLOOKUP($B23,'[3]Monthly Averages'!$A$3:$AR$22,5)</f>
        <v>399995.56666666665</v>
      </c>
      <c r="G23" s="20">
        <f t="shared" si="4"/>
        <v>624301.4</v>
      </c>
      <c r="H23" s="20"/>
      <c r="I23" s="18">
        <f>HLOOKUP($B23,'[3]Monthly Averages'!$A$3:$AR$22,13)/A23</f>
        <v>-8147.4</v>
      </c>
      <c r="J23" s="20">
        <f>HLOOKUP($B23,'[3]Monthly Averages'!$A$3:$AR$22,7)</f>
        <v>-216158.43333333332</v>
      </c>
      <c r="K23" s="20"/>
      <c r="L23" s="20"/>
      <c r="M23" s="20"/>
      <c r="N23" s="20">
        <f>HLOOKUP($B23,'[3]Monthly Averages'!$A$3:$AR$22,3)-HLOOKUP($B23,'[3]Monthly Averages'!$A$3:$AR$22,4)</f>
        <v>246007.49999999997</v>
      </c>
      <c r="O23" s="20">
        <f>HLOOKUP($B23,'[3]Monthly Averages'!$A$3:$AR$22,10)</f>
        <v>-31561.933333333334</v>
      </c>
      <c r="P23" s="20">
        <f t="shared" si="2"/>
        <v>346780.26666666666</v>
      </c>
      <c r="Q23" s="20"/>
      <c r="R23" s="338">
        <f>HLOOKUP($B23,'[3]Monthly Averages'!$A$3:$AR$22,6)</f>
        <v>-378342.2</v>
      </c>
      <c r="S23" s="20">
        <f>HLOOKUP($B23,[3]PGT_Flows!$Q$41:$BY$52,3)</f>
        <v>2474275.2269779509</v>
      </c>
      <c r="T23" s="20"/>
      <c r="U23" s="20">
        <f>HLOOKUP($B23,[3]PGT_Flows!$Q$41:$BY$52,7)+HLOOKUP($B23,[3]PGT_Flows!$Q$41:$BY$52,8)+HLOOKUP($B23,[3]PGT_Flows!$Q$41:$BY$52,9)+HLOOKUP($B23,[3]PGT_Flows!$Q$41:$BY$52,11)</f>
        <v>252862.74319066142</v>
      </c>
      <c r="V23" s="20"/>
      <c r="W23" s="20">
        <f>HLOOKUP($B23,'[3]Monthly Averages'!$A$3:$AR$22,3)-HLOOKUP($B23,'[3]Monthly Averages'!$A$3:$AR$22,4)</f>
        <v>246007.49999999997</v>
      </c>
      <c r="X23" s="20">
        <f>HLOOKUP($B23,[3]PGT_Flows!$Q$41:$BY$52,2)+HLOOKUP($B23,[3]PGT_Flows!$Q$41:$BY$52,5)+HLOOKUP($B23,[3]PGT_Flows!$Q$41:$BY$52,6)</f>
        <v>142928.89105058368</v>
      </c>
      <c r="Y23" s="20"/>
      <c r="Z23" s="20"/>
      <c r="AA23" s="20"/>
      <c r="AB23" s="20"/>
      <c r="AC23" s="20"/>
      <c r="AD23" s="338">
        <f>HLOOKUP($B23,[3]PGT_Flows!$Q$41:$BY$52,4)</f>
        <v>1719766.1802853437</v>
      </c>
      <c r="AE23" s="264"/>
    </row>
    <row r="24" spans="1:31" hidden="1" x14ac:dyDescent="0.2">
      <c r="A24" s="277">
        <f t="shared" si="0"/>
        <v>31</v>
      </c>
      <c r="B24" s="285">
        <f t="shared" si="3"/>
        <v>36130</v>
      </c>
      <c r="C24" s="324">
        <f>HLOOKUP($B24,'[3]Monthly Averages'!$A$3:$AR$22,2)</f>
        <v>765766.38709677418</v>
      </c>
      <c r="D24" s="20">
        <f t="shared" si="1"/>
        <v>599094.38709677418</v>
      </c>
      <c r="E24" s="20"/>
      <c r="F24" s="20">
        <f>HLOOKUP($B24,'[3]Monthly Averages'!$A$3:$AR$22,5)</f>
        <v>166672</v>
      </c>
      <c r="G24" s="20">
        <f t="shared" si="4"/>
        <v>631059.19354838715</v>
      </c>
      <c r="H24" s="20"/>
      <c r="I24" s="18">
        <f>HLOOKUP($B24,'[3]Monthly Averages'!$A$3:$AR$22,13)/A24</f>
        <v>-110657.83870967742</v>
      </c>
      <c r="J24" s="20">
        <f>HLOOKUP($B24,'[3]Monthly Averages'!$A$3:$AR$22,7)</f>
        <v>-353729.3548387097</v>
      </c>
      <c r="K24" s="20"/>
      <c r="L24" s="20"/>
      <c r="M24" s="20"/>
      <c r="N24" s="20">
        <f>HLOOKUP($B24,'[3]Monthly Averages'!$A$3:$AR$22,3)-HLOOKUP($B24,'[3]Monthly Averages'!$A$3:$AR$22,4)</f>
        <v>342272.83870967739</v>
      </c>
      <c r="O24" s="20">
        <f>HLOOKUP($B24,'[3]Monthly Averages'!$A$3:$AR$22,10)</f>
        <v>-75467.419354838712</v>
      </c>
      <c r="P24" s="20">
        <f t="shared" si="2"/>
        <v>396961.80645161291</v>
      </c>
      <c r="Q24" s="20"/>
      <c r="R24" s="338">
        <f>HLOOKUP($B24,'[3]Monthly Averages'!$A$3:$AR$22,6)</f>
        <v>-472429.22580645164</v>
      </c>
      <c r="S24" s="20">
        <f>HLOOKUP($B24,[3]PGT_Flows!$Q$41:$BY$52,3)</f>
        <v>2537112.1814986821</v>
      </c>
      <c r="T24" s="20"/>
      <c r="U24" s="20">
        <f>HLOOKUP($B24,[3]PGT_Flows!$Q$41:$BY$52,7)+HLOOKUP($B24,[3]PGT_Flows!$Q$41:$BY$52,8)+HLOOKUP($B24,[3]PGT_Flows!$Q$41:$BY$52,9)+HLOOKUP($B24,[3]PGT_Flows!$Q$41:$BY$52,11)</f>
        <v>247352.73628718464</v>
      </c>
      <c r="V24" s="20"/>
      <c r="W24" s="20">
        <f>HLOOKUP($B24,'[3]Monthly Averages'!$A$3:$AR$22,3)-HLOOKUP($B24,'[3]Monthly Averages'!$A$3:$AR$22,4)</f>
        <v>342272.83870967739</v>
      </c>
      <c r="X24" s="20">
        <f>HLOOKUP($B24,[3]PGT_Flows!$Q$41:$BY$52,2)+HLOOKUP($B24,[3]PGT_Flows!$Q$41:$BY$52,5)+HLOOKUP($B24,[3]PGT_Flows!$Q$41:$BY$52,6)</f>
        <v>162002.25931969372</v>
      </c>
      <c r="Y24" s="20"/>
      <c r="Z24" s="20"/>
      <c r="AA24" s="20"/>
      <c r="AB24" s="20"/>
      <c r="AC24" s="20"/>
      <c r="AD24" s="338">
        <f>HLOOKUP($B24,[3]PGT_Flows!$Q$41:$BY$52,4)</f>
        <v>1636545.2491527551</v>
      </c>
      <c r="AE24" s="264"/>
    </row>
    <row r="25" spans="1:31" hidden="1" x14ac:dyDescent="0.2">
      <c r="A25" s="277">
        <f t="shared" si="0"/>
        <v>31</v>
      </c>
      <c r="B25" s="285">
        <f t="shared" si="3"/>
        <v>36161</v>
      </c>
      <c r="C25" s="324">
        <f>HLOOKUP($B25,'[3]Monthly Averages'!$A$3:$AR$22,2)</f>
        <v>813650.61290322582</v>
      </c>
      <c r="D25" s="20">
        <f t="shared" si="1"/>
        <v>603624.54838709673</v>
      </c>
      <c r="E25" s="20"/>
      <c r="F25" s="20">
        <f>HLOOKUP($B25,'[3]Monthly Averages'!$A$3:$AR$22,5)</f>
        <v>210026.06451612903</v>
      </c>
      <c r="G25" s="20">
        <f t="shared" si="4"/>
        <v>583010.45161290327</v>
      </c>
      <c r="H25" s="20"/>
      <c r="I25" s="18">
        <f>HLOOKUP($B25,'[3]Monthly Averages'!$A$3:$AR$22,13)/A25</f>
        <v>-42607.516129032258</v>
      </c>
      <c r="J25" s="20">
        <f>HLOOKUP($B25,'[3]Monthly Averages'!$A$3:$AR$22,7)</f>
        <v>-330376.87096774194</v>
      </c>
      <c r="K25" s="20"/>
      <c r="L25" s="20"/>
      <c r="M25" s="20"/>
      <c r="N25" s="20">
        <f>HLOOKUP($B25,'[3]Monthly Averages'!$A$3:$AR$22,3)-HLOOKUP($B25,'[3]Monthly Averages'!$A$3:$AR$22,4)</f>
        <v>403910.03225806449</v>
      </c>
      <c r="O25" s="20">
        <f>HLOOKUP($B25,'[3]Monthly Averages'!$A$3:$AR$22,10)</f>
        <v>-8146.7741935483873</v>
      </c>
      <c r="P25" s="20">
        <f t="shared" si="2"/>
        <v>382750.16129032261</v>
      </c>
      <c r="Q25" s="20"/>
      <c r="R25" s="338">
        <f>HLOOKUP($B25,'[3]Monthly Averages'!$A$3:$AR$22,6)</f>
        <v>-390896.93548387097</v>
      </c>
      <c r="S25" s="20">
        <f>HLOOKUP($B25,[3]PGT_Flows!$Q$41:$BY$52,3)</f>
        <v>2459105.6718858075</v>
      </c>
      <c r="T25" s="20"/>
      <c r="U25" s="20">
        <f>HLOOKUP($B25,[3]PGT_Flows!$Q$41:$BY$52,7)+HLOOKUP($B25,[3]PGT_Flows!$Q$41:$BY$52,8)+HLOOKUP($B25,[3]PGT_Flows!$Q$41:$BY$52,9)+HLOOKUP($B25,[3]PGT_Flows!$Q$41:$BY$52,11)</f>
        <v>258678.8027416211</v>
      </c>
      <c r="V25" s="20"/>
      <c r="W25" s="20">
        <f>HLOOKUP($B25,'[3]Monthly Averages'!$A$3:$AR$22,3)-HLOOKUP($B25,'[3]Monthly Averages'!$A$3:$AR$22,4)</f>
        <v>403910.03225806449</v>
      </c>
      <c r="X25" s="20">
        <f>HLOOKUP($B25,[3]PGT_Flows!$Q$41:$BY$52,2)+HLOOKUP($B25,[3]PGT_Flows!$Q$41:$BY$52,5)+HLOOKUP($B25,[3]PGT_Flows!$Q$41:$BY$52,6)</f>
        <v>120234.82990630699</v>
      </c>
      <c r="Y25" s="20"/>
      <c r="Z25" s="20"/>
      <c r="AA25" s="20"/>
      <c r="AB25" s="20"/>
      <c r="AC25" s="20"/>
      <c r="AD25" s="338">
        <f>HLOOKUP($B25,[3]PGT_Flows!$Q$41:$BY$52,4)</f>
        <v>1567568.88637364</v>
      </c>
      <c r="AE25" s="264"/>
    </row>
    <row r="26" spans="1:31" hidden="1" x14ac:dyDescent="0.2">
      <c r="A26" s="277">
        <f t="shared" si="0"/>
        <v>28</v>
      </c>
      <c r="B26" s="285">
        <f t="shared" si="3"/>
        <v>36192</v>
      </c>
      <c r="C26" s="324">
        <f>HLOOKUP($B26,'[3]Monthly Averages'!$A$3:$AR$22,2)</f>
        <v>884025.67857142852</v>
      </c>
      <c r="D26" s="20">
        <f t="shared" si="1"/>
        <v>607702.85714285704</v>
      </c>
      <c r="E26" s="20"/>
      <c r="F26" s="20">
        <f>HLOOKUP($B26,'[3]Monthly Averages'!$A$3:$AR$22,5)</f>
        <v>276322.82142857142</v>
      </c>
      <c r="G26" s="20">
        <f t="shared" si="4"/>
        <v>576795.5357142858</v>
      </c>
      <c r="H26" s="20"/>
      <c r="I26" s="18">
        <f>HLOOKUP($B26,'[3]Monthly Averages'!$A$3:$AR$22,13)/A26</f>
        <v>-92883.821428571435</v>
      </c>
      <c r="J26" s="20">
        <f>HLOOKUP($B26,'[3]Monthly Averages'!$A$3:$AR$22,7)</f>
        <v>-207588.89285714287</v>
      </c>
      <c r="K26" s="20"/>
      <c r="L26" s="20"/>
      <c r="M26" s="20"/>
      <c r="N26" s="20">
        <f>HLOOKUP($B26,'[3]Monthly Averages'!$A$3:$AR$22,3)-HLOOKUP($B26,'[3]Monthly Averages'!$A$3:$AR$22,4)</f>
        <v>294421.89285714284</v>
      </c>
      <c r="O26" s="20">
        <f>HLOOKUP($B26,'[3]Monthly Averages'!$A$3:$AR$22,10)</f>
        <v>-5000.5714285714284</v>
      </c>
      <c r="P26" s="20">
        <f t="shared" si="2"/>
        <v>378415.10714285716</v>
      </c>
      <c r="Q26" s="20"/>
      <c r="R26" s="338">
        <f>HLOOKUP($B26,'[3]Monthly Averages'!$A$3:$AR$22,6)</f>
        <v>-383415.67857142858</v>
      </c>
      <c r="S26" s="20">
        <f>HLOOKUP($B26,[3]PGT_Flows!$Q$41:$BY$52,3)</f>
        <v>2358355.6460595932</v>
      </c>
      <c r="T26" s="20"/>
      <c r="U26" s="20">
        <f>HLOOKUP($B26,[3]PGT_Flows!$Q$41:$BY$52,7)+HLOOKUP($B26,[3]PGT_Flows!$Q$41:$BY$52,8)+HLOOKUP($B26,[3]PGT_Flows!$Q$41:$BY$52,9)+HLOOKUP($B26,[3]PGT_Flows!$Q$41:$BY$52,11)</f>
        <v>238007.76246170985</v>
      </c>
      <c r="V26" s="20"/>
      <c r="W26" s="20">
        <f>HLOOKUP($B26,'[3]Monthly Averages'!$A$3:$AR$22,3)-HLOOKUP($B26,'[3]Monthly Averages'!$A$3:$AR$22,4)</f>
        <v>294421.89285714284</v>
      </c>
      <c r="X26" s="20">
        <f>HLOOKUP($B26,[3]PGT_Flows!$Q$41:$BY$52,2)+HLOOKUP($B26,[3]PGT_Flows!$Q$41:$BY$52,5)+HLOOKUP($B26,[3]PGT_Flows!$Q$41:$BY$52,6)</f>
        <v>107061.5775549986</v>
      </c>
      <c r="Y26" s="20"/>
      <c r="Z26" s="20"/>
      <c r="AA26" s="20"/>
      <c r="AB26" s="20"/>
      <c r="AC26" s="20"/>
      <c r="AD26" s="338">
        <f>HLOOKUP($B26,[3]PGT_Flows!$Q$41:$BY$52,4)</f>
        <v>1613300.7866889443</v>
      </c>
      <c r="AE26" s="264"/>
    </row>
    <row r="27" spans="1:31" hidden="1" x14ac:dyDescent="0.2">
      <c r="A27" s="277">
        <f t="shared" si="0"/>
        <v>31</v>
      </c>
      <c r="B27" s="289">
        <f t="shared" si="3"/>
        <v>36220</v>
      </c>
      <c r="C27" s="339">
        <f>HLOOKUP($B27,'[3]Monthly Averages'!$A$3:$AR$22,2)</f>
        <v>946870.6451612903</v>
      </c>
      <c r="D27" s="23">
        <f t="shared" si="1"/>
        <v>530635.80645161285</v>
      </c>
      <c r="E27" s="23"/>
      <c r="F27" s="23">
        <f>HLOOKUP($B27,'[3]Monthly Averages'!$A$3:$AR$22,5)</f>
        <v>416234.83870967739</v>
      </c>
      <c r="G27" s="23">
        <f t="shared" si="4"/>
        <v>546329.80645161285</v>
      </c>
      <c r="H27" s="23"/>
      <c r="I27" s="21">
        <f>HLOOKUP($B27,'[3]Monthly Averages'!$A$3:$AR$22,13)/A27</f>
        <v>-79221.451612903227</v>
      </c>
      <c r="J27" s="23">
        <f>HLOOKUP($B27,'[3]Monthly Averages'!$A$3:$AR$22,7)</f>
        <v>-50873.516129032258</v>
      </c>
      <c r="K27" s="23"/>
      <c r="L27" s="23"/>
      <c r="M27" s="23"/>
      <c r="N27" s="23">
        <f>HLOOKUP($B27,'[3]Monthly Averages'!$A$3:$AR$22,3)-HLOOKUP($B27,'[3]Monthly Averages'!$A$3:$AR$22,4)</f>
        <v>61864.161290322576</v>
      </c>
      <c r="O27" s="23">
        <f>HLOOKUP($B27,'[3]Monthly Averages'!$A$3:$AR$22,10)</f>
        <v>-40409.516129032258</v>
      </c>
      <c r="P27" s="23">
        <f t="shared" si="2"/>
        <v>345053.3548387097</v>
      </c>
      <c r="Q27" s="23"/>
      <c r="R27" s="340">
        <f>HLOOKUP($B27,'[3]Monthly Averages'!$A$3:$AR$22,6)</f>
        <v>-385462.87096774194</v>
      </c>
      <c r="S27" s="23">
        <f>HLOOKUP($B27,[3]PGT_Flows!$Q$41:$BY$52,3)</f>
        <v>2084618.62745098</v>
      </c>
      <c r="T27" s="23"/>
      <c r="U27" s="23">
        <f>HLOOKUP($B27,[3]PGT_Flows!$Q$41:$BY$52,7)+HLOOKUP($B27,[3]PGT_Flows!$Q$41:$BY$52,8)+HLOOKUP($B27,[3]PGT_Flows!$Q$41:$BY$52,9)+HLOOKUP($B27,[3]PGT_Flows!$Q$41:$BY$52,11)</f>
        <v>232284.69323213154</v>
      </c>
      <c r="V27" s="23"/>
      <c r="W27" s="23">
        <f>HLOOKUP($B27,'[3]Monthly Averages'!$A$3:$AR$22,3)-HLOOKUP($B27,'[3]Monthly Averages'!$A$3:$AR$22,4)</f>
        <v>61864.161290322576</v>
      </c>
      <c r="X27" s="23">
        <f>HLOOKUP($B27,[3]PGT_Flows!$Q$41:$BY$52,2)+HLOOKUP($B27,[3]PGT_Flows!$Q$41:$BY$52,5)+HLOOKUP($B27,[3]PGT_Flows!$Q$41:$BY$52,6)</f>
        <v>74788.709677419363</v>
      </c>
      <c r="Y27" s="23"/>
      <c r="Z27" s="23"/>
      <c r="AA27" s="23"/>
      <c r="AB27" s="23"/>
      <c r="AC27" s="23"/>
      <c r="AD27" s="340">
        <f>HLOOKUP($B27,[3]PGT_Flows!$Q$41:$BY$52,4)</f>
        <v>1640072.675521821</v>
      </c>
      <c r="AE27" s="264"/>
    </row>
    <row r="28" spans="1:31" hidden="1" x14ac:dyDescent="0.2">
      <c r="A28" s="277">
        <f t="shared" si="0"/>
        <v>30</v>
      </c>
      <c r="B28" s="285">
        <f t="shared" si="3"/>
        <v>36251</v>
      </c>
      <c r="C28" s="324">
        <f>HLOOKUP($B28,'[3]Monthly Averages'!$A$3:$AR$22,2)</f>
        <v>940169.5</v>
      </c>
      <c r="D28" s="20">
        <f t="shared" si="1"/>
        <v>432848.73333333334</v>
      </c>
      <c r="E28" s="20"/>
      <c r="F28" s="20">
        <f>HLOOKUP($B28,'[3]Monthly Averages'!$A$3:$AR$22,5)</f>
        <v>507320.76666666666</v>
      </c>
      <c r="G28" s="20">
        <f t="shared" si="4"/>
        <v>468218.19999999995</v>
      </c>
      <c r="H28" s="20"/>
      <c r="I28" s="18">
        <f>HLOOKUP($B28,'[3]Monthly Averages'!$A$3:$AR$22,13)/A28</f>
        <v>-58532.866666666669</v>
      </c>
      <c r="J28" s="20">
        <f>HLOOKUP($B28,'[3]Monthly Averages'!$A$3:$AR$22,7)</f>
        <v>97635.433333333334</v>
      </c>
      <c r="K28" s="20"/>
      <c r="L28" s="20"/>
      <c r="M28" s="20"/>
      <c r="N28" s="20">
        <f>HLOOKUP($B28,'[3]Monthly Averages'!$A$3:$AR$22,3)-HLOOKUP($B28,'[3]Monthly Averages'!$A$3:$AR$22,4)</f>
        <v>64155.93333333332</v>
      </c>
      <c r="O28" s="20">
        <f>HLOOKUP($B28,'[3]Monthly Averages'!$A$3:$AR$22,10)</f>
        <v>119934.8</v>
      </c>
      <c r="P28" s="20">
        <f t="shared" si="2"/>
        <v>296482.2</v>
      </c>
      <c r="Q28" s="20"/>
      <c r="R28" s="338">
        <f>HLOOKUP($B28,'[3]Monthly Averages'!$A$3:$AR$22,6)</f>
        <v>-176547.4</v>
      </c>
      <c r="S28" s="20">
        <f>HLOOKUP($B28,[3]PGT_Flows!$Q$41:$BY$52,3)</f>
        <v>2228513.8235294116</v>
      </c>
      <c r="T28" s="20"/>
      <c r="U28" s="20">
        <f>HLOOKUP($B28,[3]PGT_Flows!$Q$41:$BY$52,7)+HLOOKUP($B28,[3]PGT_Flows!$Q$41:$BY$52,8)+HLOOKUP($B28,[3]PGT_Flows!$Q$41:$BY$52,9)+HLOOKUP($B28,[3]PGT_Flows!$Q$41:$BY$52,11)</f>
        <v>206288.56209150329</v>
      </c>
      <c r="V28" s="20"/>
      <c r="W28" s="20">
        <f>HLOOKUP($B28,'[3]Monthly Averages'!$A$3:$AR$22,3)-HLOOKUP($B28,'[3]Monthly Averages'!$A$3:$AR$22,4)</f>
        <v>64155.93333333332</v>
      </c>
      <c r="X28" s="20">
        <f>HLOOKUP($B28,[3]PGT_Flows!$Q$41:$BY$52,2)+HLOOKUP($B28,[3]PGT_Flows!$Q$41:$BY$52,5)+HLOOKUP($B28,[3]PGT_Flows!$Q$41:$BY$52,6)</f>
        <v>98830.65359477124</v>
      </c>
      <c r="Y28" s="20"/>
      <c r="Z28" s="20"/>
      <c r="AA28" s="20"/>
      <c r="AB28" s="20"/>
      <c r="AC28" s="20"/>
      <c r="AD28" s="338">
        <f>HLOOKUP($B28,[3]PGT_Flows!$Q$41:$BY$52,4)</f>
        <v>1772550.3594771244</v>
      </c>
      <c r="AE28" s="264"/>
    </row>
    <row r="29" spans="1:31" hidden="1" x14ac:dyDescent="0.2">
      <c r="A29" s="277">
        <f t="shared" si="0"/>
        <v>31</v>
      </c>
      <c r="B29" s="285">
        <f t="shared" si="3"/>
        <v>36281</v>
      </c>
      <c r="C29" s="324">
        <f>HLOOKUP($B29,'[3]Monthly Averages'!$A$3:$AR$22,2)</f>
        <v>998740.22580645164</v>
      </c>
      <c r="D29" s="20">
        <f t="shared" si="1"/>
        <v>362927.03225806449</v>
      </c>
      <c r="E29" s="20"/>
      <c r="F29" s="20">
        <f>HLOOKUP($B29,'[3]Monthly Averages'!$A$3:$AR$22,5)</f>
        <v>635813.19354838715</v>
      </c>
      <c r="G29" s="20">
        <f t="shared" si="4"/>
        <v>437841.80645161297</v>
      </c>
      <c r="H29" s="20"/>
      <c r="I29" s="18">
        <f>HLOOKUP($B29,'[3]Monthly Averages'!$A$3:$AR$22,13)/A29</f>
        <v>68597</v>
      </c>
      <c r="J29" s="20">
        <f>HLOOKUP($B29,'[3]Monthly Averages'!$A$3:$AR$22,7)</f>
        <v>129374.3870967742</v>
      </c>
      <c r="K29" s="20">
        <f t="shared" ref="K29:K57" si="5">-O29+N29+M29+J29</f>
        <v>124015.83870967744</v>
      </c>
      <c r="L29" s="20"/>
      <c r="M29" s="20">
        <v>79374</v>
      </c>
      <c r="N29" s="20">
        <f>HLOOKUP($B29,'[3]Monthly Averages'!$A$3:$AR$22,3)-HLOOKUP($B29,'[3]Monthly Averages'!$A$3:$AR$22,4)</f>
        <v>6033.6129032258177</v>
      </c>
      <c r="O29" s="20">
        <f>HLOOKUP($B29,'[3]Monthly Averages'!$A$3:$AR$22,10)</f>
        <v>90766.161290322576</v>
      </c>
      <c r="P29" s="20">
        <f t="shared" si="2"/>
        <v>246487.06451612903</v>
      </c>
      <c r="Q29" s="20"/>
      <c r="R29" s="338">
        <f>HLOOKUP($B29,'[3]Monthly Averages'!$A$3:$AR$22,6)</f>
        <v>-155720.90322580645</v>
      </c>
      <c r="S29" s="20">
        <f>HLOOKUP($B29,[3]PGT_Flows!$Q$41:$BY$52,3)</f>
        <v>2052852.9411764701</v>
      </c>
      <c r="T29" s="20"/>
      <c r="U29" s="20">
        <f>HLOOKUP($B29,[3]PGT_Flows!$Q$41:$BY$52,7)+HLOOKUP($B29,[3]PGT_Flows!$Q$41:$BY$52,8)+HLOOKUP($B29,[3]PGT_Flows!$Q$41:$BY$52,9)+HLOOKUP($B29,[3]PGT_Flows!$Q$41:$BY$52,11)</f>
        <v>169978.46299810248</v>
      </c>
      <c r="V29" s="20"/>
      <c r="W29" s="20">
        <f>HLOOKUP($B29,'[3]Monthly Averages'!$A$3:$AR$22,3)-HLOOKUP($B29,'[3]Monthly Averages'!$A$3:$AR$22,4)</f>
        <v>6033.6129032258177</v>
      </c>
      <c r="X29" s="20">
        <f>HLOOKUP($B29,[3]PGT_Flows!$Q$41:$BY$52,2)+HLOOKUP($B29,[3]PGT_Flows!$Q$41:$BY$52,5)+HLOOKUP($B29,[3]PGT_Flows!$Q$41:$BY$52,6)</f>
        <v>94988.994307400382</v>
      </c>
      <c r="Y29" s="20"/>
      <c r="Z29" s="20"/>
      <c r="AA29" s="20">
        <f t="shared" ref="AA29:AA46" si="6">+AD29+AB29</f>
        <v>1767362.754585705</v>
      </c>
      <c r="AB29" s="20">
        <v>61565</v>
      </c>
      <c r="AC29" s="20"/>
      <c r="AD29" s="338">
        <f>HLOOKUP($B29,[3]PGT_Flows!$Q$41:$BY$52,4)</f>
        <v>1705797.754585705</v>
      </c>
      <c r="AE29" s="264"/>
    </row>
    <row r="30" spans="1:31" hidden="1" x14ac:dyDescent="0.2">
      <c r="A30" s="277">
        <f t="shared" si="0"/>
        <v>30</v>
      </c>
      <c r="B30" s="285">
        <f t="shared" si="3"/>
        <v>36312</v>
      </c>
      <c r="C30" s="324">
        <f>HLOOKUP($B30,'[3]Monthly Averages'!$A$3:$AR$22,2)</f>
        <v>868232.43333333335</v>
      </c>
      <c r="D30" s="20">
        <f t="shared" si="1"/>
        <v>264039.93333333335</v>
      </c>
      <c r="E30" s="20"/>
      <c r="F30" s="20">
        <f>HLOOKUP($B30,'[3]Monthly Averages'!$A$3:$AR$22,5)</f>
        <v>604192.5</v>
      </c>
      <c r="G30" s="20">
        <f t="shared" si="4"/>
        <v>441056.56666666665</v>
      </c>
      <c r="H30" s="20"/>
      <c r="I30" s="18">
        <f>HLOOKUP($B30,'[3]Monthly Averages'!$A$3:$AR$22,13)/A30</f>
        <v>94142.366666666669</v>
      </c>
      <c r="J30" s="20">
        <f>HLOOKUP($B30,'[3]Monthly Averages'!$A$3:$AR$22,7)</f>
        <v>68993.566666666666</v>
      </c>
      <c r="K30" s="20">
        <f t="shared" si="5"/>
        <v>131532.66666666666</v>
      </c>
      <c r="L30" s="20"/>
      <c r="M30" s="20">
        <v>107503</v>
      </c>
      <c r="N30" s="20">
        <f>HLOOKUP($B30,'[3]Monthly Averages'!$A$3:$AR$22,3)-HLOOKUP($B30,'[3]Monthly Averages'!$A$3:$AR$22,4)</f>
        <v>-95059.366666666669</v>
      </c>
      <c r="O30" s="20">
        <f>HLOOKUP($B30,'[3]Monthly Averages'!$A$3:$AR$22,10)</f>
        <v>-50095.466666666667</v>
      </c>
      <c r="P30" s="20">
        <f t="shared" si="2"/>
        <v>213671.53333333333</v>
      </c>
      <c r="Q30" s="20"/>
      <c r="R30" s="338">
        <f>HLOOKUP($B30,'[3]Monthly Averages'!$A$3:$AR$22,6)</f>
        <v>-263767</v>
      </c>
      <c r="S30" s="20">
        <f>HLOOKUP($B30,[3]PGT_Flows!$Q$41:$BY$52,3)</f>
        <v>1898249.2483660127</v>
      </c>
      <c r="T30" s="20"/>
      <c r="U30" s="20">
        <f>HLOOKUP($B30,[3]PGT_Flows!$Q$41:$BY$52,7)+HLOOKUP($B30,[3]PGT_Flows!$Q$41:$BY$52,8)+HLOOKUP($B30,[3]PGT_Flows!$Q$41:$BY$52,9)+HLOOKUP($B30,[3]PGT_Flows!$Q$41:$BY$52,11)</f>
        <v>180216.66666666669</v>
      </c>
      <c r="V30" s="20"/>
      <c r="W30" s="20">
        <f>HLOOKUP($B30,'[3]Monthly Averages'!$A$3:$AR$22,3)-HLOOKUP($B30,'[3]Monthly Averages'!$A$3:$AR$22,4)</f>
        <v>-95059.366666666669</v>
      </c>
      <c r="X30" s="20">
        <f>HLOOKUP($B30,[3]PGT_Flows!$Q$41:$BY$52,2)+HLOOKUP($B30,[3]PGT_Flows!$Q$41:$BY$52,5)+HLOOKUP($B30,[3]PGT_Flows!$Q$41:$BY$52,6)</f>
        <v>61013.2679738562</v>
      </c>
      <c r="Y30" s="20"/>
      <c r="Z30" s="20"/>
      <c r="AA30" s="20">
        <f t="shared" si="6"/>
        <v>1742169.6274509805</v>
      </c>
      <c r="AB30" s="20">
        <v>49381</v>
      </c>
      <c r="AC30" s="20"/>
      <c r="AD30" s="338">
        <f>HLOOKUP($B30,[3]PGT_Flows!$Q$41:$BY$52,4)</f>
        <v>1692788.6274509805</v>
      </c>
      <c r="AE30" s="264"/>
    </row>
    <row r="31" spans="1:31" hidden="1" x14ac:dyDescent="0.2">
      <c r="A31" s="277">
        <f t="shared" si="0"/>
        <v>31</v>
      </c>
      <c r="B31" s="285">
        <f t="shared" si="3"/>
        <v>36342</v>
      </c>
      <c r="C31" s="324">
        <f>HLOOKUP($B31,'[3]Monthly Averages'!$A$3:$AR$22,2)</f>
        <v>874304.83870967745</v>
      </c>
      <c r="D31" s="20">
        <f t="shared" si="1"/>
        <v>251866.74193548388</v>
      </c>
      <c r="E31" s="20"/>
      <c r="F31" s="20">
        <f>HLOOKUP($B31,'[3]Monthly Averages'!$A$3:$AR$22,5)</f>
        <v>622438.09677419357</v>
      </c>
      <c r="G31" s="20">
        <f t="shared" si="4"/>
        <v>457714</v>
      </c>
      <c r="H31" s="20"/>
      <c r="I31" s="18">
        <f>HLOOKUP($B31,'[3]Monthly Averages'!$A$3:$AR$22,13)/A31</f>
        <v>122418.96774193548</v>
      </c>
      <c r="J31" s="20">
        <f>HLOOKUP($B31,'[3]Monthly Averages'!$A$3:$AR$22,7)</f>
        <v>42305.129032258068</v>
      </c>
      <c r="K31" s="20">
        <f t="shared" si="5"/>
        <v>107805.77419354838</v>
      </c>
      <c r="L31" s="20"/>
      <c r="M31" s="20">
        <v>92077</v>
      </c>
      <c r="N31" s="20">
        <f>HLOOKUP($B31,'[3]Monthly Averages'!$A$3:$AR$22,3)-HLOOKUP($B31,'[3]Monthly Averages'!$A$3:$AR$22,4)</f>
        <v>-4436.5483870967873</v>
      </c>
      <c r="O31" s="20">
        <f>HLOOKUP($B31,'[3]Monthly Averages'!$A$3:$AR$22,10)</f>
        <v>22139.806451612902</v>
      </c>
      <c r="P31" s="20">
        <f t="shared" si="2"/>
        <v>196537.45161290324</v>
      </c>
      <c r="Q31" s="20"/>
      <c r="R31" s="338">
        <f>HLOOKUP($B31,'[3]Monthly Averages'!$A$3:$AR$22,6)</f>
        <v>-174397.64516129033</v>
      </c>
      <c r="S31" s="20">
        <f>HLOOKUP($B31,[3]PGT_Flows!$Q$41:$BY$52,3)</f>
        <v>2036812.7767235925</v>
      </c>
      <c r="T31" s="20"/>
      <c r="U31" s="20">
        <f>HLOOKUP($B31,[3]PGT_Flows!$Q$41:$BY$52,7)+HLOOKUP($B31,[3]PGT_Flows!$Q$41:$BY$52,8)+HLOOKUP($B31,[3]PGT_Flows!$Q$41:$BY$52,9)+HLOOKUP($B31,[3]PGT_Flows!$Q$41:$BY$52,11)</f>
        <v>180006.32511068947</v>
      </c>
      <c r="V31" s="20"/>
      <c r="W31" s="20">
        <f>HLOOKUP($B31,'[3]Monthly Averages'!$A$3:$AR$22,3)-HLOOKUP($B31,'[3]Monthly Averages'!$A$3:$AR$22,4)</f>
        <v>-4436.5483870967873</v>
      </c>
      <c r="X31" s="20">
        <f>HLOOKUP($B31,[3]PGT_Flows!$Q$41:$BY$52,2)+HLOOKUP($B31,[3]PGT_Flows!$Q$41:$BY$52,5)+HLOOKUP($B31,[3]PGT_Flows!$Q$41:$BY$52,6)</f>
        <v>81480.455407969654</v>
      </c>
      <c r="Y31" s="20"/>
      <c r="Z31" s="20"/>
      <c r="AA31" s="20">
        <f t="shared" si="6"/>
        <v>1775530.0986717269</v>
      </c>
      <c r="AB31" s="20">
        <v>52056</v>
      </c>
      <c r="AC31" s="20"/>
      <c r="AD31" s="338">
        <f>HLOOKUP($B31,[3]PGT_Flows!$Q$41:$BY$52,4)</f>
        <v>1723474.0986717269</v>
      </c>
      <c r="AE31" s="264"/>
    </row>
    <row r="32" spans="1:31" hidden="1" x14ac:dyDescent="0.2">
      <c r="A32" s="277">
        <f t="shared" si="0"/>
        <v>31</v>
      </c>
      <c r="B32" s="285">
        <f t="shared" si="3"/>
        <v>36373</v>
      </c>
      <c r="C32" s="324">
        <f>HLOOKUP($B32,'[3]Monthly Averages'!$A$3:$AR$22,2)</f>
        <v>844611.96774193551</v>
      </c>
      <c r="D32" s="20">
        <f t="shared" si="1"/>
        <v>246038.51612903224</v>
      </c>
      <c r="E32" s="20"/>
      <c r="F32" s="20">
        <f>HLOOKUP($B32,'[3]Monthly Averages'!$A$3:$AR$22,5)</f>
        <v>598573.45161290327</v>
      </c>
      <c r="G32" s="20">
        <f t="shared" si="4"/>
        <v>437753.38709677424</v>
      </c>
      <c r="H32" s="20"/>
      <c r="I32" s="18">
        <f>HLOOKUP($B32,'[3]Monthly Averages'!$A$3:$AR$22,13)/A32</f>
        <v>84163.580645161288</v>
      </c>
      <c r="J32" s="20">
        <f>HLOOKUP($B32,'[3]Monthly Averages'!$A$3:$AR$22,7)</f>
        <v>76656.483870967742</v>
      </c>
      <c r="K32" s="20">
        <f t="shared" si="5"/>
        <v>124874.61290322582</v>
      </c>
      <c r="L32" s="20"/>
      <c r="M32" s="20">
        <v>86045</v>
      </c>
      <c r="N32" s="20">
        <f>HLOOKUP($B32,'[3]Monthly Averages'!$A$3:$AR$22,3)-HLOOKUP($B32,'[3]Monthly Averages'!$A$3:$AR$22,4)</f>
        <v>13197.483870967757</v>
      </c>
      <c r="O32" s="20">
        <f>HLOOKUP($B32,'[3]Monthly Averages'!$A$3:$AR$22,10)</f>
        <v>51024.354838709674</v>
      </c>
      <c r="P32" s="20">
        <f t="shared" si="2"/>
        <v>184964.74193548385</v>
      </c>
      <c r="Q32" s="20"/>
      <c r="R32" s="338">
        <f>HLOOKUP($B32,'[3]Monthly Averages'!$A$3:$AR$22,6)</f>
        <v>-133940.38709677418</v>
      </c>
      <c r="S32" s="20">
        <f>HLOOKUP($B32,[3]PGT_Flows!$Q$41:$BY$52,3)</f>
        <v>2130697.4193548388</v>
      </c>
      <c r="T32" s="20"/>
      <c r="U32" s="20">
        <f>HLOOKUP($B32,[3]PGT_Flows!$Q$41:$BY$52,7)+HLOOKUP($B32,[3]PGT_Flows!$Q$41:$BY$52,8)+HLOOKUP($B32,[3]PGT_Flows!$Q$41:$BY$52,9)+HLOOKUP($B32,[3]PGT_Flows!$Q$41:$BY$52,11)</f>
        <v>184509.67741935482</v>
      </c>
      <c r="V32" s="20"/>
      <c r="W32" s="20">
        <f>HLOOKUP($B32,'[3]Monthly Averages'!$A$3:$AR$22,3)-HLOOKUP($B32,'[3]Monthly Averages'!$A$3:$AR$22,4)</f>
        <v>13197.483870967757</v>
      </c>
      <c r="X32" s="20">
        <f>HLOOKUP($B32,[3]PGT_Flows!$Q$41:$BY$52,2)+HLOOKUP($B32,[3]PGT_Flows!$Q$41:$BY$52,5)+HLOOKUP($B32,[3]PGT_Flows!$Q$41:$BY$52,6)</f>
        <v>81712.903225806454</v>
      </c>
      <c r="Y32" s="20"/>
      <c r="Z32" s="20"/>
      <c r="AA32" s="20">
        <f t="shared" si="6"/>
        <v>1839648.7741935484</v>
      </c>
      <c r="AB32" s="20">
        <v>47852</v>
      </c>
      <c r="AC32" s="20"/>
      <c r="AD32" s="338">
        <f>HLOOKUP($B32,[3]PGT_Flows!$Q$41:$BY$52,4)</f>
        <v>1791796.7741935484</v>
      </c>
      <c r="AE32" s="264"/>
    </row>
    <row r="33" spans="1:34" hidden="1" x14ac:dyDescent="0.2">
      <c r="A33" s="277">
        <f t="shared" si="0"/>
        <v>30</v>
      </c>
      <c r="B33" s="285">
        <f t="shared" si="3"/>
        <v>36404</v>
      </c>
      <c r="C33" s="324">
        <f>HLOOKUP($B33,'[3]Monthly Averages'!$A$3:$AR$22,2)</f>
        <v>882665.23333333328</v>
      </c>
      <c r="D33" s="20">
        <f t="shared" si="1"/>
        <v>296267.2666666666</v>
      </c>
      <c r="E33" s="20"/>
      <c r="F33" s="20">
        <f>HLOOKUP($B33,'[3]Monthly Averages'!$A$3:$AR$22,5)</f>
        <v>586397.96666666667</v>
      </c>
      <c r="G33" s="20">
        <f t="shared" si="4"/>
        <v>508752.50000000006</v>
      </c>
      <c r="H33" s="20"/>
      <c r="I33" s="18">
        <f>HLOOKUP($B33,'[3]Monthly Averages'!$A$3:$AR$22,13)/A33</f>
        <v>52412.833333333336</v>
      </c>
      <c r="J33" s="20">
        <f>HLOOKUP($B33,'[3]Monthly Averages'!$A$3:$AR$22,7)</f>
        <v>25232.633333333335</v>
      </c>
      <c r="K33" s="20">
        <f t="shared" si="5"/>
        <v>131258.96666666667</v>
      </c>
      <c r="L33" s="20"/>
      <c r="M33" s="20">
        <v>78397</v>
      </c>
      <c r="N33" s="20">
        <f>HLOOKUP($B33,'[3]Monthly Averages'!$A$3:$AR$22,3)-HLOOKUP($B33,'[3]Monthly Averages'!$A$3:$AR$22,4)</f>
        <v>54103.700000000012</v>
      </c>
      <c r="O33" s="20">
        <f>HLOOKUP($B33,'[3]Monthly Averages'!$A$3:$AR$22,10)</f>
        <v>26474.366666666665</v>
      </c>
      <c r="P33" s="20">
        <f t="shared" si="2"/>
        <v>217577.1</v>
      </c>
      <c r="Q33" s="20"/>
      <c r="R33" s="338">
        <f>HLOOKUP($B33,'[3]Monthly Averages'!$A$3:$AR$22,6)</f>
        <v>-191102.73333333334</v>
      </c>
      <c r="S33" s="20">
        <f>HLOOKUP($B33,[3]PGT_Flows!$Q$41:$BY$52,3)</f>
        <v>2265970</v>
      </c>
      <c r="T33" s="20"/>
      <c r="U33" s="20">
        <f>HLOOKUP($B33,[3]PGT_Flows!$Q$41:$BY$52,7)+HLOOKUP($B33,[3]PGT_Flows!$Q$41:$BY$52,8)+HLOOKUP($B33,[3]PGT_Flows!$Q$41:$BY$52,9)+HLOOKUP($B33,[3]PGT_Flows!$Q$41:$BY$52,11)</f>
        <v>193763.33333333331</v>
      </c>
      <c r="V33" s="20"/>
      <c r="W33" s="20">
        <f>HLOOKUP($B33,'[3]Monthly Averages'!$A$3:$AR$22,3)-HLOOKUP($B33,'[3]Monthly Averages'!$A$3:$AR$22,4)</f>
        <v>54103.700000000012</v>
      </c>
      <c r="X33" s="20">
        <f>HLOOKUP($B33,[3]PGT_Flows!$Q$41:$BY$52,2)+HLOOKUP($B33,[3]PGT_Flows!$Q$41:$BY$52,5)+HLOOKUP($B33,[3]PGT_Flows!$Q$41:$BY$52,6)</f>
        <v>84273.333333333343</v>
      </c>
      <c r="Y33" s="20"/>
      <c r="Z33" s="20"/>
      <c r="AA33" s="20">
        <f t="shared" si="6"/>
        <v>1894463.6666666667</v>
      </c>
      <c r="AB33" s="20">
        <v>47127</v>
      </c>
      <c r="AC33" s="20"/>
      <c r="AD33" s="338">
        <f>HLOOKUP($B33,[3]PGT_Flows!$Q$41:$BY$52,4)</f>
        <v>1847336.6666666667</v>
      </c>
      <c r="AE33" s="264"/>
    </row>
    <row r="34" spans="1:34" hidden="1" x14ac:dyDescent="0.2">
      <c r="A34" s="277">
        <f t="shared" si="0"/>
        <v>31</v>
      </c>
      <c r="B34" s="289">
        <f t="shared" si="3"/>
        <v>36434</v>
      </c>
      <c r="C34" s="339">
        <f>HLOOKUP($B34,'[3]Monthly Averages'!$A$3:$AR$22,2)</f>
        <v>935267.16129032255</v>
      </c>
      <c r="D34" s="23">
        <f t="shared" si="1"/>
        <v>490969.4838709677</v>
      </c>
      <c r="E34" s="23"/>
      <c r="F34" s="23">
        <f>HLOOKUP($B34,'[3]Monthly Averages'!$A$3:$AR$22,5)</f>
        <v>444297.67741935485</v>
      </c>
      <c r="G34" s="23">
        <f t="shared" si="4"/>
        <v>552145.19354838703</v>
      </c>
      <c r="H34" s="23"/>
      <c r="I34" s="21">
        <f>HLOOKUP($B34,'[3]Monthly Averages'!$A$3:$AR$22,13)/A34</f>
        <v>-24349.387096774193</v>
      </c>
      <c r="J34" s="23">
        <f>HLOOKUP($B34,'[3]Monthly Averages'!$A$3:$AR$22,7)</f>
        <v>-83498.129032258061</v>
      </c>
      <c r="K34" s="23">
        <f t="shared" si="5"/>
        <v>169130.09677419355</v>
      </c>
      <c r="L34" s="23"/>
      <c r="M34" s="23">
        <v>95884</v>
      </c>
      <c r="N34" s="23">
        <f>HLOOKUP($B34,'[3]Monthly Averages'!$A$3:$AR$22,3)-HLOOKUP($B34,'[3]Monthly Averages'!$A$3:$AR$22,4)</f>
        <v>25448.193548387091</v>
      </c>
      <c r="O34" s="23">
        <f>HLOOKUP($B34,'[3]Monthly Averages'!$A$3:$AR$22,10)</f>
        <v>-131296.03225806452</v>
      </c>
      <c r="P34" s="23">
        <f t="shared" si="2"/>
        <v>288110.25806451612</v>
      </c>
      <c r="Q34" s="23"/>
      <c r="R34" s="340">
        <f>HLOOKUP($B34,'[3]Monthly Averages'!$A$3:$AR$22,6)</f>
        <v>-419406.29032258067</v>
      </c>
      <c r="S34" s="23">
        <f>HLOOKUP($B34,[3]PGT_Flows!$Q$41:$BY$52,3)</f>
        <v>2296780</v>
      </c>
      <c r="T34" s="23"/>
      <c r="U34" s="23">
        <f>HLOOKUP($B34,[3]PGT_Flows!$Q$41:$BY$52,7)+HLOOKUP($B34,[3]PGT_Flows!$Q$41:$BY$52,8)+HLOOKUP($B34,[3]PGT_Flows!$Q$41:$BY$52,9)+HLOOKUP($B34,[3]PGT_Flows!$Q$41:$BY$52,11)</f>
        <v>229630.00000000003</v>
      </c>
      <c r="V34" s="23"/>
      <c r="W34" s="23">
        <f>HLOOKUP($B34,'[3]Monthly Averages'!$A$3:$AR$22,3)-HLOOKUP($B34,'[3]Monthly Averages'!$A$3:$AR$22,4)</f>
        <v>25448.193548387091</v>
      </c>
      <c r="X34" s="23">
        <f>HLOOKUP($B34,[3]PGT_Flows!$Q$41:$BY$52,2)+HLOOKUP($B34,[3]PGT_Flows!$Q$41:$BY$52,5)+HLOOKUP($B34,[3]PGT_Flows!$Q$41:$BY$52,6)</f>
        <v>100186.66666666667</v>
      </c>
      <c r="Y34" s="23"/>
      <c r="Z34" s="23"/>
      <c r="AA34" s="23">
        <f t="shared" si="6"/>
        <v>1902766</v>
      </c>
      <c r="AB34" s="23">
        <v>58426</v>
      </c>
      <c r="AC34" s="23"/>
      <c r="AD34" s="340">
        <f>HLOOKUP($B34,[3]PGT_Flows!$Q$41:$BY$52,4)</f>
        <v>1844340</v>
      </c>
      <c r="AE34" s="264"/>
    </row>
    <row r="35" spans="1:34" hidden="1" x14ac:dyDescent="0.2">
      <c r="A35" s="277">
        <f t="shared" si="0"/>
        <v>30</v>
      </c>
      <c r="B35" s="285">
        <f t="shared" si="3"/>
        <v>36465</v>
      </c>
      <c r="C35" s="324">
        <f>HLOOKUP($B35,'[3]Monthly Averages'!$A$3:$AR$22,2)</f>
        <v>959348.66666666663</v>
      </c>
      <c r="D35" s="20">
        <f t="shared" si="1"/>
        <v>508665.66666666663</v>
      </c>
      <c r="E35" s="20">
        <f t="shared" ref="E35:E57" si="7">D35-D23</f>
        <v>-19113.766666666721</v>
      </c>
      <c r="F35" s="20">
        <f>HLOOKUP($B35,'[3]Monthly Averages'!$A$3:$AR$22,5)</f>
        <v>450683</v>
      </c>
      <c r="G35" s="20">
        <f t="shared" si="4"/>
        <v>616778.73333333328</v>
      </c>
      <c r="H35" s="20">
        <f t="shared" ref="H35:H57" si="8">G35-G23</f>
        <v>-7522.6666666667443</v>
      </c>
      <c r="I35" s="18">
        <f>HLOOKUP($B35,'[3]Monthly Averages'!$A$3:$AR$22,13)/A35</f>
        <v>1667.0333333333333</v>
      </c>
      <c r="J35" s="20">
        <f>HLOOKUP($B35,'[3]Monthly Averages'!$A$3:$AR$22,7)</f>
        <v>-167762.76666666666</v>
      </c>
      <c r="K35" s="20">
        <f t="shared" si="5"/>
        <v>196331.5</v>
      </c>
      <c r="L35" s="20"/>
      <c r="M35" s="20">
        <v>95263</v>
      </c>
      <c r="N35" s="20">
        <f>HLOOKUP($B35,'[3]Monthly Averages'!$A$3:$AR$22,3)-HLOOKUP($B35,'[3]Monthly Averages'!$A$3:$AR$22,4)</f>
        <v>216463.53333333333</v>
      </c>
      <c r="O35" s="20">
        <f>HLOOKUP($B35,'[3]Monthly Averages'!$A$3:$AR$22,10)</f>
        <v>-52367.73333333333</v>
      </c>
      <c r="P35" s="20">
        <f t="shared" si="2"/>
        <v>317565.3</v>
      </c>
      <c r="Q35" s="20"/>
      <c r="R35" s="338">
        <f>HLOOKUP($B35,'[3]Monthly Averages'!$A$3:$AR$22,6)</f>
        <v>-369933.03333333333</v>
      </c>
      <c r="S35" s="20">
        <f>HLOOKUP($B35,[3]PGT_Flows!$Q$41:$BY$52,3)</f>
        <v>2387063.3333333335</v>
      </c>
      <c r="T35" s="20"/>
      <c r="U35" s="20">
        <f>HLOOKUP($B35,[3]PGT_Flows!$Q$41:$BY$52,7)+HLOOKUP($B35,[3]PGT_Flows!$Q$41:$BY$52,8)+HLOOKUP($B35,[3]PGT_Flows!$Q$41:$BY$52,9)+HLOOKUP($B35,[3]PGT_Flows!$Q$41:$BY$52,11)</f>
        <v>219699.99999999997</v>
      </c>
      <c r="V35" s="20"/>
      <c r="W35" s="20">
        <f>HLOOKUP($B35,'[3]Monthly Averages'!$A$3:$AR$22,3)-HLOOKUP($B35,'[3]Monthly Averages'!$A$3:$AR$22,4)</f>
        <v>216463.53333333333</v>
      </c>
      <c r="X35" s="20">
        <f>HLOOKUP($B35,[3]PGT_Flows!$Q$41:$BY$52,2)+HLOOKUP($B35,[3]PGT_Flows!$Q$41:$BY$52,5)+HLOOKUP($B35,[3]PGT_Flows!$Q$41:$BY$52,6)</f>
        <v>103310</v>
      </c>
      <c r="Y35" s="20"/>
      <c r="Z35" s="20"/>
      <c r="AA35" s="20">
        <f t="shared" si="6"/>
        <v>1813830.3333333333</v>
      </c>
      <c r="AB35" s="20">
        <v>64747</v>
      </c>
      <c r="AC35" s="20"/>
      <c r="AD35" s="338">
        <f>HLOOKUP($B35,[3]PGT_Flows!$Q$41:$BY$52,4)</f>
        <v>1749083.3333333333</v>
      </c>
      <c r="AE35" s="264"/>
    </row>
    <row r="36" spans="1:34" hidden="1" x14ac:dyDescent="0.2">
      <c r="A36" s="277">
        <f t="shared" si="0"/>
        <v>31</v>
      </c>
      <c r="B36" s="285">
        <f t="shared" si="3"/>
        <v>36495</v>
      </c>
      <c r="C36" s="324">
        <f>HLOOKUP($B36,'[3]Monthly Averages'!$A$3:$AR$22,2)</f>
        <v>940706.45161290327</v>
      </c>
      <c r="D36" s="20">
        <f t="shared" si="1"/>
        <v>616481.32258064521</v>
      </c>
      <c r="E36" s="20">
        <f t="shared" si="7"/>
        <v>17386.935483871028</v>
      </c>
      <c r="F36" s="20">
        <f>HLOOKUP($B36,'[3]Monthly Averages'!$A$3:$AR$22,5)</f>
        <v>324225.12903225806</v>
      </c>
      <c r="G36" s="20">
        <f t="shared" si="4"/>
        <v>658181.58064516133</v>
      </c>
      <c r="H36" s="20">
        <f t="shared" si="8"/>
        <v>27122.387096774182</v>
      </c>
      <c r="I36" s="18">
        <f>HLOOKUP($B36,'[3]Monthly Averages'!$A$3:$AR$22,13)/A36</f>
        <v>-61865.354838709674</v>
      </c>
      <c r="J36" s="20">
        <f>HLOOKUP($B36,'[3]Monthly Averages'!$A$3:$AR$22,7)</f>
        <v>-272091.09677419357</v>
      </c>
      <c r="K36" s="20">
        <f t="shared" si="5"/>
        <v>209384.06451612903</v>
      </c>
      <c r="L36" s="20"/>
      <c r="M36" s="20">
        <v>112632</v>
      </c>
      <c r="N36" s="20">
        <f>HLOOKUP($B36,'[3]Monthly Averages'!$A$3:$AR$22,3)-HLOOKUP($B36,'[3]Monthly Averages'!$A$3:$AR$22,4)</f>
        <v>310886.80645161291</v>
      </c>
      <c r="O36" s="20">
        <f>HLOOKUP($B36,'[3]Monthly Averages'!$A$3:$AR$22,10)</f>
        <v>-57956.354838709674</v>
      </c>
      <c r="P36" s="20">
        <f t="shared" si="2"/>
        <v>381525.70967741933</v>
      </c>
      <c r="Q36" s="20"/>
      <c r="R36" s="338">
        <f>HLOOKUP($B36,'[3]Monthly Averages'!$A$3:$AR$22,6)</f>
        <v>-439482.06451612903</v>
      </c>
      <c r="S36" s="20">
        <f>HLOOKUP($B36,[3]PGT_Flows!$Q$41:$BY$52,3)</f>
        <v>2537293.5483870967</v>
      </c>
      <c r="T36" s="20"/>
      <c r="U36" s="20">
        <f>HLOOKUP($B36,[3]PGT_Flows!$Q$41:$BY$52,7)+HLOOKUP($B36,[3]PGT_Flows!$Q$41:$BY$52,8)+HLOOKUP($B36,[3]PGT_Flows!$Q$41:$BY$52,9)+HLOOKUP($B36,[3]PGT_Flows!$Q$41:$BY$52,11)</f>
        <v>236206.45161290324</v>
      </c>
      <c r="V36" s="20"/>
      <c r="W36" s="20">
        <f>HLOOKUP($B36,'[3]Monthly Averages'!$A$3:$AR$22,3)-HLOOKUP($B36,'[3]Monthly Averages'!$A$3:$AR$22,4)</f>
        <v>310886.80645161291</v>
      </c>
      <c r="X36" s="20">
        <f>HLOOKUP($B36,[3]PGT_Flows!$Q$41:$BY$52,2)+HLOOKUP($B36,[3]PGT_Flows!$Q$41:$BY$52,5)+HLOOKUP($B36,[3]PGT_Flows!$Q$41:$BY$52,6)</f>
        <v>142493.54838709679</v>
      </c>
      <c r="Y36" s="20"/>
      <c r="Z36" s="20"/>
      <c r="AA36" s="20">
        <f t="shared" si="6"/>
        <v>1823454.9032258065</v>
      </c>
      <c r="AB36" s="20">
        <v>95942</v>
      </c>
      <c r="AC36" s="20"/>
      <c r="AD36" s="338">
        <f>HLOOKUP($B36,[3]PGT_Flows!$Q$41:$BY$52,4)</f>
        <v>1727512.9032258065</v>
      </c>
      <c r="AE36" s="264"/>
    </row>
    <row r="37" spans="1:34" hidden="1" x14ac:dyDescent="0.2">
      <c r="A37" s="277">
        <f t="shared" ref="A37:A63" si="9">B38-B37</f>
        <v>31</v>
      </c>
      <c r="B37" s="285">
        <f t="shared" si="3"/>
        <v>36526</v>
      </c>
      <c r="C37" s="324">
        <f>HLOOKUP($B37,'[3]Monthly Averages'!$A$3:$AR$22,2)</f>
        <v>815262.6451612903</v>
      </c>
      <c r="D37" s="20">
        <f t="shared" si="1"/>
        <v>664747.74193548388</v>
      </c>
      <c r="E37" s="20">
        <f t="shared" si="7"/>
        <v>61123.193548387149</v>
      </c>
      <c r="F37" s="20">
        <f>HLOOKUP($B37,'[3]Monthly Averages'!$A$3:$AR$22,5)</f>
        <v>150514.90322580645</v>
      </c>
      <c r="G37" s="20">
        <f t="shared" si="4"/>
        <v>706869.80645161285</v>
      </c>
      <c r="H37" s="20">
        <f t="shared" si="8"/>
        <v>123859.35483870958</v>
      </c>
      <c r="I37" s="18">
        <f>HLOOKUP($B37,'[3]Monthly Averages'!$A$3:$AR$22,13)/A37</f>
        <v>-223336</v>
      </c>
      <c r="J37" s="20">
        <f>HLOOKUP($B37,'[3]Monthly Averages'!$A$3:$AR$22,7)</f>
        <v>-333018.90322580643</v>
      </c>
      <c r="K37" s="20">
        <f t="shared" si="5"/>
        <v>222910.58064516133</v>
      </c>
      <c r="L37" s="20"/>
      <c r="M37" s="20">
        <v>106358</v>
      </c>
      <c r="N37" s="20">
        <f>HLOOKUP($B37,'[3]Monthly Averages'!$A$3:$AR$22,3)-HLOOKUP($B37,'[3]Monthly Averages'!$A$3:$AR$22,4)</f>
        <v>339138.67741935485</v>
      </c>
      <c r="O37" s="20">
        <f>HLOOKUP($B37,'[3]Monthly Averages'!$A$3:$AR$22,10)</f>
        <v>-110432.80645161291</v>
      </c>
      <c r="P37" s="20">
        <f t="shared" ref="P37:P56" si="10">+O37-R37</f>
        <v>373436.22580645164</v>
      </c>
      <c r="Q37" s="20"/>
      <c r="R37" s="338">
        <f>HLOOKUP($B37,'[3]Monthly Averages'!$A$3:$AR$22,6)</f>
        <v>-483869.03225806454</v>
      </c>
      <c r="S37" s="20">
        <f>HLOOKUP($B37,[3]PGT_Flows!$Q$41:$BY$52,3)</f>
        <v>2531874.1935483869</v>
      </c>
      <c r="T37" s="20"/>
      <c r="U37" s="20">
        <f>HLOOKUP($B37,[3]PGT_Flows!$Q$41:$BY$52,7)+HLOOKUP($B37,[3]PGT_Flows!$Q$41:$BY$52,8)+HLOOKUP($B37,[3]PGT_Flows!$Q$41:$BY$52,9)+HLOOKUP($B37,[3]PGT_Flows!$Q$41:$BY$52,11)</f>
        <v>249283.87096774194</v>
      </c>
      <c r="V37" s="20"/>
      <c r="W37" s="20">
        <f>HLOOKUP($B37,'[3]Monthly Averages'!$A$3:$AR$22,3)-HLOOKUP($B37,'[3]Monthly Averages'!$A$3:$AR$22,4)</f>
        <v>339138.67741935485</v>
      </c>
      <c r="X37" s="20">
        <f>HLOOKUP($B37,[3]PGT_Flows!$Q$41:$BY$52,2)+HLOOKUP($B37,[3]PGT_Flows!$Q$41:$BY$52,5)+HLOOKUP($B37,[3]PGT_Flows!$Q$41:$BY$52,6)</f>
        <v>138432.25806451612</v>
      </c>
      <c r="Y37" s="20"/>
      <c r="Z37" s="20"/>
      <c r="AA37" s="20">
        <f t="shared" si="6"/>
        <v>1775558.0322580645</v>
      </c>
      <c r="AB37" s="20">
        <v>88529</v>
      </c>
      <c r="AC37" s="20"/>
      <c r="AD37" s="338">
        <f>HLOOKUP($B37,[3]PGT_Flows!$Q$41:$BY$52,4)</f>
        <v>1687029.0322580645</v>
      </c>
      <c r="AE37" s="264"/>
    </row>
    <row r="38" spans="1:34" hidden="1" x14ac:dyDescent="0.2">
      <c r="A38" s="277">
        <f t="shared" si="9"/>
        <v>29</v>
      </c>
      <c r="B38" s="285">
        <f t="shared" si="3"/>
        <v>36557</v>
      </c>
      <c r="C38" s="324">
        <f>HLOOKUP($B38,'[3]Monthly Averages'!$A$3:$AR$22,2)</f>
        <v>918719.86206896557</v>
      </c>
      <c r="D38" s="20">
        <f t="shared" si="1"/>
        <v>609831.31034482759</v>
      </c>
      <c r="E38" s="20">
        <f t="shared" si="7"/>
        <v>2128.4532019705512</v>
      </c>
      <c r="F38" s="20">
        <f>HLOOKUP($B38,'[3]Monthly Averages'!$A$3:$AR$22,5)</f>
        <v>308888.55172413791</v>
      </c>
      <c r="G38" s="20">
        <f t="shared" si="4"/>
        <v>656951</v>
      </c>
      <c r="H38" s="20">
        <f t="shared" si="8"/>
        <v>80155.464285714203</v>
      </c>
      <c r="I38" s="18">
        <f>HLOOKUP($B38,'[3]Monthly Averages'!$A$3:$AR$22,13)/A38</f>
        <v>-82091.862068965522</v>
      </c>
      <c r="J38" s="20">
        <f>HLOOKUP($B38,'[3]Monthly Averages'!$A$3:$AR$22,7)</f>
        <v>-265970.58620689658</v>
      </c>
      <c r="K38" s="20">
        <f t="shared" si="5"/>
        <v>210308.41379310342</v>
      </c>
      <c r="L38" s="20"/>
      <c r="M38" s="20">
        <v>123617</v>
      </c>
      <c r="N38" s="20">
        <f>HLOOKUP($B38,'[3]Monthly Averages'!$A$3:$AR$22,3)-HLOOKUP($B38,'[3]Monthly Averages'!$A$3:$AR$22,4)</f>
        <v>257408.55172413794</v>
      </c>
      <c r="O38" s="20">
        <f>HLOOKUP($B38,'[3]Monthly Averages'!$A$3:$AR$22,10)</f>
        <v>-95253.448275862072</v>
      </c>
      <c r="P38" s="20">
        <f t="shared" si="10"/>
        <v>353253.86206896551</v>
      </c>
      <c r="Q38" s="20"/>
      <c r="R38" s="338">
        <f>HLOOKUP($B38,'[3]Monthly Averages'!$A$3:$AR$22,6)</f>
        <v>-448507.31034482759</v>
      </c>
      <c r="S38" s="20">
        <f>HLOOKUP($B38,[3]PGT_Flows!$Q$41:$BY$52,3)</f>
        <v>2493024.1379310344</v>
      </c>
      <c r="T38" s="20"/>
      <c r="U38" s="20">
        <f>HLOOKUP($B38,[3]PGT_Flows!$Q$41:$BY$52,7)+HLOOKUP($B38,[3]PGT_Flows!$Q$41:$BY$52,8)+HLOOKUP($B38,[3]PGT_Flows!$Q$41:$BY$52,9)+HLOOKUP($B38,[3]PGT_Flows!$Q$41:$BY$52,11)</f>
        <v>251982.75862068965</v>
      </c>
      <c r="V38" s="20"/>
      <c r="W38" s="20">
        <f>HLOOKUP($B38,'[3]Monthly Averages'!$A$3:$AR$22,3)-HLOOKUP($B38,'[3]Monthly Averages'!$A$3:$AR$22,4)</f>
        <v>257408.55172413794</v>
      </c>
      <c r="X38" s="20">
        <f>HLOOKUP($B38,[3]PGT_Flows!$Q$41:$BY$52,2)+HLOOKUP($B38,[3]PGT_Flows!$Q$41:$BY$52,5)+HLOOKUP($B38,[3]PGT_Flows!$Q$41:$BY$52,6)</f>
        <v>126079.31034482759</v>
      </c>
      <c r="Y38" s="20"/>
      <c r="Z38" s="20"/>
      <c r="AA38" s="20">
        <f t="shared" si="6"/>
        <v>1828916.8965517241</v>
      </c>
      <c r="AB38" s="20">
        <v>83610</v>
      </c>
      <c r="AC38" s="20"/>
      <c r="AD38" s="338">
        <f>HLOOKUP($B38,[3]PGT_Flows!$Q$41:$BY$52,4)</f>
        <v>1745306.8965517241</v>
      </c>
      <c r="AE38" s="264"/>
    </row>
    <row r="39" spans="1:34" hidden="1" x14ac:dyDescent="0.2">
      <c r="A39" s="277">
        <f t="shared" si="9"/>
        <v>31</v>
      </c>
      <c r="B39" s="289">
        <f t="shared" si="3"/>
        <v>36586</v>
      </c>
      <c r="C39" s="339">
        <f>HLOOKUP($B39,'[3]Monthly Averages'!$A$3:$AR$22,2)</f>
        <v>879877.74193548388</v>
      </c>
      <c r="D39" s="23">
        <f t="shared" si="1"/>
        <v>529766.19354838715</v>
      </c>
      <c r="E39" s="23">
        <f t="shared" si="7"/>
        <v>-869.6129032257013</v>
      </c>
      <c r="F39" s="23">
        <f>HLOOKUP($B39,'[3]Monthly Averages'!$A$3:$AR$22,5)</f>
        <v>350111.54838709679</v>
      </c>
      <c r="G39" s="23">
        <f t="shared" si="4"/>
        <v>562287.83870967745</v>
      </c>
      <c r="H39" s="23">
        <f t="shared" si="8"/>
        <v>15958.032258064603</v>
      </c>
      <c r="I39" s="21">
        <f>HLOOKUP($B39,'[3]Monthly Averages'!$A$3:$AR$22,13)/A39</f>
        <v>-57250.290322580644</v>
      </c>
      <c r="J39" s="23">
        <f>HLOOKUP($B39,'[3]Monthly Averages'!$A$3:$AR$22,7)</f>
        <v>-154926</v>
      </c>
      <c r="K39" s="23">
        <f t="shared" si="5"/>
        <v>187630.54838709679</v>
      </c>
      <c r="L39" s="23"/>
      <c r="M39" s="23">
        <v>98129</v>
      </c>
      <c r="N39" s="23">
        <f>HLOOKUP($B39,'[3]Monthly Averages'!$A$3:$AR$22,3)-HLOOKUP($B39,'[3]Monthly Averages'!$A$3:$AR$22,4)</f>
        <v>121328.70967741935</v>
      </c>
      <c r="O39" s="23">
        <f>HLOOKUP($B39,'[3]Monthly Averages'!$A$3:$AR$22,10)</f>
        <v>-123098.83870967742</v>
      </c>
      <c r="P39" s="23">
        <f t="shared" si="10"/>
        <v>334053.45161290327</v>
      </c>
      <c r="Q39" s="23"/>
      <c r="R39" s="340">
        <f>HLOOKUP($B39,'[3]Monthly Averages'!$A$3:$AR$22,6)</f>
        <v>-457152.29032258067</v>
      </c>
      <c r="S39" s="23">
        <f>HLOOKUP($B39,[3]PGT_Flows!$Q$41:$BY$52,3)</f>
        <v>2305216.1290322579</v>
      </c>
      <c r="T39" s="23"/>
      <c r="U39" s="23">
        <f>HLOOKUP($B39,[3]PGT_Flows!$Q$41:$BY$52,7)+HLOOKUP($B39,[3]PGT_Flows!$Q$41:$BY$52,8)+HLOOKUP($B39,[3]PGT_Flows!$Q$41:$BY$52,9)+HLOOKUP($B39,[3]PGT_Flows!$Q$41:$BY$52,11)</f>
        <v>199554.83870967742</v>
      </c>
      <c r="V39" s="23"/>
      <c r="W39" s="23">
        <f>HLOOKUP($B39,'[3]Monthly Averages'!$A$3:$AR$22,3)-HLOOKUP($B39,'[3]Monthly Averages'!$A$3:$AR$22,4)</f>
        <v>121328.70967741935</v>
      </c>
      <c r="X39" s="23">
        <f>HLOOKUP($B39,[3]PGT_Flows!$Q$41:$BY$52,2)+HLOOKUP($B39,[3]PGT_Flows!$Q$41:$BY$52,5)+HLOOKUP($B39,[3]PGT_Flows!$Q$41:$BY$52,6)</f>
        <v>100577.4193548387</v>
      </c>
      <c r="Y39" s="23"/>
      <c r="Z39" s="23"/>
      <c r="AA39" s="23">
        <f t="shared" si="6"/>
        <v>1849061.5161290322</v>
      </c>
      <c r="AB39" s="23">
        <v>56397</v>
      </c>
      <c r="AC39" s="23"/>
      <c r="AD39" s="340">
        <f>HLOOKUP($B39,[3]PGT_Flows!$Q$41:$BY$52,4)</f>
        <v>1792664.5161290322</v>
      </c>
      <c r="AE39" s="264"/>
    </row>
    <row r="40" spans="1:34" hidden="1" x14ac:dyDescent="0.2">
      <c r="A40" s="277">
        <f t="shared" si="9"/>
        <v>30</v>
      </c>
      <c r="B40" s="285">
        <f t="shared" si="3"/>
        <v>36617</v>
      </c>
      <c r="C40" s="324">
        <f>HLOOKUP($B40,'[3]Monthly Averages'!$A$3:$AR$22,2)</f>
        <v>799795.83333333337</v>
      </c>
      <c r="D40" s="20">
        <f t="shared" si="1"/>
        <v>394668.56666666671</v>
      </c>
      <c r="E40" s="20">
        <f t="shared" si="7"/>
        <v>-38180.166666666628</v>
      </c>
      <c r="F40" s="20">
        <f>HLOOKUP($B40,'[3]Monthly Averages'!$A$3:$AR$22,5)</f>
        <v>405127.26666666666</v>
      </c>
      <c r="G40" s="20">
        <f t="shared" si="4"/>
        <v>445230.4</v>
      </c>
      <c r="H40" s="20">
        <f t="shared" si="8"/>
        <v>-22987.79999999993</v>
      </c>
      <c r="I40" s="18">
        <f>HLOOKUP($B40,'[3]Monthly Averages'!$A$3:$AR$22,13)/A40</f>
        <v>16365.6</v>
      </c>
      <c r="J40" s="20">
        <f>HLOOKUP($B40,'[3]Monthly Averages'!$A$3:$AR$22,7)</f>
        <v>-56468.73333333333</v>
      </c>
      <c r="K40" s="20">
        <f t="shared" si="5"/>
        <v>118087.5333333333</v>
      </c>
      <c r="L40" s="20"/>
      <c r="M40" s="20">
        <v>69567</v>
      </c>
      <c r="N40" s="20">
        <f>HLOOKUP($B40,'[3]Monthly Averages'!$A$3:$AR$22,3)-HLOOKUP($B40,'[3]Monthly Averages'!$A$3:$AR$22,4)</f>
        <v>-95577.766666666692</v>
      </c>
      <c r="O40" s="20">
        <f>HLOOKUP($B40,'[3]Monthly Averages'!$A$3:$AR$22,10)</f>
        <v>-200567.03333333333</v>
      </c>
      <c r="P40" s="20">
        <f t="shared" si="10"/>
        <v>228596.60000000003</v>
      </c>
      <c r="Q40" s="20"/>
      <c r="R40" s="338">
        <f>HLOOKUP($B40,'[3]Monthly Averages'!$A$3:$AR$22,6)</f>
        <v>-429163.63333333336</v>
      </c>
      <c r="S40" s="20">
        <f>HLOOKUP($B40,[3]PGT_Flows!$Q$41:$BY$52,3)</f>
        <v>1982530</v>
      </c>
      <c r="T40" s="20"/>
      <c r="U40" s="20">
        <f>HLOOKUP($B40,[3]PGT_Flows!$Q$41:$BY$52,7)+HLOOKUP($B40,[3]PGT_Flows!$Q$41:$BY$52,8)+HLOOKUP($B40,[3]PGT_Flows!$Q$41:$BY$52,9)+HLOOKUP($B40,[3]PGT_Flows!$Q$41:$BY$52,11)</f>
        <v>168720</v>
      </c>
      <c r="V40" s="20"/>
      <c r="W40" s="20">
        <f>HLOOKUP($B40,'[3]Monthly Averages'!$A$3:$AR$22,3)-HLOOKUP($B40,'[3]Monthly Averages'!$A$3:$AR$22,4)</f>
        <v>-95577.766666666692</v>
      </c>
      <c r="X40" s="20">
        <f>HLOOKUP($B40,[3]PGT_Flows!$Q$41:$BY$52,2)+HLOOKUP($B40,[3]PGT_Flows!$Q$41:$BY$52,5)+HLOOKUP($B40,[3]PGT_Flows!$Q$41:$BY$52,6)</f>
        <v>56906.666666666664</v>
      </c>
      <c r="Y40" s="20"/>
      <c r="Z40" s="20"/>
      <c r="AA40" s="20">
        <f t="shared" si="6"/>
        <v>1815180.3333333333</v>
      </c>
      <c r="AB40" s="20">
        <v>43477</v>
      </c>
      <c r="AC40" s="20"/>
      <c r="AD40" s="338">
        <f>HLOOKUP($B40,[3]PGT_Flows!$Q$41:$BY$52,4)</f>
        <v>1771703.3333333333</v>
      </c>
      <c r="AE40" s="264"/>
    </row>
    <row r="41" spans="1:34" hidden="1" x14ac:dyDescent="0.2">
      <c r="A41" s="277">
        <f t="shared" si="9"/>
        <v>31</v>
      </c>
      <c r="B41" s="285">
        <f t="shared" si="3"/>
        <v>36647</v>
      </c>
      <c r="C41" s="324">
        <f>HLOOKUP($B41,'[3]Monthly Averages'!$A$3:$AR$22,2)</f>
        <v>855163.51612903224</v>
      </c>
      <c r="D41" s="20">
        <f t="shared" si="1"/>
        <v>342103.83870967739</v>
      </c>
      <c r="E41" s="20">
        <f t="shared" si="7"/>
        <v>-20823.193548387091</v>
      </c>
      <c r="F41" s="20">
        <f>HLOOKUP($B41,'[3]Monthly Averages'!$A$3:$AR$22,5)</f>
        <v>513059.67741935485</v>
      </c>
      <c r="G41" s="20">
        <f t="shared" si="4"/>
        <v>441491.22580645158</v>
      </c>
      <c r="H41" s="20">
        <f t="shared" si="8"/>
        <v>3649.4193548386102</v>
      </c>
      <c r="I41" s="18">
        <f>HLOOKUP($B41,'[3]Monthly Averages'!$A$3:$AR$22,13)/A41</f>
        <v>118205.54838709677</v>
      </c>
      <c r="J41" s="20">
        <f>HLOOKUP($B41,'[3]Monthly Averages'!$A$3:$AR$22,7)</f>
        <v>-46637.096774193546</v>
      </c>
      <c r="K41" s="20">
        <f t="shared" si="5"/>
        <v>118878.22580645161</v>
      </c>
      <c r="L41" s="20"/>
      <c r="M41" s="20">
        <v>50000</v>
      </c>
      <c r="N41" s="20">
        <f>HLOOKUP($B41,'[3]Monthly Averages'!$A$3:$AR$22,3)-HLOOKUP($B41,'[3]Monthly Averages'!$A$3:$AR$22,4)</f>
        <v>-79374.967741935485</v>
      </c>
      <c r="O41" s="20">
        <f>HLOOKUP($B41,'[3]Monthly Averages'!$A$3:$AR$22,10)</f>
        <v>-194890.29032258064</v>
      </c>
      <c r="P41" s="20">
        <f t="shared" si="10"/>
        <v>222862.48387096773</v>
      </c>
      <c r="Q41" s="20"/>
      <c r="R41" s="338">
        <f>HLOOKUP($B41,'[3]Monthly Averages'!$A$3:$AR$22,6)</f>
        <v>-417752.77419354836</v>
      </c>
      <c r="S41" s="20">
        <f>HLOOKUP($B41,[3]PGT_Flows!$Q$41:$BY$52,3)</f>
        <v>2086048.3870967743</v>
      </c>
      <c r="T41" s="20"/>
      <c r="U41" s="20">
        <f>HLOOKUP($B41,[3]PGT_Flows!$Q$41:$BY$52,7)+HLOOKUP($B41,[3]PGT_Flows!$Q$41:$BY$52,8)+HLOOKUP($B41,[3]PGT_Flows!$Q$41:$BY$52,9)+HLOOKUP($B41,[3]PGT_Flows!$Q$41:$BY$52,11)</f>
        <v>151606.45161290321</v>
      </c>
      <c r="V41" s="20"/>
      <c r="W41" s="20">
        <f>HLOOKUP($B41,'[3]Monthly Averages'!$A$3:$AR$22,3)-HLOOKUP($B41,'[3]Monthly Averages'!$A$3:$AR$22,4)</f>
        <v>-79374.967741935485</v>
      </c>
      <c r="X41" s="20">
        <f>HLOOKUP($B41,[3]PGT_Flows!$Q$41:$BY$52,2)+HLOOKUP($B41,[3]PGT_Flows!$Q$41:$BY$52,5)+HLOOKUP($B41,[3]PGT_Flows!$Q$41:$BY$52,6)</f>
        <v>86938.709677419363</v>
      </c>
      <c r="Y41" s="20"/>
      <c r="Z41" s="20"/>
      <c r="AA41" s="20">
        <f t="shared" si="6"/>
        <v>1906274.5483870967</v>
      </c>
      <c r="AB41" s="20">
        <v>49281</v>
      </c>
      <c r="AC41" s="20"/>
      <c r="AD41" s="338">
        <f>HLOOKUP($B41,[3]PGT_Flows!$Q$41:$BY$52,4)</f>
        <v>1856993.5483870967</v>
      </c>
      <c r="AE41" s="264"/>
    </row>
    <row r="42" spans="1:34" hidden="1" x14ac:dyDescent="0.2">
      <c r="A42" s="277">
        <f t="shared" si="9"/>
        <v>30</v>
      </c>
      <c r="B42" s="285">
        <f t="shared" si="3"/>
        <v>36678</v>
      </c>
      <c r="C42" s="324">
        <f>HLOOKUP($B42,'[3]Monthly Averages'!$A$3:$AR$22,2)</f>
        <v>835669.3666666667</v>
      </c>
      <c r="D42" s="20">
        <f t="shared" si="1"/>
        <v>342050.9</v>
      </c>
      <c r="E42" s="20">
        <f t="shared" si="7"/>
        <v>78010.966666666674</v>
      </c>
      <c r="F42" s="20">
        <f>HLOOKUP($B42,'[3]Monthly Averages'!$A$3:$AR$22,5)</f>
        <v>493618.46666666667</v>
      </c>
      <c r="G42" s="20">
        <f t="shared" si="4"/>
        <v>498379.40000000008</v>
      </c>
      <c r="H42" s="20">
        <f t="shared" si="8"/>
        <v>57322.83333333343</v>
      </c>
      <c r="I42" s="18">
        <f>HLOOKUP($B42,'[3]Monthly Averages'!$A$3:$AR$22,13)/A42</f>
        <v>116307.83333333333</v>
      </c>
      <c r="J42" s="20">
        <f>HLOOKUP($B42,'[3]Monthly Averages'!$A$3:$AR$22,7)</f>
        <v>-121068.76666666666</v>
      </c>
      <c r="K42" s="20">
        <f t="shared" si="5"/>
        <v>112864.36666666667</v>
      </c>
      <c r="L42" s="20"/>
      <c r="M42" s="20">
        <v>79893</v>
      </c>
      <c r="N42" s="20">
        <f>HLOOKUP($B42,'[3]Monthly Averages'!$A$3:$AR$22,3)-HLOOKUP($B42,'[3]Monthly Averages'!$A$3:$AR$22,4)</f>
        <v>23206.366666666669</v>
      </c>
      <c r="O42" s="20">
        <f>HLOOKUP($B42,'[3]Monthly Averages'!$A$3:$AR$22,10)</f>
        <v>-130833.76666666666</v>
      </c>
      <c r="P42" s="20">
        <f t="shared" si="10"/>
        <v>226446.56666666665</v>
      </c>
      <c r="Q42" s="20"/>
      <c r="R42" s="338">
        <f>HLOOKUP($B42,'[3]Monthly Averages'!$A$3:$AR$22,6)</f>
        <v>-357280.33333333331</v>
      </c>
      <c r="S42" s="20">
        <f>HLOOKUP($B42,[3]PGT_Flows!$Q$41:$BY$52,3)</f>
        <v>2281466.6666666665</v>
      </c>
      <c r="T42" s="20"/>
      <c r="U42" s="20">
        <f>HLOOKUP($B42,[3]PGT_Flows!$Q$41:$BY$52,7)+HLOOKUP($B42,[3]PGT_Flows!$Q$41:$BY$52,8)+HLOOKUP($B42,[3]PGT_Flows!$Q$41:$BY$52,9)+HLOOKUP($B42,[3]PGT_Flows!$Q$41:$BY$52,11)</f>
        <v>205383.33333333334</v>
      </c>
      <c r="V42" s="20"/>
      <c r="W42" s="20">
        <f>HLOOKUP($B42,'[3]Monthly Averages'!$A$3:$AR$22,3)-HLOOKUP($B42,'[3]Monthly Averages'!$A$3:$AR$22,4)</f>
        <v>23206.366666666669</v>
      </c>
      <c r="X42" s="20">
        <f>HLOOKUP($B42,[3]PGT_Flows!$Q$41:$BY$52,2)+HLOOKUP($B42,[3]PGT_Flows!$Q$41:$BY$52,5)+HLOOKUP($B42,[3]PGT_Flows!$Q$41:$BY$52,6)</f>
        <v>84203.333333333343</v>
      </c>
      <c r="Y42" s="20"/>
      <c r="Z42" s="20"/>
      <c r="AA42" s="20">
        <f t="shared" si="6"/>
        <v>1907579.6666666667</v>
      </c>
      <c r="AB42" s="20">
        <v>51163</v>
      </c>
      <c r="AC42" s="20"/>
      <c r="AD42" s="338">
        <f>HLOOKUP($B42,[3]PGT_Flows!$Q$41:$BY$52,4)</f>
        <v>1856416.6666666667</v>
      </c>
      <c r="AE42" s="264"/>
    </row>
    <row r="43" spans="1:34" hidden="1" x14ac:dyDescent="0.2">
      <c r="A43" s="277">
        <f t="shared" si="9"/>
        <v>31</v>
      </c>
      <c r="B43" s="285">
        <v>36708</v>
      </c>
      <c r="C43" s="324">
        <f>HLOOKUP($B43,'[3]Monthly Averages'!$A$3:$AR$22,2)</f>
        <v>696939.38709677418</v>
      </c>
      <c r="D43" s="20">
        <f t="shared" si="1"/>
        <v>301239.32258064515</v>
      </c>
      <c r="E43" s="20">
        <f t="shared" si="7"/>
        <v>49372.580645161273</v>
      </c>
      <c r="F43" s="20">
        <f>HLOOKUP($B43,'[3]Monthly Averages'!$A$3:$AR$22,5)</f>
        <v>395700.06451612903</v>
      </c>
      <c r="G43" s="20">
        <f t="shared" si="4"/>
        <v>527267.51612903224</v>
      </c>
      <c r="H43" s="20">
        <f t="shared" si="8"/>
        <v>69553.516129032243</v>
      </c>
      <c r="I43" s="18">
        <f>HLOOKUP($B43,'[3]Monthly Averages'!$A$3:$AR$22,13)/A43</f>
        <v>76474.774193548394</v>
      </c>
      <c r="J43" s="20">
        <f>HLOOKUP($B43,'[3]Monthly Averages'!$A$3:$AR$22,7)</f>
        <v>-208042.22580645161</v>
      </c>
      <c r="K43" s="20">
        <f t="shared" si="5"/>
        <v>134202.03225806452</v>
      </c>
      <c r="L43" s="20"/>
      <c r="M43" s="20">
        <v>62645</v>
      </c>
      <c r="N43" s="20">
        <f>HLOOKUP($B43,'[3]Monthly Averages'!$A$3:$AR$22,3)-HLOOKUP($B43,'[3]Monthly Averages'!$A$3:$AR$22,4)</f>
        <v>143998.29032258067</v>
      </c>
      <c r="O43" s="20">
        <f>HLOOKUP($B43,'[3]Monthly Averages'!$A$3:$AR$22,10)</f>
        <v>-135600.96774193548</v>
      </c>
      <c r="P43" s="20">
        <f t="shared" si="10"/>
        <v>234426.45161290324</v>
      </c>
      <c r="Q43" s="20"/>
      <c r="R43" s="338">
        <f>HLOOKUP($B43,'[3]Monthly Averages'!$A$3:$AR$22,6)</f>
        <v>-370027.41935483873</v>
      </c>
      <c r="S43" s="20">
        <f>HLOOKUP($B43,[3]PGT_Flows!$Q$41:$BY$52,3)</f>
        <v>2388440.9090909092</v>
      </c>
      <c r="T43" s="20"/>
      <c r="U43" s="20">
        <f>HLOOKUP($B43,[3]PGT_Flows!$Q$41:$BY$52,7)+HLOOKUP($B43,[3]PGT_Flows!$Q$41:$BY$52,8)+HLOOKUP($B43,[3]PGT_Flows!$Q$41:$BY$52,9)+HLOOKUP($B43,[3]PGT_Flows!$Q$41:$BY$52,11)</f>
        <v>194113.63636363632</v>
      </c>
      <c r="V43" s="20"/>
      <c r="W43" s="20">
        <f>HLOOKUP($B43,'[3]Monthly Averages'!$A$3:$AR$22,3)-HLOOKUP($B43,'[3]Monthly Averages'!$A$3:$AR$22,4)</f>
        <v>143998.29032258067</v>
      </c>
      <c r="X43" s="20">
        <f>HLOOKUP($B43,[3]PGT_Flows!$Q$41:$BY$52,2)+HLOOKUP($B43,[3]PGT_Flows!$Q$41:$BY$52,5)+HLOOKUP($B43,[3]PGT_Flows!$Q$41:$BY$52,6)</f>
        <v>89718.181818181823</v>
      </c>
      <c r="Y43" s="20"/>
      <c r="Z43" s="20"/>
      <c r="AA43" s="20">
        <f t="shared" si="6"/>
        <v>1908422.8181818181</v>
      </c>
      <c r="AB43" s="20">
        <v>49741</v>
      </c>
      <c r="AC43" s="20"/>
      <c r="AD43" s="338">
        <f>HLOOKUP($B43,[3]PGT_Flows!$Q$41:$BY$52,4)</f>
        <v>1858681.8181818181</v>
      </c>
      <c r="AE43" s="264"/>
    </row>
    <row r="44" spans="1:34" hidden="1" x14ac:dyDescent="0.2">
      <c r="A44" s="277">
        <f t="shared" si="9"/>
        <v>31</v>
      </c>
      <c r="B44" s="285">
        <f t="shared" ref="B44:B64" si="11">DATE(YEAR(B43),MONTH(B43)+1,1)</f>
        <v>36739</v>
      </c>
      <c r="C44" s="324">
        <f>HLOOKUP($B44,'[3]Monthly Averages'!$A$3:$AR$22,2)</f>
        <v>949520.90322580643</v>
      </c>
      <c r="D44" s="20">
        <f t="shared" si="1"/>
        <v>309486.96774193551</v>
      </c>
      <c r="E44" s="20">
        <f t="shared" si="7"/>
        <v>63448.451612903271</v>
      </c>
      <c r="F44" s="20">
        <f>HLOOKUP($B44,'[3]Monthly Averages'!$A$3:$AR$22,5)</f>
        <v>640033.93548387091</v>
      </c>
      <c r="G44" s="20">
        <f t="shared" si="4"/>
        <v>520515.77419354831</v>
      </c>
      <c r="H44" s="20">
        <f t="shared" si="8"/>
        <v>82762.387096774066</v>
      </c>
      <c r="I44" s="18">
        <f>HLOOKUP($B44,'[3]Monthly Averages'!$A$3:$AR$22,13)/A44</f>
        <v>30403.806451612902</v>
      </c>
      <c r="J44" s="20">
        <f>HLOOKUP($B44,'[3]Monthly Averages'!$A$3:$AR$22,7)</f>
        <v>89114.354838709682</v>
      </c>
      <c r="K44" s="20">
        <f t="shared" si="5"/>
        <v>131520.80645161291</v>
      </c>
      <c r="L44" s="20"/>
      <c r="M44" s="20">
        <v>38897</v>
      </c>
      <c r="N44" s="20">
        <f>HLOOKUP($B44,'[3]Monthly Averages'!$A$3:$AR$22,3)-HLOOKUP($B44,'[3]Monthly Averages'!$A$3:$AR$22,4)</f>
        <v>-111692</v>
      </c>
      <c r="O44" s="20">
        <f>HLOOKUP($B44,'[3]Monthly Averages'!$A$3:$AR$22,10)</f>
        <v>-115201.45161290323</v>
      </c>
      <c r="P44" s="20">
        <f t="shared" si="10"/>
        <v>213777.54838709679</v>
      </c>
      <c r="Q44" s="20"/>
      <c r="R44" s="338">
        <f>HLOOKUP($B44,'[3]Monthly Averages'!$A$3:$AR$22,6)</f>
        <v>-328979</v>
      </c>
      <c r="S44" s="20">
        <f>HLOOKUP($B44,[3]PGT_Flows!$Q$41:$BY$52,3)</f>
        <v>2108409.6774193547</v>
      </c>
      <c r="T44" s="20"/>
      <c r="U44" s="20">
        <f>HLOOKUP($B44,[3]PGT_Flows!$Q$41:$BY$52,7)+HLOOKUP($B44,[3]PGT_Flows!$Q$41:$BY$52,8)+HLOOKUP($B44,[3]PGT_Flows!$Q$41:$BY$52,9)+HLOOKUP($B44,[3]PGT_Flows!$Q$41:$BY$52,11)</f>
        <v>166603.22580645164</v>
      </c>
      <c r="V44" s="20"/>
      <c r="W44" s="20">
        <f>HLOOKUP($B44,'[3]Monthly Averages'!$A$3:$AR$22,3)-HLOOKUP($B44,'[3]Monthly Averages'!$A$3:$AR$22,4)</f>
        <v>-111692</v>
      </c>
      <c r="X44" s="20">
        <f>HLOOKUP($B44,[3]PGT_Flows!$Q$41:$BY$52,2)+HLOOKUP($B44,[3]PGT_Flows!$Q$41:$BY$52,5)+HLOOKUP($B44,[3]PGT_Flows!$Q$41:$BY$52,6)</f>
        <v>88896.774193548394</v>
      </c>
      <c r="Y44" s="20"/>
      <c r="Z44" s="20"/>
      <c r="AA44" s="20">
        <f t="shared" si="6"/>
        <v>1901326.1935483871</v>
      </c>
      <c r="AB44" s="20">
        <v>48952</v>
      </c>
      <c r="AC44" s="20"/>
      <c r="AD44" s="338">
        <f>HLOOKUP($B44,[3]PGT_Flows!$Q$41:$BY$52,4)</f>
        <v>1852374.1935483871</v>
      </c>
      <c r="AE44" s="264"/>
    </row>
    <row r="45" spans="1:34" hidden="1" x14ac:dyDescent="0.2">
      <c r="A45" s="277">
        <f t="shared" si="9"/>
        <v>30</v>
      </c>
      <c r="B45" s="285">
        <f t="shared" si="11"/>
        <v>36770</v>
      </c>
      <c r="C45" s="324">
        <f>HLOOKUP($B45,'[3]Monthly Averages'!$A$3:$AR$22,2)</f>
        <v>766301.66666666663</v>
      </c>
      <c r="D45" s="20">
        <f t="shared" si="1"/>
        <v>396135.23333333328</v>
      </c>
      <c r="E45" s="20">
        <f t="shared" si="7"/>
        <v>99867.966666666674</v>
      </c>
      <c r="F45" s="20">
        <f>HLOOKUP($B45,'[3]Monthly Averages'!$A$3:$AR$22,5)</f>
        <v>370166.43333333335</v>
      </c>
      <c r="G45" s="20">
        <f t="shared" si="4"/>
        <v>493640.33333333331</v>
      </c>
      <c r="H45" s="20">
        <f t="shared" si="8"/>
        <v>-15112.166666666744</v>
      </c>
      <c r="I45" s="18">
        <f>HLOOKUP($B45,'[3]Monthly Averages'!$A$3:$AR$22,13)/A45</f>
        <v>51199.73333333333</v>
      </c>
      <c r="J45" s="20">
        <f>HLOOKUP($B45,'[3]Monthly Averages'!$A$3:$AR$22,7)</f>
        <v>-174673.63333333333</v>
      </c>
      <c r="K45" s="20">
        <f t="shared" si="5"/>
        <v>129758.43333333332</v>
      </c>
      <c r="L45" s="20"/>
      <c r="M45" s="20">
        <v>69127</v>
      </c>
      <c r="N45" s="20">
        <f>HLOOKUP($B45,'[3]Monthly Averages'!$A$3:$AR$22,3)-HLOOKUP($B45,'[3]Monthly Averages'!$A$3:$AR$22,4)</f>
        <v>25320.066666666651</v>
      </c>
      <c r="O45" s="20">
        <f>HLOOKUP($B45,'[3]Monthly Averages'!$A$3:$AR$22,10)</f>
        <v>-209985</v>
      </c>
      <c r="P45" s="20">
        <f t="shared" si="10"/>
        <v>227544.06666666665</v>
      </c>
      <c r="Q45" s="20"/>
      <c r="R45" s="338">
        <f>HLOOKUP($B45,'[3]Monthly Averages'!$A$3:$AR$22,6)</f>
        <v>-437529.06666666665</v>
      </c>
      <c r="S45" s="20">
        <f>HLOOKUP($B45,[3]PGT_Flows!$Q$41:$BY$52,3)</f>
        <v>2241843.3333333335</v>
      </c>
      <c r="T45" s="20"/>
      <c r="U45" s="20">
        <f>HLOOKUP($B45,[3]PGT_Flows!$Q$41:$BY$52,7)+HLOOKUP($B45,[3]PGT_Flows!$Q$41:$BY$52,8)+HLOOKUP($B45,[3]PGT_Flows!$Q$41:$BY$52,9)+HLOOKUP($B45,[3]PGT_Flows!$Q$41:$BY$52,11)</f>
        <v>198436.66666666669</v>
      </c>
      <c r="V45" s="20"/>
      <c r="W45" s="20">
        <f>HLOOKUP($B45,'[3]Monthly Averages'!$A$3:$AR$22,3)-HLOOKUP($B45,'[3]Monthly Averages'!$A$3:$AR$22,4)</f>
        <v>25320.066666666651</v>
      </c>
      <c r="X45" s="20">
        <f>HLOOKUP($B45,[3]PGT_Flows!$Q$41:$BY$52,2)+HLOOKUP($B45,[3]PGT_Flows!$Q$41:$BY$52,5)+HLOOKUP($B45,[3]PGT_Flows!$Q$41:$BY$52,6)</f>
        <v>90076.666666666672</v>
      </c>
      <c r="Y45" s="20"/>
      <c r="Z45" s="20"/>
      <c r="AA45" s="20">
        <f t="shared" si="6"/>
        <v>1885909.6666666667</v>
      </c>
      <c r="AB45" s="20">
        <v>50853</v>
      </c>
      <c r="AC45" s="20"/>
      <c r="AD45" s="338">
        <f>HLOOKUP($B45,[3]PGT_Flows!$Q$41:$BY$52,4)</f>
        <v>1835056.6666666667</v>
      </c>
      <c r="AE45" s="264"/>
    </row>
    <row r="46" spans="1:34" hidden="1" x14ac:dyDescent="0.2">
      <c r="A46" s="277">
        <f t="shared" si="9"/>
        <v>31</v>
      </c>
      <c r="B46" s="289">
        <f t="shared" si="11"/>
        <v>36800</v>
      </c>
      <c r="C46" s="339">
        <f>HLOOKUP($B46,'[3]Monthly Averages'!$A$3:$AR$22,2)</f>
        <v>855036.80645161285</v>
      </c>
      <c r="D46" s="23">
        <f t="shared" si="1"/>
        <v>431692.99999999994</v>
      </c>
      <c r="E46" s="23">
        <f t="shared" si="7"/>
        <v>-59276.483870967757</v>
      </c>
      <c r="F46" s="23">
        <f>HLOOKUP($B46,'[3]Monthly Averages'!$A$3:$AR$22,5)</f>
        <v>423343.80645161291</v>
      </c>
      <c r="G46" s="23">
        <f t="shared" si="4"/>
        <v>624850.80645161297</v>
      </c>
      <c r="H46" s="23">
        <f t="shared" si="8"/>
        <v>72705.612903225934</v>
      </c>
      <c r="I46" s="21">
        <f>HLOOKUP($B46,'[3]Monthly Averages'!$A$3:$AR$22,13)/A46</f>
        <v>-16129.193548387097</v>
      </c>
      <c r="J46" s="23">
        <f>HLOOKUP($B46,'[3]Monthly Averages'!$A$3:$AR$22,7)</f>
        <v>-185377.80645161291</v>
      </c>
      <c r="K46" s="23">
        <f t="shared" si="5"/>
        <v>196669.74193548388</v>
      </c>
      <c r="L46" s="23"/>
      <c r="M46" s="23">
        <v>123390</v>
      </c>
      <c r="N46" s="23">
        <f>HLOOKUP($B46,'[3]Monthly Averages'!$A$3:$AR$22,3)-HLOOKUP($B46,'[3]Monthly Averages'!$A$3:$AR$22,4)</f>
        <v>88995.225806451621</v>
      </c>
      <c r="O46" s="23">
        <f>HLOOKUP($B46,'[3]Monthly Averages'!$A$3:$AR$22,10)</f>
        <v>-169662.32258064515</v>
      </c>
      <c r="P46" s="23">
        <f t="shared" si="10"/>
        <v>293792.83870967745</v>
      </c>
      <c r="Q46" s="23"/>
      <c r="R46" s="340">
        <f>HLOOKUP($B46,'[3]Monthly Averages'!$A$3:$AR$22,6)</f>
        <v>-463455.16129032261</v>
      </c>
      <c r="S46" s="23">
        <f>HLOOKUP($B46,[3]PGT_Flows!$Q$41:$BY$52,3)</f>
        <v>2332035.4838709678</v>
      </c>
      <c r="T46" s="23"/>
      <c r="U46" s="23">
        <f>HLOOKUP($B46,[3]PGT_Flows!$Q$41:$BY$52,7)+HLOOKUP($B46,[3]PGT_Flows!$Q$41:$BY$52,8)+HLOOKUP($B46,[3]PGT_Flows!$Q$41:$BY$52,9)+HLOOKUP($B46,[3]PGT_Flows!$Q$41:$BY$52,11)</f>
        <v>255167.74193548388</v>
      </c>
      <c r="V46" s="23"/>
      <c r="W46" s="23">
        <f>HLOOKUP($B46,'[3]Monthly Averages'!$A$3:$AR$22,3)-HLOOKUP($B46,'[3]Monthly Averages'!$A$3:$AR$22,4)</f>
        <v>88995.225806451621</v>
      </c>
      <c r="X46" s="23">
        <f>HLOOKUP($B46,[3]PGT_Flows!$Q$41:$BY$52,2)+HLOOKUP($B46,[3]PGT_Flows!$Q$41:$BY$52,5)+HLOOKUP($B46,[3]PGT_Flows!$Q$41:$BY$52,6)</f>
        <v>109690.32258064517</v>
      </c>
      <c r="Y46" s="23"/>
      <c r="Z46" s="23"/>
      <c r="AA46" s="23">
        <f t="shared" si="6"/>
        <v>1856658.1935483871</v>
      </c>
      <c r="AB46" s="23">
        <v>69984</v>
      </c>
      <c r="AC46" s="23"/>
      <c r="AD46" s="340">
        <f>HLOOKUP($B46,[3]PGT_Flows!$Q$41:$BY$52,4)</f>
        <v>1786674.1935483871</v>
      </c>
      <c r="AE46" s="264"/>
    </row>
    <row r="47" spans="1:34" hidden="1" x14ac:dyDescent="0.2">
      <c r="A47" s="277">
        <f t="shared" si="9"/>
        <v>30</v>
      </c>
      <c r="B47" s="285">
        <f t="shared" si="11"/>
        <v>36831</v>
      </c>
      <c r="C47" s="324">
        <v>920638.24137931038</v>
      </c>
      <c r="D47" s="20">
        <f t="shared" si="1"/>
        <v>621689.10344827594</v>
      </c>
      <c r="E47" s="20">
        <f t="shared" si="7"/>
        <v>113023.43678160931</v>
      </c>
      <c r="F47" s="20">
        <v>298949.13793103449</v>
      </c>
      <c r="G47" s="20">
        <f t="shared" si="4"/>
        <v>682808.86206896557</v>
      </c>
      <c r="H47" s="20">
        <f t="shared" si="8"/>
        <v>66030.128735632286</v>
      </c>
      <c r="I47" s="18">
        <v>-104417</v>
      </c>
      <c r="J47" s="20">
        <v>-279442.72413793101</v>
      </c>
      <c r="K47" s="20">
        <f t="shared" si="5"/>
        <v>237091.13793103455</v>
      </c>
      <c r="L47" s="20"/>
      <c r="M47" s="20">
        <v>128330</v>
      </c>
      <c r="N47" s="20">
        <f t="shared" ref="N47:N57" si="12">+W47</f>
        <v>291844.58620689658</v>
      </c>
      <c r="O47" s="20">
        <v>-96359.275862068971</v>
      </c>
      <c r="P47" s="20">
        <f t="shared" si="10"/>
        <v>382113.13793103443</v>
      </c>
      <c r="Q47" s="20"/>
      <c r="R47" s="338">
        <v>-478472.41379310342</v>
      </c>
      <c r="S47" s="20">
        <v>2507701.4285714286</v>
      </c>
      <c r="T47" s="20"/>
      <c r="U47" s="20">
        <v>205974.28571428568</v>
      </c>
      <c r="V47" s="20"/>
      <c r="W47" s="20">
        <v>291844.58620689658</v>
      </c>
      <c r="X47" s="20">
        <v>137559.28571428571</v>
      </c>
      <c r="Y47" s="20"/>
      <c r="Z47" s="20"/>
      <c r="AA47" s="20">
        <v>1779169.2857142857</v>
      </c>
      <c r="AB47" s="20">
        <v>110529.28571428571</v>
      </c>
      <c r="AC47" s="20"/>
      <c r="AD47" s="338">
        <v>1668640</v>
      </c>
      <c r="AE47" s="341"/>
      <c r="AG47" s="305"/>
      <c r="AH47" s="305"/>
    </row>
    <row r="48" spans="1:34" hidden="1" x14ac:dyDescent="0.2">
      <c r="A48" s="277">
        <f t="shared" si="9"/>
        <v>31</v>
      </c>
      <c r="B48" s="285">
        <f t="shared" si="11"/>
        <v>36861</v>
      </c>
      <c r="C48" s="324">
        <v>948561.1</v>
      </c>
      <c r="D48" s="20">
        <f t="shared" si="1"/>
        <v>622049.39999999991</v>
      </c>
      <c r="E48" s="20">
        <f t="shared" si="7"/>
        <v>5568.0774193546968</v>
      </c>
      <c r="F48" s="20">
        <v>326511.7</v>
      </c>
      <c r="G48" s="20">
        <f t="shared" si="4"/>
        <v>577994.4</v>
      </c>
      <c r="H48" s="20">
        <f t="shared" si="8"/>
        <v>-80187.180645161308</v>
      </c>
      <c r="I48" s="18">
        <v>65365</v>
      </c>
      <c r="J48" s="20">
        <v>-316847.7</v>
      </c>
      <c r="K48" s="20">
        <f t="shared" si="5"/>
        <v>239126.16666666669</v>
      </c>
      <c r="L48" s="20"/>
      <c r="M48" s="20">
        <v>152453</v>
      </c>
      <c r="N48" s="20">
        <f t="shared" si="12"/>
        <v>296141.83333333331</v>
      </c>
      <c r="O48" s="20">
        <v>-107379.03333333334</v>
      </c>
      <c r="P48" s="20">
        <f t="shared" si="10"/>
        <v>389903.73333333334</v>
      </c>
      <c r="Q48" s="20"/>
      <c r="R48" s="338">
        <v>-497282.76666666666</v>
      </c>
      <c r="S48" s="20">
        <v>2616063.1034482759</v>
      </c>
      <c r="T48" s="20"/>
      <c r="U48" s="20">
        <v>225516.20689655171</v>
      </c>
      <c r="V48" s="20"/>
      <c r="W48" s="20">
        <v>296141.83333333331</v>
      </c>
      <c r="X48" s="20">
        <v>137948.96551724139</v>
      </c>
      <c r="Y48" s="20"/>
      <c r="Z48" s="20"/>
      <c r="AA48" s="20">
        <v>1909310</v>
      </c>
      <c r="AB48" s="20">
        <v>122354.13793103448</v>
      </c>
      <c r="AC48" s="20"/>
      <c r="AD48" s="338">
        <f t="shared" ref="AD48:AD56" si="13">AA48-AB48</f>
        <v>1786955.8620689656</v>
      </c>
      <c r="AE48" s="341"/>
      <c r="AG48" s="305"/>
      <c r="AH48" s="305"/>
    </row>
    <row r="49" spans="1:34" hidden="1" x14ac:dyDescent="0.2">
      <c r="A49" s="277">
        <f t="shared" si="9"/>
        <v>31</v>
      </c>
      <c r="B49" s="285">
        <f t="shared" si="11"/>
        <v>36892</v>
      </c>
      <c r="C49" s="324">
        <v>878069.5</v>
      </c>
      <c r="D49" s="20">
        <f t="shared" si="1"/>
        <v>610783.7333333334</v>
      </c>
      <c r="E49" s="20">
        <f t="shared" si="7"/>
        <v>-53964.008602150483</v>
      </c>
      <c r="F49" s="20">
        <v>267285.76666666666</v>
      </c>
      <c r="G49" s="20">
        <f t="shared" si="4"/>
        <v>527415.21494252875</v>
      </c>
      <c r="H49" s="20">
        <f t="shared" si="8"/>
        <v>-179454.5915090841</v>
      </c>
      <c r="I49" s="18">
        <v>-61245</v>
      </c>
      <c r="J49" s="20">
        <v>-198884.44827586206</v>
      </c>
      <c r="K49" s="20">
        <f t="shared" si="5"/>
        <v>227919.44827586206</v>
      </c>
      <c r="L49" s="20"/>
      <c r="M49" s="20">
        <v>154176</v>
      </c>
      <c r="N49" s="20">
        <f t="shared" si="12"/>
        <v>255776</v>
      </c>
      <c r="O49" s="20">
        <v>-16851.896551724138</v>
      </c>
      <c r="P49" s="20">
        <f t="shared" si="10"/>
        <v>408781.37011494255</v>
      </c>
      <c r="Q49" s="20"/>
      <c r="R49" s="338">
        <v>-425633.26666666666</v>
      </c>
      <c r="S49" s="20">
        <v>2591551.2903225808</v>
      </c>
      <c r="T49" s="20"/>
      <c r="U49" s="20">
        <v>221210.6451612903</v>
      </c>
      <c r="V49" s="20"/>
      <c r="W49" s="20">
        <v>255776</v>
      </c>
      <c r="X49" s="20">
        <v>135545.80645161291</v>
      </c>
      <c r="Y49" s="20"/>
      <c r="Z49" s="20"/>
      <c r="AA49" s="20">
        <v>1892166</v>
      </c>
      <c r="AB49" s="20">
        <v>106947.09677419355</v>
      </c>
      <c r="AC49" s="20"/>
      <c r="AD49" s="338">
        <f t="shared" si="13"/>
        <v>1785218.9032258065</v>
      </c>
      <c r="AE49" s="341"/>
      <c r="AF49" s="305"/>
      <c r="AG49" s="305"/>
      <c r="AH49" s="305"/>
    </row>
    <row r="50" spans="1:34" hidden="1" x14ac:dyDescent="0.2">
      <c r="A50" s="277">
        <f t="shared" si="9"/>
        <v>28</v>
      </c>
      <c r="B50" s="285">
        <f t="shared" si="11"/>
        <v>36923</v>
      </c>
      <c r="C50" s="324">
        <v>812113.32142857148</v>
      </c>
      <c r="D50" s="20">
        <f t="shared" si="1"/>
        <v>566113.32142857148</v>
      </c>
      <c r="E50" s="20">
        <f t="shared" si="7"/>
        <v>-43717.988916256116</v>
      </c>
      <c r="F50" s="20">
        <v>246000</v>
      </c>
      <c r="G50" s="20">
        <f t="shared" si="4"/>
        <v>688855.89285714284</v>
      </c>
      <c r="H50" s="20">
        <f t="shared" si="8"/>
        <v>31904.892857142841</v>
      </c>
      <c r="I50" s="18">
        <v>-196618</v>
      </c>
      <c r="J50" s="20">
        <v>-246237.89285714287</v>
      </c>
      <c r="K50" s="20">
        <f t="shared" si="5"/>
        <v>227638.85714285713</v>
      </c>
      <c r="L50" s="20"/>
      <c r="M50" s="20">
        <v>143150</v>
      </c>
      <c r="N50" s="20">
        <f t="shared" si="12"/>
        <v>208828</v>
      </c>
      <c r="O50" s="20">
        <v>-121898.75</v>
      </c>
      <c r="P50" s="20">
        <f t="shared" si="10"/>
        <v>369559.14285714284</v>
      </c>
      <c r="Q50" s="20"/>
      <c r="R50" s="338">
        <v>-491457.89285714284</v>
      </c>
      <c r="S50" s="20">
        <v>2574022.8571428573</v>
      </c>
      <c r="T50" s="20"/>
      <c r="U50" s="20">
        <v>196458.92857142855</v>
      </c>
      <c r="V50" s="20"/>
      <c r="W50" s="20">
        <v>208828</v>
      </c>
      <c r="X50" s="20">
        <v>137901.42857142858</v>
      </c>
      <c r="Y50" s="20"/>
      <c r="Z50" s="20"/>
      <c r="AA50" s="20">
        <v>1913897</v>
      </c>
      <c r="AB50" s="20">
        <v>103067.14285714286</v>
      </c>
      <c r="AC50" s="20"/>
      <c r="AD50" s="338">
        <f t="shared" si="13"/>
        <v>1810829.857142857</v>
      </c>
      <c r="AE50" s="341"/>
      <c r="AF50" s="305"/>
      <c r="AG50" s="305"/>
      <c r="AH50" s="305"/>
    </row>
    <row r="51" spans="1:34" hidden="1" x14ac:dyDescent="0.2">
      <c r="A51" s="277">
        <f t="shared" si="9"/>
        <v>31</v>
      </c>
      <c r="B51" s="289">
        <f t="shared" si="11"/>
        <v>36951</v>
      </c>
      <c r="C51" s="339">
        <v>785634.54838709673</v>
      </c>
      <c r="D51" s="23">
        <f t="shared" si="1"/>
        <v>551936.6129032257</v>
      </c>
      <c r="E51" s="23">
        <f t="shared" si="7"/>
        <v>22170.419354838552</v>
      </c>
      <c r="F51" s="23">
        <v>233697.93548387097</v>
      </c>
      <c r="G51" s="23">
        <f t="shared" si="4"/>
        <v>539589.3548387097</v>
      </c>
      <c r="H51" s="23">
        <f t="shared" si="8"/>
        <v>-22698.483870967757</v>
      </c>
      <c r="I51" s="21">
        <v>8963</v>
      </c>
      <c r="J51" s="23">
        <v>-314854.41935483873</v>
      </c>
      <c r="K51" s="23">
        <f t="shared" si="5"/>
        <v>171792.19354838709</v>
      </c>
      <c r="L51" s="23"/>
      <c r="M51" s="23">
        <v>137849</v>
      </c>
      <c r="N51" s="23">
        <f t="shared" si="12"/>
        <v>157329</v>
      </c>
      <c r="O51" s="23">
        <v>-191468.61290322582</v>
      </c>
      <c r="P51" s="23">
        <f t="shared" si="10"/>
        <v>291591.96774193546</v>
      </c>
      <c r="Q51" s="23"/>
      <c r="R51" s="340">
        <v>-483060.58064516127</v>
      </c>
      <c r="S51" s="23">
        <v>2451304.8387096776</v>
      </c>
      <c r="T51" s="23"/>
      <c r="U51" s="23">
        <v>185557.74193548385</v>
      </c>
      <c r="V51" s="23"/>
      <c r="W51" s="23">
        <v>157329</v>
      </c>
      <c r="X51" s="23">
        <v>125263.87096774194</v>
      </c>
      <c r="Y51" s="23"/>
      <c r="Z51" s="23"/>
      <c r="AA51" s="23">
        <v>1907240</v>
      </c>
      <c r="AB51" s="23">
        <v>74222.903225806454</v>
      </c>
      <c r="AC51" s="23"/>
      <c r="AD51" s="340">
        <f t="shared" si="13"/>
        <v>1833017.0967741935</v>
      </c>
      <c r="AE51" s="341"/>
      <c r="AG51" s="305"/>
      <c r="AH51" s="305"/>
    </row>
    <row r="52" spans="1:34" hidden="1" x14ac:dyDescent="0.2">
      <c r="A52" s="277">
        <f t="shared" si="9"/>
        <v>30</v>
      </c>
      <c r="B52" s="285">
        <f t="shared" si="11"/>
        <v>36982</v>
      </c>
      <c r="C52" s="324">
        <v>664560.06666666665</v>
      </c>
      <c r="D52" s="20">
        <v>482408</v>
      </c>
      <c r="E52" s="20">
        <f t="shared" si="7"/>
        <v>87739.433333333291</v>
      </c>
      <c r="F52" s="20">
        <v>226383.36666666667</v>
      </c>
      <c r="G52" s="20">
        <v>453999</v>
      </c>
      <c r="H52" s="20">
        <f t="shared" si="8"/>
        <v>8768.5999999999767</v>
      </c>
      <c r="I52" s="18">
        <v>112013</v>
      </c>
      <c r="J52" s="20">
        <v>-285236.13333333336</v>
      </c>
      <c r="K52" s="20">
        <f t="shared" si="5"/>
        <v>180085.1333333333</v>
      </c>
      <c r="L52" s="20"/>
      <c r="M52" s="20">
        <v>131833</v>
      </c>
      <c r="N52" s="20">
        <f t="shared" si="12"/>
        <v>99946</v>
      </c>
      <c r="O52" s="20">
        <v>-233542.26666666666</v>
      </c>
      <c r="P52" s="20">
        <f t="shared" si="10"/>
        <v>228598.63333333336</v>
      </c>
      <c r="Q52" s="20"/>
      <c r="R52" s="338">
        <v>-462140.9</v>
      </c>
      <c r="S52" s="20">
        <v>2386162.6666666665</v>
      </c>
      <c r="T52" s="20"/>
      <c r="U52" s="20">
        <v>187820.66666666666</v>
      </c>
      <c r="V52" s="20"/>
      <c r="W52" s="20">
        <v>99946</v>
      </c>
      <c r="X52" s="20">
        <v>121870</v>
      </c>
      <c r="Y52" s="20"/>
      <c r="Z52" s="20"/>
      <c r="AA52" s="20">
        <v>1906501</v>
      </c>
      <c r="AB52" s="20">
        <v>65395.666666666664</v>
      </c>
      <c r="AC52" s="20"/>
      <c r="AD52" s="338">
        <f t="shared" si="13"/>
        <v>1841105.3333333333</v>
      </c>
      <c r="AE52" s="341"/>
    </row>
    <row r="53" spans="1:34" hidden="1" x14ac:dyDescent="0.2">
      <c r="A53" s="277">
        <f t="shared" si="9"/>
        <v>31</v>
      </c>
      <c r="B53" s="285">
        <f t="shared" si="11"/>
        <v>37012</v>
      </c>
      <c r="C53" s="324">
        <v>760100.4444444445</v>
      </c>
      <c r="D53" s="20">
        <v>394362</v>
      </c>
      <c r="E53" s="20">
        <f t="shared" si="7"/>
        <v>52258.161290322605</v>
      </c>
      <c r="F53" s="20">
        <v>340381.27777777775</v>
      </c>
      <c r="G53" s="20">
        <v>528284</v>
      </c>
      <c r="H53" s="20">
        <f t="shared" si="8"/>
        <v>86792.774193548423</v>
      </c>
      <c r="I53" s="18">
        <v>223117</v>
      </c>
      <c r="J53" s="20">
        <v>-380021.11111111112</v>
      </c>
      <c r="K53" s="20">
        <f t="shared" si="5"/>
        <v>159841</v>
      </c>
      <c r="L53" s="20"/>
      <c r="M53" s="20">
        <v>130509</v>
      </c>
      <c r="N53" s="20">
        <f t="shared" si="12"/>
        <v>127568</v>
      </c>
      <c r="O53" s="20">
        <v>-281785.11111111112</v>
      </c>
      <c r="P53" s="20">
        <f t="shared" si="10"/>
        <v>217434.55555555556</v>
      </c>
      <c r="Q53" s="20"/>
      <c r="R53" s="338">
        <v>-499219.66666666669</v>
      </c>
      <c r="S53" s="20">
        <v>2338425</v>
      </c>
      <c r="T53" s="20"/>
      <c r="U53" s="20">
        <v>179113.88888888891</v>
      </c>
      <c r="V53" s="20"/>
      <c r="W53" s="20">
        <v>127568</v>
      </c>
      <c r="X53" s="20">
        <v>118312.22222222222</v>
      </c>
      <c r="Y53" s="20"/>
      <c r="Z53" s="20"/>
      <c r="AA53" s="20">
        <v>1769861</v>
      </c>
      <c r="AB53" s="20">
        <v>46768.333333333336</v>
      </c>
      <c r="AC53" s="20"/>
      <c r="AD53" s="338">
        <f t="shared" si="13"/>
        <v>1723092.6666666667</v>
      </c>
      <c r="AE53" s="341"/>
    </row>
    <row r="54" spans="1:34" hidden="1" x14ac:dyDescent="0.2">
      <c r="A54" s="277">
        <f t="shared" si="9"/>
        <v>30</v>
      </c>
      <c r="B54" s="285">
        <f t="shared" si="11"/>
        <v>37043</v>
      </c>
      <c r="C54" s="324">
        <v>612584</v>
      </c>
      <c r="D54" s="20">
        <f>+C54-F54</f>
        <v>320909</v>
      </c>
      <c r="E54" s="20">
        <f t="shared" si="7"/>
        <v>-21141.900000000023</v>
      </c>
      <c r="F54" s="20">
        <v>291675</v>
      </c>
      <c r="G54" s="20">
        <f>+F54-J54-I54</f>
        <v>539701</v>
      </c>
      <c r="H54" s="20">
        <f t="shared" si="8"/>
        <v>41321.599999999919</v>
      </c>
      <c r="I54" s="18">
        <v>1318</v>
      </c>
      <c r="J54" s="20">
        <v>-249344</v>
      </c>
      <c r="K54" s="20">
        <f t="shared" si="5"/>
        <v>130725</v>
      </c>
      <c r="L54" s="20"/>
      <c r="M54" s="20">
        <v>52432</v>
      </c>
      <c r="N54" s="20">
        <f t="shared" si="12"/>
        <v>48880</v>
      </c>
      <c r="O54" s="20">
        <v>-278757</v>
      </c>
      <c r="P54" s="20">
        <f t="shared" si="10"/>
        <v>189209</v>
      </c>
      <c r="Q54" s="20"/>
      <c r="R54" s="338">
        <v>-467966</v>
      </c>
      <c r="S54" s="20">
        <v>2032582</v>
      </c>
      <c r="T54" s="20"/>
      <c r="U54" s="20">
        <v>90076</v>
      </c>
      <c r="V54" s="20"/>
      <c r="W54" s="20">
        <v>48880</v>
      </c>
      <c r="X54" s="20">
        <v>135564</v>
      </c>
      <c r="Y54" s="20"/>
      <c r="Z54" s="20"/>
      <c r="AA54" s="20">
        <v>1782088</v>
      </c>
      <c r="AB54" s="20">
        <v>37915</v>
      </c>
      <c r="AC54" s="20"/>
      <c r="AD54" s="338">
        <f t="shared" si="13"/>
        <v>1744173</v>
      </c>
      <c r="AE54" s="341"/>
    </row>
    <row r="55" spans="1:34" hidden="1" x14ac:dyDescent="0.2">
      <c r="A55" s="277">
        <f t="shared" si="9"/>
        <v>31</v>
      </c>
      <c r="B55" s="285">
        <f t="shared" si="11"/>
        <v>37073</v>
      </c>
      <c r="C55" s="324">
        <v>767104</v>
      </c>
      <c r="D55" s="20">
        <f>+C55-F55</f>
        <v>321783</v>
      </c>
      <c r="E55" s="20">
        <f t="shared" si="7"/>
        <v>20543.677419354848</v>
      </c>
      <c r="F55" s="20">
        <v>445321</v>
      </c>
      <c r="G55" s="20">
        <f>+F55-J55-I55</f>
        <v>516209</v>
      </c>
      <c r="H55" s="20">
        <f t="shared" si="8"/>
        <v>-11058.516129032243</v>
      </c>
      <c r="I55" s="18">
        <v>15655</v>
      </c>
      <c r="J55" s="20">
        <v>-86543</v>
      </c>
      <c r="K55" s="20">
        <f t="shared" si="5"/>
        <v>101701</v>
      </c>
      <c r="L55" s="20"/>
      <c r="M55" s="20">
        <v>49704</v>
      </c>
      <c r="N55" s="20">
        <f t="shared" si="12"/>
        <v>-89489</v>
      </c>
      <c r="O55" s="20">
        <v>-228029</v>
      </c>
      <c r="P55" s="20">
        <f t="shared" si="10"/>
        <v>169856</v>
      </c>
      <c r="Q55" s="20"/>
      <c r="R55" s="338">
        <v>-397885</v>
      </c>
      <c r="S55" s="20">
        <v>2019442</v>
      </c>
      <c r="T55" s="20"/>
      <c r="U55" s="20">
        <v>89666</v>
      </c>
      <c r="V55" s="20"/>
      <c r="W55" s="20">
        <v>-89489</v>
      </c>
      <c r="X55" s="20">
        <v>127199</v>
      </c>
      <c r="Y55" s="20"/>
      <c r="Z55" s="20"/>
      <c r="AA55" s="20">
        <v>1860119</v>
      </c>
      <c r="AB55" s="20">
        <v>89783</v>
      </c>
      <c r="AC55" s="20"/>
      <c r="AD55" s="338">
        <f t="shared" si="13"/>
        <v>1770336</v>
      </c>
      <c r="AE55" s="341"/>
    </row>
    <row r="56" spans="1:34" hidden="1" x14ac:dyDescent="0.2">
      <c r="A56" s="277">
        <f t="shared" si="9"/>
        <v>31</v>
      </c>
      <c r="B56" s="285">
        <f t="shared" si="11"/>
        <v>37104</v>
      </c>
      <c r="C56" s="324">
        <v>780911</v>
      </c>
      <c r="D56" s="20">
        <f>+C56-F56</f>
        <v>317560</v>
      </c>
      <c r="E56" s="20">
        <f t="shared" si="7"/>
        <v>8073.0322580644861</v>
      </c>
      <c r="F56" s="20">
        <v>463351</v>
      </c>
      <c r="G56" s="20">
        <f>+F56-J56-I56</f>
        <v>497244</v>
      </c>
      <c r="H56" s="20">
        <f t="shared" si="8"/>
        <v>-23271.774193548306</v>
      </c>
      <c r="I56" s="18">
        <v>31761</v>
      </c>
      <c r="J56" s="20">
        <v>-65654</v>
      </c>
      <c r="K56" s="20">
        <f t="shared" si="5"/>
        <v>105182</v>
      </c>
      <c r="L56" s="20"/>
      <c r="M56" s="20">
        <v>37334</v>
      </c>
      <c r="N56" s="20">
        <f t="shared" si="12"/>
        <v>-54401</v>
      </c>
      <c r="O56" s="20">
        <v>-187903</v>
      </c>
      <c r="P56" s="20">
        <f t="shared" si="10"/>
        <v>167793</v>
      </c>
      <c r="Q56" s="20"/>
      <c r="R56" s="338">
        <v>-355696</v>
      </c>
      <c r="S56" s="20">
        <v>2088785</v>
      </c>
      <c r="T56" s="20"/>
      <c r="U56" s="20">
        <v>71399</v>
      </c>
      <c r="V56" s="20"/>
      <c r="W56" s="20">
        <v>-54401</v>
      </c>
      <c r="X56" s="20">
        <v>127915</v>
      </c>
      <c r="Y56" s="20"/>
      <c r="Z56" s="20"/>
      <c r="AA56" s="20">
        <v>1900420</v>
      </c>
      <c r="AB56" s="20">
        <v>114248</v>
      </c>
      <c r="AC56" s="20"/>
      <c r="AD56" s="338">
        <f t="shared" si="13"/>
        <v>1786172</v>
      </c>
      <c r="AE56" s="341"/>
    </row>
    <row r="57" spans="1:34" hidden="1" x14ac:dyDescent="0.2">
      <c r="A57" s="277">
        <f t="shared" si="9"/>
        <v>30</v>
      </c>
      <c r="B57" s="285">
        <f t="shared" si="11"/>
        <v>37135</v>
      </c>
      <c r="C57" s="324">
        <v>766812</v>
      </c>
      <c r="D57" s="20">
        <f>+C57-F57</f>
        <v>284144</v>
      </c>
      <c r="E57" s="20">
        <f t="shared" si="7"/>
        <v>-111991.23333333328</v>
      </c>
      <c r="F57" s="20">
        <v>482668</v>
      </c>
      <c r="G57" s="20">
        <f>+F57-J57-I57</f>
        <v>457264</v>
      </c>
      <c r="H57" s="20">
        <f t="shared" si="8"/>
        <v>-36376.333333333314</v>
      </c>
      <c r="I57" s="18">
        <v>52698</v>
      </c>
      <c r="J57" s="20">
        <v>-27294</v>
      </c>
      <c r="K57" s="20">
        <f t="shared" si="5"/>
        <v>321481</v>
      </c>
      <c r="L57" s="20"/>
      <c r="M57" s="20">
        <v>74364</v>
      </c>
      <c r="N57" s="20">
        <f t="shared" si="12"/>
        <v>93383</v>
      </c>
      <c r="O57" s="20">
        <v>-181028</v>
      </c>
      <c r="P57" s="20">
        <v>183857</v>
      </c>
      <c r="Q57" s="20"/>
      <c r="R57" s="338">
        <v>-363522</v>
      </c>
      <c r="S57" s="20">
        <v>2025540</v>
      </c>
      <c r="T57" s="20"/>
      <c r="U57" s="20">
        <v>110485</v>
      </c>
      <c r="V57" s="20"/>
      <c r="W57" s="20">
        <v>93383</v>
      </c>
      <c r="X57" s="20">
        <v>115824</v>
      </c>
      <c r="Y57" s="20"/>
      <c r="Z57" s="20"/>
      <c r="AA57" s="20">
        <v>1836725</v>
      </c>
      <c r="AB57" s="20">
        <f>+AA57-AD57</f>
        <v>101865</v>
      </c>
      <c r="AC57" s="20"/>
      <c r="AD57" s="342">
        <v>1734860</v>
      </c>
      <c r="AE57" s="341"/>
    </row>
    <row r="58" spans="1:34" hidden="1" x14ac:dyDescent="0.2">
      <c r="A58" s="277">
        <f t="shared" si="9"/>
        <v>31</v>
      </c>
      <c r="B58" s="343">
        <f t="shared" si="11"/>
        <v>37165</v>
      </c>
      <c r="C58" s="308">
        <v>870000</v>
      </c>
      <c r="D58" s="23">
        <f>D46+E58</f>
        <v>401692.99999999994</v>
      </c>
      <c r="E58" s="308">
        <v>-30000</v>
      </c>
      <c r="F58" s="23">
        <f t="shared" ref="F58:F63" si="14">+C58-D58</f>
        <v>468307.00000000006</v>
      </c>
      <c r="G58" s="23">
        <f>G46+H58</f>
        <v>529850.80645161297</v>
      </c>
      <c r="H58" s="308">
        <v>-95000</v>
      </c>
      <c r="I58" s="21">
        <f>-(G58-F58+J58)</f>
        <v>17993.61290322576</v>
      </c>
      <c r="J58" s="23">
        <f>-(-O58+N58+M58-K58)</f>
        <v>-79537.419354838668</v>
      </c>
      <c r="K58" s="23">
        <f>K46+L58</f>
        <v>236669.74193548388</v>
      </c>
      <c r="L58" s="308">
        <v>40000</v>
      </c>
      <c r="M58" s="308">
        <v>40000</v>
      </c>
      <c r="N58" s="308">
        <v>95000</v>
      </c>
      <c r="O58" s="23">
        <f t="shared" ref="O58:O63" si="15">+R58+P58</f>
        <v>-181207.16129032255</v>
      </c>
      <c r="P58" s="23">
        <f>P46+Q58</f>
        <v>253792.83870967745</v>
      </c>
      <c r="Q58" s="308">
        <v>-40000</v>
      </c>
      <c r="R58" s="309">
        <v>-435000</v>
      </c>
      <c r="S58" s="308">
        <v>2326000</v>
      </c>
      <c r="T58" s="23"/>
      <c r="U58" s="310">
        <f>U46+V58</f>
        <v>255167.74193548388</v>
      </c>
      <c r="V58" s="308">
        <v>0</v>
      </c>
      <c r="W58" s="296">
        <f>N58</f>
        <v>95000</v>
      </c>
      <c r="X58" s="23">
        <f>X46+Y58</f>
        <v>109690.32258064517</v>
      </c>
      <c r="Y58" s="308">
        <v>0</v>
      </c>
      <c r="Z58" s="308">
        <v>85000</v>
      </c>
      <c r="AA58" s="23">
        <f>S58-T58-U58-W58-X58-Z58</f>
        <v>1781141.935483871</v>
      </c>
      <c r="AB58" s="23">
        <f>AB46+AC58</f>
        <v>69984</v>
      </c>
      <c r="AC58" s="308">
        <v>0</v>
      </c>
      <c r="AD58" s="344">
        <f t="shared" ref="AD58:AD63" si="16">AA58-AB58</f>
        <v>1711157.935483871</v>
      </c>
      <c r="AE58" s="264"/>
    </row>
    <row r="59" spans="1:34" x14ac:dyDescent="0.2">
      <c r="A59" s="277">
        <f t="shared" si="9"/>
        <v>30</v>
      </c>
      <c r="B59" s="278">
        <f t="shared" si="11"/>
        <v>37196</v>
      </c>
      <c r="C59" s="345">
        <v>725000</v>
      </c>
      <c r="D59" s="301">
        <v>776998</v>
      </c>
      <c r="E59" s="346">
        <v>-80000</v>
      </c>
      <c r="F59" s="301">
        <f t="shared" si="14"/>
        <v>-51998</v>
      </c>
      <c r="G59" s="301">
        <v>754852</v>
      </c>
      <c r="H59" s="346">
        <v>-60000</v>
      </c>
      <c r="I59" s="302">
        <v>-800000</v>
      </c>
      <c r="J59" s="301">
        <f>-G59+F59-I59</f>
        <v>-6850</v>
      </c>
      <c r="K59" s="301">
        <v>312678</v>
      </c>
      <c r="L59" s="346">
        <v>-10000</v>
      </c>
      <c r="M59" s="346">
        <v>300000</v>
      </c>
      <c r="N59" s="347">
        <f>K59-J59-M59+O59</f>
        <v>-46514</v>
      </c>
      <c r="O59" s="301">
        <f t="shared" si="15"/>
        <v>-66042</v>
      </c>
      <c r="P59" s="301">
        <v>433958</v>
      </c>
      <c r="Q59" s="346">
        <v>-5000</v>
      </c>
      <c r="R59" s="348">
        <v>-500000</v>
      </c>
      <c r="S59" s="346">
        <v>2575000</v>
      </c>
      <c r="T59" s="301"/>
      <c r="U59" s="347">
        <f>M59+108000</f>
        <v>408000</v>
      </c>
      <c r="V59" s="346">
        <v>0</v>
      </c>
      <c r="W59" s="301">
        <f>-N59</f>
        <v>46514</v>
      </c>
      <c r="X59" s="301">
        <v>200000</v>
      </c>
      <c r="Y59" s="346">
        <v>0</v>
      </c>
      <c r="Z59" s="346">
        <v>85000</v>
      </c>
      <c r="AA59" s="301">
        <f>S59-U59-W59-X59-Z59</f>
        <v>1835486</v>
      </c>
      <c r="AB59" s="301">
        <v>249000</v>
      </c>
      <c r="AC59" s="346">
        <v>75000</v>
      </c>
      <c r="AD59" s="349">
        <f t="shared" si="16"/>
        <v>1586486</v>
      </c>
      <c r="AE59" s="264"/>
    </row>
    <row r="60" spans="1:34" x14ac:dyDescent="0.2">
      <c r="A60" s="277">
        <f t="shared" si="9"/>
        <v>31</v>
      </c>
      <c r="B60" s="285">
        <f t="shared" si="11"/>
        <v>37226</v>
      </c>
      <c r="C60" s="345">
        <v>725000</v>
      </c>
      <c r="D60" s="301">
        <v>847606</v>
      </c>
      <c r="E60" s="346">
        <v>-40000</v>
      </c>
      <c r="F60" s="301">
        <f t="shared" si="14"/>
        <v>-122606</v>
      </c>
      <c r="G60" s="301">
        <v>782790</v>
      </c>
      <c r="H60" s="346">
        <v>-40000</v>
      </c>
      <c r="I60" s="302">
        <v>-800000</v>
      </c>
      <c r="J60" s="301">
        <f>-G60+F60-I60</f>
        <v>-105396</v>
      </c>
      <c r="K60" s="301">
        <v>389554</v>
      </c>
      <c r="L60" s="346">
        <v>-10000</v>
      </c>
      <c r="M60" s="346">
        <v>300000</v>
      </c>
      <c r="N60" s="347">
        <f>K60-J60-M60+O60</f>
        <v>249525</v>
      </c>
      <c r="O60" s="301">
        <f t="shared" si="15"/>
        <v>54575</v>
      </c>
      <c r="P60" s="301">
        <v>554575</v>
      </c>
      <c r="Q60" s="346">
        <v>-5000</v>
      </c>
      <c r="R60" s="348">
        <v>-500000</v>
      </c>
      <c r="S60" s="346">
        <v>2575000</v>
      </c>
      <c r="T60" s="301"/>
      <c r="U60" s="347">
        <f>M60+114000</f>
        <v>414000</v>
      </c>
      <c r="V60" s="346">
        <v>0</v>
      </c>
      <c r="W60" s="301">
        <f>-N60</f>
        <v>-249525</v>
      </c>
      <c r="X60" s="301">
        <v>200000</v>
      </c>
      <c r="Y60" s="346">
        <v>0</v>
      </c>
      <c r="Z60" s="346">
        <v>85000</v>
      </c>
      <c r="AA60" s="301">
        <f>S60-U60-W60-X60-Z60</f>
        <v>2125525</v>
      </c>
      <c r="AB60" s="301">
        <v>243000</v>
      </c>
      <c r="AC60" s="346">
        <v>75000</v>
      </c>
      <c r="AD60" s="349">
        <f t="shared" si="16"/>
        <v>1882525</v>
      </c>
      <c r="AE60" s="264"/>
    </row>
    <row r="61" spans="1:34" x14ac:dyDescent="0.2">
      <c r="A61" s="277">
        <f t="shared" si="9"/>
        <v>31</v>
      </c>
      <c r="B61" s="285">
        <f t="shared" si="11"/>
        <v>37257</v>
      </c>
      <c r="C61" s="345">
        <v>725000</v>
      </c>
      <c r="D61" s="301">
        <v>782150</v>
      </c>
      <c r="E61" s="346">
        <v>-40000</v>
      </c>
      <c r="F61" s="301">
        <f t="shared" si="14"/>
        <v>-57150</v>
      </c>
      <c r="G61" s="301">
        <v>770846</v>
      </c>
      <c r="H61" s="346">
        <v>15000</v>
      </c>
      <c r="I61" s="302">
        <v>-800000</v>
      </c>
      <c r="J61" s="301">
        <f>-G61+F61-I61</f>
        <v>-27996</v>
      </c>
      <c r="K61" s="301">
        <v>306139</v>
      </c>
      <c r="L61" s="346">
        <v>-10000</v>
      </c>
      <c r="M61" s="346">
        <v>300000</v>
      </c>
      <c r="N61" s="347">
        <f>K61-J61-M61+O61</f>
        <v>-23982</v>
      </c>
      <c r="O61" s="301">
        <f t="shared" si="15"/>
        <v>-58117</v>
      </c>
      <c r="P61" s="301">
        <v>441883</v>
      </c>
      <c r="Q61" s="346">
        <v>-5000</v>
      </c>
      <c r="R61" s="348">
        <v>-500000</v>
      </c>
      <c r="S61" s="346">
        <v>2575000</v>
      </c>
      <c r="T61" s="301"/>
      <c r="U61" s="347">
        <f>M61+105000</f>
        <v>405000</v>
      </c>
      <c r="V61" s="346">
        <v>0</v>
      </c>
      <c r="W61" s="301">
        <f>-N61</f>
        <v>23982</v>
      </c>
      <c r="X61" s="301">
        <v>205000</v>
      </c>
      <c r="Y61" s="346">
        <v>0</v>
      </c>
      <c r="Z61" s="346">
        <v>85000</v>
      </c>
      <c r="AA61" s="301">
        <f>S61-U61-W61-X61-Z61</f>
        <v>1856018</v>
      </c>
      <c r="AB61" s="301">
        <v>238000</v>
      </c>
      <c r="AC61" s="346">
        <v>75000</v>
      </c>
      <c r="AD61" s="349">
        <f t="shared" si="16"/>
        <v>1618018</v>
      </c>
      <c r="AE61" s="264"/>
    </row>
    <row r="62" spans="1:34" x14ac:dyDescent="0.2">
      <c r="A62" s="277">
        <f t="shared" si="9"/>
        <v>28</v>
      </c>
      <c r="B62" s="285">
        <f t="shared" si="11"/>
        <v>37288</v>
      </c>
      <c r="C62" s="345">
        <v>725000</v>
      </c>
      <c r="D62" s="301">
        <v>799198</v>
      </c>
      <c r="E62" s="346">
        <v>-40000</v>
      </c>
      <c r="F62" s="301">
        <f t="shared" si="14"/>
        <v>-74198</v>
      </c>
      <c r="G62" s="301">
        <v>717948</v>
      </c>
      <c r="H62" s="346">
        <v>-130000</v>
      </c>
      <c r="I62" s="302">
        <v>-800000</v>
      </c>
      <c r="J62" s="301">
        <f>-G62+F62-I62</f>
        <v>7854</v>
      </c>
      <c r="K62" s="301">
        <v>276516</v>
      </c>
      <c r="L62" s="346">
        <v>-10000</v>
      </c>
      <c r="M62" s="346">
        <v>250000</v>
      </c>
      <c r="N62" s="347">
        <f>K62-J62-M62+O62</f>
        <v>-57842</v>
      </c>
      <c r="O62" s="301">
        <f t="shared" si="15"/>
        <v>-76504</v>
      </c>
      <c r="P62" s="301">
        <v>423496</v>
      </c>
      <c r="Q62" s="346">
        <v>-5000</v>
      </c>
      <c r="R62" s="348">
        <v>-500000</v>
      </c>
      <c r="S62" s="346">
        <v>2575000</v>
      </c>
      <c r="T62" s="301"/>
      <c r="U62" s="347">
        <f>M62+82000</f>
        <v>332000</v>
      </c>
      <c r="V62" s="346">
        <v>0</v>
      </c>
      <c r="W62" s="301">
        <f>-N62</f>
        <v>57842</v>
      </c>
      <c r="X62" s="301">
        <v>205000</v>
      </c>
      <c r="Y62" s="346">
        <v>0</v>
      </c>
      <c r="Z62" s="346">
        <v>85000</v>
      </c>
      <c r="AA62" s="301">
        <f>S62-U62-W62-X62-Z62</f>
        <v>1895158</v>
      </c>
      <c r="AB62" s="301">
        <v>227000</v>
      </c>
      <c r="AC62" s="346">
        <v>75000</v>
      </c>
      <c r="AD62" s="349">
        <f t="shared" si="16"/>
        <v>1668158</v>
      </c>
      <c r="AE62" s="264"/>
    </row>
    <row r="63" spans="1:34" ht="12" thickBot="1" x14ac:dyDescent="0.25">
      <c r="A63" s="277">
        <f t="shared" si="9"/>
        <v>31</v>
      </c>
      <c r="B63" s="315">
        <f t="shared" si="11"/>
        <v>37316</v>
      </c>
      <c r="C63" s="350">
        <v>725000</v>
      </c>
      <c r="D63" s="322">
        <v>660721</v>
      </c>
      <c r="E63" s="351">
        <v>-30000</v>
      </c>
      <c r="F63" s="322">
        <f t="shared" si="14"/>
        <v>64279</v>
      </c>
      <c r="G63" s="322">
        <v>630622</v>
      </c>
      <c r="H63" s="351">
        <v>-30000</v>
      </c>
      <c r="I63" s="352">
        <v>-800000</v>
      </c>
      <c r="J63" s="322">
        <f>-G63+F63-I63</f>
        <v>233657</v>
      </c>
      <c r="K63" s="322">
        <v>220319</v>
      </c>
      <c r="L63" s="351">
        <v>-10000</v>
      </c>
      <c r="M63" s="351">
        <v>200000</v>
      </c>
      <c r="N63" s="353">
        <f>K63-J63-M63+O63</f>
        <v>-324310</v>
      </c>
      <c r="O63" s="322">
        <f t="shared" si="15"/>
        <v>-110972</v>
      </c>
      <c r="P63" s="322">
        <v>389028</v>
      </c>
      <c r="Q63" s="351">
        <v>-5000</v>
      </c>
      <c r="R63" s="354">
        <v>-500000</v>
      </c>
      <c r="S63" s="351">
        <v>2575000</v>
      </c>
      <c r="T63" s="322"/>
      <c r="U63" s="353">
        <f>M63+101000</f>
        <v>301000</v>
      </c>
      <c r="V63" s="351">
        <v>0</v>
      </c>
      <c r="W63" s="322">
        <f>-N63</f>
        <v>324310</v>
      </c>
      <c r="X63" s="322">
        <v>200000</v>
      </c>
      <c r="Y63" s="351">
        <v>0</v>
      </c>
      <c r="Z63" s="351">
        <v>85000</v>
      </c>
      <c r="AA63" s="322">
        <f>S63-U63-W63-X63-Z63</f>
        <v>1664690</v>
      </c>
      <c r="AB63" s="322">
        <v>216000</v>
      </c>
      <c r="AC63" s="351">
        <v>75000</v>
      </c>
      <c r="AD63" s="355">
        <f t="shared" si="16"/>
        <v>1448690</v>
      </c>
      <c r="AE63" s="264"/>
    </row>
    <row r="64" spans="1:34" x14ac:dyDescent="0.2">
      <c r="A64" s="277"/>
      <c r="B64" s="356">
        <f t="shared" si="11"/>
        <v>37347</v>
      </c>
      <c r="C64" s="312"/>
      <c r="D64" s="20"/>
      <c r="E64" s="312"/>
      <c r="F64" s="20"/>
      <c r="G64" s="20"/>
      <c r="H64" s="312"/>
      <c r="I64" s="301"/>
      <c r="J64" s="20"/>
      <c r="K64" s="20"/>
      <c r="L64" s="312"/>
      <c r="M64" s="312"/>
      <c r="N64" s="312"/>
      <c r="O64" s="20"/>
      <c r="P64" s="20"/>
      <c r="Q64" s="312"/>
      <c r="R64" s="312"/>
      <c r="S64" s="312"/>
      <c r="T64" s="20"/>
      <c r="U64" s="306"/>
      <c r="V64" s="312"/>
      <c r="W64" s="301"/>
      <c r="X64" s="20"/>
      <c r="Y64" s="312"/>
      <c r="Z64" s="312"/>
      <c r="AA64" s="20"/>
      <c r="AB64" s="20"/>
      <c r="AC64" s="312"/>
      <c r="AD64" s="306"/>
      <c r="AE64" s="305"/>
      <c r="AF64" s="305"/>
    </row>
    <row r="65" spans="3:30" ht="12.75" x14ac:dyDescent="0.2">
      <c r="C65" s="305"/>
      <c r="D65" s="305"/>
      <c r="E65" s="305"/>
      <c r="F65" s="305"/>
      <c r="G65" s="20"/>
      <c r="H65" s="20"/>
      <c r="I65" s="305"/>
      <c r="J65" s="332"/>
      <c r="K65" s="305"/>
      <c r="L65" s="305"/>
      <c r="M65" s="305"/>
      <c r="N65" s="305"/>
      <c r="O65" s="305"/>
      <c r="P65" s="305"/>
      <c r="Q65" s="305"/>
      <c r="R65" s="305"/>
      <c r="S65"/>
      <c r="T6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</row>
    <row r="66" spans="3:30" ht="12.75" x14ac:dyDescent="0.2">
      <c r="C66" s="305"/>
      <c r="D66" s="305"/>
      <c r="E66" s="305"/>
      <c r="F66" s="305"/>
      <c r="G66" s="20"/>
      <c r="H66" s="20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/>
      <c r="T66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</row>
    <row r="67" spans="3:30" ht="12.75" x14ac:dyDescent="0.2">
      <c r="C67" s="305"/>
      <c r="D67" s="305"/>
      <c r="E67" s="305"/>
      <c r="F67" s="20"/>
      <c r="G67" s="357"/>
      <c r="H67" s="20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/>
      <c r="T67"/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</row>
    <row r="68" spans="3:30" ht="12.75" x14ac:dyDescent="0.2">
      <c r="C68" s="305"/>
      <c r="D68" s="305"/>
      <c r="E68" s="305"/>
      <c r="F68" s="20"/>
      <c r="G68" s="358"/>
      <c r="H68" s="20"/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/>
      <c r="T68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</row>
    <row r="69" spans="3:30" x14ac:dyDescent="0.2">
      <c r="C69" s="305"/>
      <c r="D69" s="305"/>
      <c r="E69" s="305"/>
      <c r="F69" s="20"/>
      <c r="G69" s="358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</row>
    <row r="70" spans="3:30" x14ac:dyDescent="0.2">
      <c r="C70" s="305"/>
      <c r="D70" s="305"/>
      <c r="E70" s="305"/>
      <c r="F70" s="20"/>
      <c r="G70" s="358"/>
      <c r="H70" s="305"/>
      <c r="I70" s="305"/>
      <c r="J70" s="305"/>
      <c r="K70" s="305"/>
      <c r="L70" s="305"/>
      <c r="M70" s="305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</row>
    <row r="71" spans="3:30" x14ac:dyDescent="0.2">
      <c r="C71" s="305"/>
      <c r="D71" s="305"/>
      <c r="E71" s="305"/>
      <c r="F71" s="20"/>
      <c r="G71" s="358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</row>
    <row r="72" spans="3:30" x14ac:dyDescent="0.2">
      <c r="C72" s="305"/>
      <c r="D72" s="305"/>
      <c r="E72" s="305"/>
      <c r="F72" s="20"/>
      <c r="G72" s="357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</row>
    <row r="73" spans="3:30" x14ac:dyDescent="0.2">
      <c r="C73" s="305"/>
      <c r="D73" s="305"/>
      <c r="E73" s="305"/>
      <c r="F73" s="20"/>
      <c r="G73" s="358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</row>
    <row r="74" spans="3:30" x14ac:dyDescent="0.2">
      <c r="C74" s="305"/>
      <c r="D74" s="305"/>
      <c r="E74" s="305"/>
      <c r="F74" s="20"/>
      <c r="G74" s="358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</row>
    <row r="75" spans="3:30" x14ac:dyDescent="0.2">
      <c r="C75" s="305"/>
      <c r="D75" s="305"/>
      <c r="E75" s="305"/>
      <c r="F75" s="20"/>
      <c r="G75" s="358"/>
      <c r="H75" s="305"/>
      <c r="I75" s="305"/>
      <c r="J75" s="305"/>
      <c r="K75" s="305"/>
      <c r="L75" s="305"/>
      <c r="M75" s="305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</row>
    <row r="76" spans="3:30" x14ac:dyDescent="0.2">
      <c r="C76" s="305"/>
      <c r="D76" s="305"/>
      <c r="E76" s="305"/>
      <c r="F76" s="20"/>
      <c r="G76" s="358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</row>
    <row r="77" spans="3:30" x14ac:dyDescent="0.2">
      <c r="C77" s="305"/>
      <c r="D77" s="305"/>
      <c r="E77" s="305"/>
      <c r="F77" s="20"/>
      <c r="G77" s="357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</row>
    <row r="78" spans="3:30" x14ac:dyDescent="0.2">
      <c r="C78" s="305"/>
      <c r="D78" s="305"/>
      <c r="E78" s="305"/>
      <c r="F78" s="20"/>
      <c r="G78" s="358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</row>
    <row r="79" spans="3:30" x14ac:dyDescent="0.2">
      <c r="C79" s="305"/>
      <c r="D79" s="305"/>
      <c r="E79" s="305"/>
      <c r="F79" s="20"/>
      <c r="G79" s="358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</row>
    <row r="80" spans="3:30" x14ac:dyDescent="0.2">
      <c r="C80" s="305"/>
      <c r="D80" s="305"/>
      <c r="E80" s="305"/>
      <c r="F80" s="20"/>
      <c r="G80" s="358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</row>
    <row r="81" spans="3:30" x14ac:dyDescent="0.2">
      <c r="C81" s="305"/>
      <c r="D81" s="305"/>
      <c r="E81" s="305"/>
      <c r="F81" s="20"/>
      <c r="G81" s="358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  <c r="AA81" s="305"/>
      <c r="AB81" s="305"/>
      <c r="AC81" s="305"/>
      <c r="AD81" s="305"/>
    </row>
    <row r="82" spans="3:30" x14ac:dyDescent="0.2">
      <c r="C82" s="305"/>
      <c r="D82" s="305"/>
      <c r="E82" s="305"/>
      <c r="F82" s="20"/>
      <c r="G82" s="357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  <c r="AA82" s="305"/>
      <c r="AB82" s="305"/>
      <c r="AC82" s="305"/>
      <c r="AD82" s="305"/>
    </row>
    <row r="83" spans="3:30" x14ac:dyDescent="0.2">
      <c r="C83" s="305"/>
      <c r="D83" s="305"/>
      <c r="E83" s="305"/>
      <c r="F83" s="20"/>
      <c r="G83" s="358"/>
      <c r="H83" s="305"/>
      <c r="I83" s="305"/>
      <c r="J83" s="305"/>
      <c r="K83" s="305"/>
      <c r="L83" s="305"/>
      <c r="M83" s="305"/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  <c r="Y83" s="305"/>
      <c r="Z83" s="305"/>
      <c r="AA83" s="305"/>
      <c r="AB83" s="305"/>
      <c r="AC83" s="305"/>
      <c r="AD83" s="305"/>
    </row>
    <row r="84" spans="3:30" x14ac:dyDescent="0.2">
      <c r="C84" s="305"/>
      <c r="D84" s="305"/>
      <c r="E84" s="305"/>
      <c r="F84" s="20"/>
      <c r="G84" s="358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</row>
    <row r="85" spans="3:30" x14ac:dyDescent="0.2">
      <c r="C85" s="305"/>
      <c r="D85" s="305"/>
      <c r="E85" s="305"/>
      <c r="F85" s="20"/>
      <c r="G85" s="358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</row>
    <row r="86" spans="3:30" x14ac:dyDescent="0.2">
      <c r="C86" s="305"/>
      <c r="D86" s="305"/>
      <c r="E86" s="305"/>
      <c r="F86" s="20"/>
      <c r="G86" s="358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</row>
    <row r="87" spans="3:30" x14ac:dyDescent="0.2"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</row>
    <row r="88" spans="3:30" x14ac:dyDescent="0.2"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</row>
    <row r="89" spans="3:30" x14ac:dyDescent="0.2"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</row>
    <row r="90" spans="3:30" x14ac:dyDescent="0.2"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</row>
    <row r="91" spans="3:30" x14ac:dyDescent="0.2"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</row>
    <row r="92" spans="3:30" x14ac:dyDescent="0.2"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</row>
    <row r="93" spans="3:30" x14ac:dyDescent="0.2"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</row>
    <row r="94" spans="3:30" x14ac:dyDescent="0.2"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</row>
    <row r="95" spans="3:30" x14ac:dyDescent="0.2"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</row>
    <row r="96" spans="3:30" x14ac:dyDescent="0.2"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</row>
    <row r="97" spans="3:30" x14ac:dyDescent="0.2"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</row>
    <row r="98" spans="3:30" x14ac:dyDescent="0.2"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</row>
    <row r="99" spans="3:30" x14ac:dyDescent="0.2"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</row>
    <row r="100" spans="3:30" x14ac:dyDescent="0.2"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</row>
    <row r="101" spans="3:30" x14ac:dyDescent="0.2"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</row>
    <row r="102" spans="3:30" x14ac:dyDescent="0.2"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5"/>
      <c r="AC102" s="305"/>
      <c r="AD102" s="305"/>
    </row>
    <row r="103" spans="3:30" x14ac:dyDescent="0.2"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/>
      <c r="AC103" s="305"/>
      <c r="AD103" s="305"/>
    </row>
    <row r="104" spans="3:30" x14ac:dyDescent="0.2"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5"/>
      <c r="AC104" s="305"/>
      <c r="AD104" s="305"/>
    </row>
    <row r="105" spans="3:30" x14ac:dyDescent="0.2"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5"/>
      <c r="AC105" s="305"/>
      <c r="AD105" s="305"/>
    </row>
    <row r="106" spans="3:30" x14ac:dyDescent="0.2"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5"/>
      <c r="AC106" s="305"/>
      <c r="AD106" s="305"/>
    </row>
    <row r="107" spans="3:30" x14ac:dyDescent="0.2"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</row>
    <row r="108" spans="3:30" x14ac:dyDescent="0.2"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</row>
    <row r="109" spans="3:30" x14ac:dyDescent="0.2">
      <c r="C109" s="305"/>
      <c r="D109" s="305"/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5"/>
      <c r="AB109" s="305"/>
      <c r="AC109" s="305"/>
      <c r="AD109" s="305"/>
    </row>
    <row r="110" spans="3:30" x14ac:dyDescent="0.2"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5"/>
      <c r="AC110" s="305"/>
      <c r="AD110" s="305"/>
    </row>
    <row r="111" spans="3:30" x14ac:dyDescent="0.2"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5"/>
      <c r="AB111" s="305"/>
      <c r="AC111" s="305"/>
      <c r="AD111" s="305"/>
    </row>
    <row r="112" spans="3:30" x14ac:dyDescent="0.2"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5"/>
      <c r="AC112" s="305"/>
      <c r="AD112" s="305"/>
    </row>
    <row r="113" spans="3:30" x14ac:dyDescent="0.2"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5"/>
      <c r="AC113" s="305"/>
      <c r="AD113" s="305"/>
    </row>
    <row r="114" spans="3:30" x14ac:dyDescent="0.2"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5"/>
      <c r="AB114" s="305"/>
      <c r="AC114" s="305"/>
      <c r="AD114" s="305"/>
    </row>
    <row r="115" spans="3:30" x14ac:dyDescent="0.2"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5"/>
      <c r="AC115" s="305"/>
      <c r="AD115" s="305"/>
    </row>
    <row r="116" spans="3:30" x14ac:dyDescent="0.2"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5"/>
      <c r="AB116" s="305"/>
      <c r="AC116" s="305"/>
      <c r="AD116" s="305"/>
    </row>
    <row r="117" spans="3:30" x14ac:dyDescent="0.2"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</row>
    <row r="118" spans="3:30" x14ac:dyDescent="0.2"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5"/>
      <c r="AB118" s="305"/>
      <c r="AC118" s="305"/>
      <c r="AD118" s="305"/>
    </row>
    <row r="119" spans="3:30" x14ac:dyDescent="0.2"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5"/>
      <c r="AB119" s="305"/>
      <c r="AC119" s="305"/>
      <c r="AD119" s="305"/>
    </row>
    <row r="120" spans="3:30" x14ac:dyDescent="0.2"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5"/>
      <c r="AC120" s="305"/>
      <c r="AD120" s="305"/>
    </row>
    <row r="121" spans="3:30" x14ac:dyDescent="0.2"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</row>
    <row r="122" spans="3:30" x14ac:dyDescent="0.2"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  <c r="AA122" s="305"/>
      <c r="AB122" s="305"/>
      <c r="AC122" s="305"/>
      <c r="AD122" s="305"/>
    </row>
    <row r="123" spans="3:30" x14ac:dyDescent="0.2"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305"/>
      <c r="AB123" s="305"/>
      <c r="AC123" s="305"/>
      <c r="AD123" s="305"/>
    </row>
    <row r="124" spans="3:30" x14ac:dyDescent="0.2"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305"/>
      <c r="AB124" s="305"/>
      <c r="AC124" s="305"/>
      <c r="AD124" s="305"/>
    </row>
    <row r="125" spans="3:30" x14ac:dyDescent="0.2"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5"/>
      <c r="AB125" s="305"/>
      <c r="AC125" s="305"/>
      <c r="AD125" s="305"/>
    </row>
    <row r="126" spans="3:30" x14ac:dyDescent="0.2"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</row>
    <row r="127" spans="3:30" x14ac:dyDescent="0.2"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5"/>
      <c r="AC127" s="305"/>
      <c r="AD127" s="305"/>
    </row>
    <row r="128" spans="3:30" x14ac:dyDescent="0.2"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</row>
    <row r="129" spans="3:30" x14ac:dyDescent="0.2"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5"/>
      <c r="AC129" s="305"/>
      <c r="AD129" s="305"/>
    </row>
    <row r="130" spans="3:30" x14ac:dyDescent="0.2"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305"/>
      <c r="AB130" s="305"/>
      <c r="AC130" s="305"/>
      <c r="AD130" s="305"/>
    </row>
    <row r="131" spans="3:30" x14ac:dyDescent="0.2"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5"/>
      <c r="AC131" s="305"/>
      <c r="AD131" s="305"/>
    </row>
    <row r="132" spans="3:30" x14ac:dyDescent="0.2"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5"/>
      <c r="AC132" s="305"/>
      <c r="AD132" s="305"/>
    </row>
    <row r="133" spans="3:30" x14ac:dyDescent="0.2"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</row>
    <row r="134" spans="3:30" x14ac:dyDescent="0.2"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5"/>
      <c r="AC134" s="305"/>
      <c r="AD134" s="305"/>
    </row>
    <row r="135" spans="3:30" x14ac:dyDescent="0.2"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</row>
    <row r="136" spans="3:30" x14ac:dyDescent="0.2"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305"/>
      <c r="AB136" s="305"/>
      <c r="AC136" s="305"/>
      <c r="AD136" s="305"/>
    </row>
    <row r="137" spans="3:30" x14ac:dyDescent="0.2"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5"/>
      <c r="AC137" s="305"/>
      <c r="AD137" s="305"/>
    </row>
    <row r="138" spans="3:30" x14ac:dyDescent="0.2"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305"/>
      <c r="AB138" s="305"/>
      <c r="AC138" s="305"/>
      <c r="AD138" s="305"/>
    </row>
    <row r="139" spans="3:30" x14ac:dyDescent="0.2"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5"/>
      <c r="AC139" s="305"/>
      <c r="AD139" s="305"/>
    </row>
    <row r="140" spans="3:30" x14ac:dyDescent="0.2"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5"/>
      <c r="AC140" s="305"/>
      <c r="AD140" s="305"/>
    </row>
    <row r="141" spans="3:30" x14ac:dyDescent="0.2"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5"/>
      <c r="AC141" s="305"/>
      <c r="AD141" s="305"/>
    </row>
    <row r="142" spans="3:30" x14ac:dyDescent="0.2"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5"/>
      <c r="AC142" s="305"/>
      <c r="AD142" s="305"/>
    </row>
    <row r="143" spans="3:30" x14ac:dyDescent="0.2"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5"/>
      <c r="AC143" s="305"/>
      <c r="AD143" s="305"/>
    </row>
    <row r="144" spans="3:30" x14ac:dyDescent="0.2"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5"/>
      <c r="AB144" s="305"/>
      <c r="AC144" s="305"/>
      <c r="AD144" s="305"/>
    </row>
    <row r="145" spans="3:30" x14ac:dyDescent="0.2"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5"/>
      <c r="AB145" s="305"/>
      <c r="AC145" s="305"/>
      <c r="AD145" s="305"/>
    </row>
    <row r="146" spans="3:30" x14ac:dyDescent="0.2"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5"/>
      <c r="AB146" s="305"/>
      <c r="AC146" s="305"/>
      <c r="AD146" s="305"/>
    </row>
    <row r="147" spans="3:30" x14ac:dyDescent="0.2"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5"/>
      <c r="AC147" s="305"/>
      <c r="AD147" s="305"/>
    </row>
    <row r="148" spans="3:30" x14ac:dyDescent="0.2"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5"/>
      <c r="AC148" s="305"/>
      <c r="AD148" s="305"/>
    </row>
    <row r="149" spans="3:30" x14ac:dyDescent="0.2"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5"/>
      <c r="AB149" s="305"/>
      <c r="AC149" s="305"/>
      <c r="AD149" s="305"/>
    </row>
    <row r="150" spans="3:30" x14ac:dyDescent="0.2"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</row>
    <row r="151" spans="3:30" x14ac:dyDescent="0.2"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5"/>
      <c r="AC151" s="305"/>
      <c r="AD151" s="305"/>
    </row>
    <row r="152" spans="3:30" x14ac:dyDescent="0.2"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5"/>
      <c r="AC152" s="305"/>
      <c r="AD152" s="305"/>
    </row>
    <row r="153" spans="3:30" x14ac:dyDescent="0.2"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</row>
    <row r="154" spans="3:30" x14ac:dyDescent="0.2"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5"/>
      <c r="AC154" s="305"/>
      <c r="AD154" s="305"/>
    </row>
    <row r="155" spans="3:30" x14ac:dyDescent="0.2"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  <c r="AA155" s="305"/>
      <c r="AB155" s="305"/>
      <c r="AC155" s="305"/>
      <c r="AD155" s="305"/>
    </row>
    <row r="156" spans="3:30" x14ac:dyDescent="0.2"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5"/>
      <c r="AC156" s="305"/>
      <c r="AD156" s="305"/>
    </row>
    <row r="157" spans="3:30" x14ac:dyDescent="0.2"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305"/>
      <c r="AB157" s="305"/>
      <c r="AC157" s="305"/>
      <c r="AD157" s="305"/>
    </row>
    <row r="158" spans="3:30" x14ac:dyDescent="0.2"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305"/>
      <c r="AB158" s="305"/>
      <c r="AC158" s="305"/>
      <c r="AD158" s="305"/>
    </row>
    <row r="159" spans="3:30" x14ac:dyDescent="0.2"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5"/>
      <c r="AC159" s="305"/>
      <c r="AD159" s="305"/>
    </row>
    <row r="160" spans="3:30" x14ac:dyDescent="0.2"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  <c r="AA160" s="305"/>
      <c r="AB160" s="305"/>
      <c r="AC160" s="305"/>
      <c r="AD160" s="305"/>
    </row>
    <row r="161" spans="3:30" x14ac:dyDescent="0.2"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  <c r="AA161" s="305"/>
      <c r="AB161" s="305"/>
      <c r="AC161" s="305"/>
      <c r="AD161" s="305"/>
    </row>
    <row r="162" spans="3:30" x14ac:dyDescent="0.2"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305"/>
      <c r="AB162" s="305"/>
      <c r="AC162" s="305"/>
      <c r="AD162" s="305"/>
    </row>
    <row r="163" spans="3:30" x14ac:dyDescent="0.2"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305"/>
      <c r="AB163" s="305"/>
      <c r="AC163" s="305"/>
      <c r="AD163" s="305"/>
    </row>
    <row r="164" spans="3:30" x14ac:dyDescent="0.2"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  <c r="AA164" s="305"/>
      <c r="AB164" s="305"/>
      <c r="AC164" s="305"/>
      <c r="AD164" s="305"/>
    </row>
    <row r="165" spans="3:30" x14ac:dyDescent="0.2"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5"/>
      <c r="AC165" s="305"/>
      <c r="AD165" s="305"/>
    </row>
    <row r="166" spans="3:30" x14ac:dyDescent="0.2"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5"/>
      <c r="AC166" s="305"/>
      <c r="AD166" s="305"/>
    </row>
    <row r="167" spans="3:30" x14ac:dyDescent="0.2"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5"/>
      <c r="AC167" s="305"/>
      <c r="AD167" s="305"/>
    </row>
    <row r="168" spans="3:30" x14ac:dyDescent="0.2"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5"/>
      <c r="AC168" s="305"/>
      <c r="AD168" s="305"/>
    </row>
    <row r="169" spans="3:30" x14ac:dyDescent="0.2"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305"/>
      <c r="AB169" s="305"/>
      <c r="AC169" s="305"/>
      <c r="AD169" s="305"/>
    </row>
    <row r="170" spans="3:30" x14ac:dyDescent="0.2"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305"/>
      <c r="AB170" s="305"/>
      <c r="AC170" s="305"/>
      <c r="AD170" s="305"/>
    </row>
    <row r="171" spans="3:30" x14ac:dyDescent="0.2"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5"/>
      <c r="AC171" s="305"/>
      <c r="AD171" s="305"/>
    </row>
    <row r="172" spans="3:30" x14ac:dyDescent="0.2"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  <c r="AA172" s="305"/>
      <c r="AB172" s="305"/>
      <c r="AC172" s="305"/>
      <c r="AD172" s="305"/>
    </row>
    <row r="173" spans="3:30" x14ac:dyDescent="0.2"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  <c r="AA173" s="305"/>
      <c r="AB173" s="305"/>
      <c r="AC173" s="305"/>
      <c r="AD173" s="305"/>
    </row>
    <row r="174" spans="3:30" x14ac:dyDescent="0.2"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305"/>
      <c r="AB174" s="305"/>
      <c r="AC174" s="305"/>
      <c r="AD174" s="305"/>
    </row>
    <row r="175" spans="3:30" x14ac:dyDescent="0.2"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305"/>
      <c r="AB175" s="305"/>
      <c r="AC175" s="305"/>
      <c r="AD175" s="305"/>
    </row>
    <row r="176" spans="3:30" x14ac:dyDescent="0.2"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5"/>
      <c r="AC176" s="305"/>
      <c r="AD176" s="305"/>
    </row>
    <row r="177" spans="3:30" x14ac:dyDescent="0.2"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  <c r="AA177" s="305"/>
      <c r="AB177" s="305"/>
      <c r="AC177" s="305"/>
      <c r="AD177" s="305"/>
    </row>
    <row r="178" spans="3:30" x14ac:dyDescent="0.2"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305"/>
      <c r="AB178" s="305"/>
      <c r="AC178" s="305"/>
      <c r="AD178" s="305"/>
    </row>
    <row r="179" spans="3:30" x14ac:dyDescent="0.2"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  <c r="AA179" s="305"/>
      <c r="AB179" s="305"/>
      <c r="AC179" s="305"/>
      <c r="AD179" s="305"/>
    </row>
    <row r="180" spans="3:30" x14ac:dyDescent="0.2"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  <c r="AA180" s="305"/>
      <c r="AB180" s="305"/>
      <c r="AC180" s="305"/>
      <c r="AD180" s="305"/>
    </row>
    <row r="181" spans="3:30" x14ac:dyDescent="0.2"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305"/>
      <c r="AB181" s="305"/>
      <c r="AC181" s="305"/>
      <c r="AD181" s="305"/>
    </row>
    <row r="182" spans="3:30" x14ac:dyDescent="0.2"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305"/>
      <c r="AB182" s="305"/>
      <c r="AC182" s="305"/>
      <c r="AD182" s="305"/>
    </row>
    <row r="183" spans="3:30" x14ac:dyDescent="0.2"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5"/>
      <c r="AC183" s="305"/>
      <c r="AD183" s="305"/>
    </row>
    <row r="184" spans="3:30" x14ac:dyDescent="0.2"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5"/>
      <c r="AC184" s="305"/>
      <c r="AD184" s="305"/>
    </row>
    <row r="185" spans="3:30" x14ac:dyDescent="0.2"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  <c r="AA185" s="305"/>
      <c r="AB185" s="305"/>
      <c r="AC185" s="305"/>
      <c r="AD185" s="305"/>
    </row>
    <row r="186" spans="3:30" x14ac:dyDescent="0.2"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305"/>
      <c r="AB186" s="305"/>
      <c r="AC186" s="305"/>
      <c r="AD186" s="305"/>
    </row>
    <row r="187" spans="3:30" x14ac:dyDescent="0.2"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5"/>
      <c r="AC187" s="305"/>
      <c r="AD187" s="305"/>
    </row>
    <row r="188" spans="3:30" x14ac:dyDescent="0.2"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  <c r="AA188" s="305"/>
      <c r="AB188" s="305"/>
      <c r="AC188" s="305"/>
      <c r="AD188" s="305"/>
    </row>
    <row r="189" spans="3:30" x14ac:dyDescent="0.2"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  <c r="AA189" s="305"/>
      <c r="AB189" s="305"/>
      <c r="AC189" s="305"/>
      <c r="AD189" s="305"/>
    </row>
    <row r="190" spans="3:30" x14ac:dyDescent="0.2"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5"/>
      <c r="AC190" s="305"/>
      <c r="AD190" s="305"/>
    </row>
    <row r="191" spans="3:30" x14ac:dyDescent="0.2"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5"/>
      <c r="AC191" s="305"/>
      <c r="AD191" s="305"/>
    </row>
    <row r="192" spans="3:30" x14ac:dyDescent="0.2"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  <c r="AA192" s="305"/>
      <c r="AB192" s="305"/>
      <c r="AC192" s="305"/>
      <c r="AD192" s="305"/>
    </row>
    <row r="193" spans="3:30" x14ac:dyDescent="0.2"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305"/>
      <c r="AB193" s="305"/>
      <c r="AC193" s="305"/>
      <c r="AD193" s="305"/>
    </row>
    <row r="194" spans="3:30" x14ac:dyDescent="0.2"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5"/>
      <c r="AC194" s="305"/>
      <c r="AD194" s="305"/>
    </row>
    <row r="195" spans="3:30" x14ac:dyDescent="0.2"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5"/>
      <c r="AC195" s="305"/>
      <c r="AD195" s="305"/>
    </row>
    <row r="196" spans="3:30" x14ac:dyDescent="0.2"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5"/>
      <c r="AC196" s="305"/>
      <c r="AD196" s="305"/>
    </row>
    <row r="197" spans="3:30" x14ac:dyDescent="0.2"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5"/>
      <c r="AC197" s="305"/>
      <c r="AD197" s="305"/>
    </row>
    <row r="198" spans="3:30" x14ac:dyDescent="0.2"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5"/>
      <c r="AC198" s="305"/>
      <c r="AD198" s="305"/>
    </row>
    <row r="199" spans="3:30" x14ac:dyDescent="0.2"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305"/>
      <c r="AB199" s="305"/>
      <c r="AC199" s="305"/>
      <c r="AD199" s="305"/>
    </row>
    <row r="200" spans="3:30" x14ac:dyDescent="0.2"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5"/>
      <c r="AC200" s="305"/>
      <c r="AD200" s="305"/>
    </row>
    <row r="201" spans="3:30" x14ac:dyDescent="0.2"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5"/>
      <c r="AC201" s="305"/>
      <c r="AD201" s="305"/>
    </row>
    <row r="202" spans="3:30" x14ac:dyDescent="0.2"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</row>
    <row r="203" spans="3:30" x14ac:dyDescent="0.2"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5"/>
      <c r="AC203" s="305"/>
      <c r="AD203" s="305"/>
    </row>
    <row r="204" spans="3:30" x14ac:dyDescent="0.2"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5"/>
      <c r="AC204" s="305"/>
      <c r="AD204" s="305"/>
    </row>
    <row r="205" spans="3:30" x14ac:dyDescent="0.2"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305"/>
      <c r="AB205" s="305"/>
      <c r="AC205" s="305"/>
      <c r="AD205" s="305"/>
    </row>
    <row r="206" spans="3:30" x14ac:dyDescent="0.2"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C206" s="305"/>
      <c r="AD206" s="305"/>
    </row>
    <row r="207" spans="3:30" x14ac:dyDescent="0.2"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D207" s="305"/>
    </row>
    <row r="208" spans="3:30" x14ac:dyDescent="0.2"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5"/>
      <c r="AC208" s="305"/>
      <c r="AD208" s="305"/>
    </row>
    <row r="209" spans="3:30" x14ac:dyDescent="0.2"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5"/>
      <c r="AC209" s="305"/>
      <c r="AD209" s="305"/>
    </row>
    <row r="210" spans="3:30" x14ac:dyDescent="0.2"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5"/>
      <c r="AC210" s="305"/>
      <c r="AD210" s="305"/>
    </row>
    <row r="211" spans="3:30" x14ac:dyDescent="0.2"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305"/>
      <c r="AB211" s="305"/>
      <c r="AC211" s="305"/>
      <c r="AD211" s="305"/>
    </row>
    <row r="212" spans="3:30" x14ac:dyDescent="0.2"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/>
    </row>
    <row r="213" spans="3:30" x14ac:dyDescent="0.2"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5"/>
      <c r="AC213" s="305"/>
      <c r="AD213" s="305"/>
    </row>
    <row r="214" spans="3:30" x14ac:dyDescent="0.2"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  <c r="AA214" s="305"/>
      <c r="AB214" s="305"/>
      <c r="AC214" s="305"/>
      <c r="AD214" s="305"/>
    </row>
    <row r="215" spans="3:30" x14ac:dyDescent="0.2"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  <c r="AA215" s="305"/>
      <c r="AB215" s="305"/>
      <c r="AC215" s="305"/>
      <c r="AD215" s="305"/>
    </row>
    <row r="216" spans="3:30" x14ac:dyDescent="0.2"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5"/>
      <c r="AC216" s="305"/>
      <c r="AD216" s="305"/>
    </row>
    <row r="217" spans="3:30" x14ac:dyDescent="0.2"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305"/>
      <c r="AB217" s="305"/>
      <c r="AC217" s="305"/>
      <c r="AD217" s="305"/>
    </row>
    <row r="218" spans="3:30" x14ac:dyDescent="0.2"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5"/>
      <c r="AC218" s="305"/>
      <c r="AD218" s="305"/>
    </row>
    <row r="219" spans="3:30" x14ac:dyDescent="0.2"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5"/>
      <c r="AC219" s="305"/>
      <c r="AD219" s="305"/>
    </row>
    <row r="220" spans="3:30" x14ac:dyDescent="0.2"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  <c r="AA220" s="305"/>
      <c r="AB220" s="305"/>
      <c r="AC220" s="305"/>
      <c r="AD220" s="305"/>
    </row>
    <row r="221" spans="3:30" x14ac:dyDescent="0.2"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5"/>
      <c r="AC221" s="305"/>
      <c r="AD221" s="305"/>
    </row>
    <row r="222" spans="3:30" x14ac:dyDescent="0.2"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305"/>
      <c r="AB222" s="305"/>
      <c r="AC222" s="305"/>
      <c r="AD222" s="305"/>
    </row>
    <row r="223" spans="3:30" x14ac:dyDescent="0.2"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305"/>
      <c r="AB223" s="305"/>
      <c r="AC223" s="305"/>
      <c r="AD223" s="305"/>
    </row>
    <row r="224" spans="3:30" x14ac:dyDescent="0.2"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305"/>
      <c r="AB224" s="305"/>
      <c r="AC224" s="305"/>
      <c r="AD224" s="305"/>
    </row>
    <row r="225" spans="3:30" x14ac:dyDescent="0.2"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  <c r="AA225" s="305"/>
      <c r="AB225" s="305"/>
      <c r="AC225" s="305"/>
      <c r="AD225" s="305"/>
    </row>
    <row r="226" spans="3:30" x14ac:dyDescent="0.2"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  <c r="AA226" s="305"/>
      <c r="AB226" s="305"/>
      <c r="AC226" s="305"/>
      <c r="AD226" s="305"/>
    </row>
    <row r="227" spans="3:30" x14ac:dyDescent="0.2"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5"/>
      <c r="AC227" s="305"/>
      <c r="AD227" s="305"/>
    </row>
    <row r="228" spans="3:30" x14ac:dyDescent="0.2"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/>
      <c r="AB228" s="305"/>
      <c r="AC228" s="305"/>
      <c r="AD228" s="305"/>
    </row>
    <row r="229" spans="3:30" x14ac:dyDescent="0.2"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5"/>
      <c r="AC229" s="305"/>
      <c r="AD229" s="305"/>
    </row>
    <row r="230" spans="3:30" x14ac:dyDescent="0.2"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  <c r="AA230" s="305"/>
      <c r="AB230" s="305"/>
      <c r="AC230" s="305"/>
      <c r="AD230" s="305"/>
    </row>
    <row r="231" spans="3:30" x14ac:dyDescent="0.2"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5"/>
      <c r="AC231" s="305"/>
      <c r="AD231" s="305"/>
    </row>
    <row r="232" spans="3:30" x14ac:dyDescent="0.2"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5"/>
      <c r="AC232" s="305"/>
      <c r="AD232" s="305"/>
    </row>
    <row r="233" spans="3:30" x14ac:dyDescent="0.2"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5"/>
      <c r="AC233" s="305"/>
      <c r="AD233" s="305"/>
    </row>
    <row r="234" spans="3:30" x14ac:dyDescent="0.2"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5"/>
      <c r="AC234" s="305"/>
      <c r="AD234" s="305"/>
    </row>
    <row r="235" spans="3:30" x14ac:dyDescent="0.2"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5"/>
      <c r="AC235" s="305"/>
      <c r="AD235" s="305"/>
    </row>
    <row r="236" spans="3:30" x14ac:dyDescent="0.2"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5"/>
      <c r="AC236" s="305"/>
      <c r="AD236" s="305"/>
    </row>
    <row r="237" spans="3:30" x14ac:dyDescent="0.2"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  <c r="AA237" s="305"/>
      <c r="AB237" s="305"/>
      <c r="AC237" s="305"/>
      <c r="AD237" s="305"/>
    </row>
    <row r="238" spans="3:30" x14ac:dyDescent="0.2"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5"/>
      <c r="AC238" s="305"/>
      <c r="AD238" s="305"/>
    </row>
    <row r="239" spans="3:30" x14ac:dyDescent="0.2"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5"/>
      <c r="AC239" s="305"/>
      <c r="AD239" s="305"/>
    </row>
    <row r="240" spans="3:30" x14ac:dyDescent="0.2"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5"/>
      <c r="AC240" s="305"/>
      <c r="AD240" s="305"/>
    </row>
    <row r="241" spans="3:30" x14ac:dyDescent="0.2"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305"/>
      <c r="AB241" s="305"/>
      <c r="AC241" s="305"/>
      <c r="AD241" s="305"/>
    </row>
    <row r="242" spans="3:30" x14ac:dyDescent="0.2"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5"/>
      <c r="AC242" s="305"/>
      <c r="AD242" s="305"/>
    </row>
    <row r="243" spans="3:30" x14ac:dyDescent="0.2"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  <c r="AA243" s="305"/>
      <c r="AB243" s="305"/>
      <c r="AC243" s="305"/>
      <c r="AD243" s="305"/>
    </row>
    <row r="244" spans="3:30" x14ac:dyDescent="0.2"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5"/>
      <c r="AC244" s="305"/>
      <c r="AD244" s="305"/>
    </row>
    <row r="245" spans="3:30" x14ac:dyDescent="0.2"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5"/>
      <c r="AC245" s="305"/>
      <c r="AD245" s="305"/>
    </row>
    <row r="246" spans="3:30" x14ac:dyDescent="0.2"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5"/>
      <c r="AC246" s="305"/>
      <c r="AD246" s="305"/>
    </row>
    <row r="247" spans="3:30" x14ac:dyDescent="0.2"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5"/>
      <c r="AC247" s="305"/>
      <c r="AD247" s="305"/>
    </row>
    <row r="248" spans="3:30" x14ac:dyDescent="0.2"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305"/>
      <c r="AB248" s="305"/>
      <c r="AC248" s="305"/>
      <c r="AD248" s="305"/>
    </row>
    <row r="249" spans="3:30" x14ac:dyDescent="0.2"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5"/>
      <c r="AC249" s="305"/>
      <c r="AD249" s="305"/>
    </row>
    <row r="250" spans="3:30" x14ac:dyDescent="0.2"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5"/>
      <c r="AC250" s="305"/>
      <c r="AD250" s="305"/>
    </row>
    <row r="251" spans="3:30" x14ac:dyDescent="0.2"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  <c r="AA251" s="305"/>
      <c r="AB251" s="305"/>
      <c r="AC251" s="305"/>
      <c r="AD251" s="305"/>
    </row>
    <row r="252" spans="3:30" x14ac:dyDescent="0.2"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  <c r="AA252" s="305"/>
      <c r="AB252" s="305"/>
      <c r="AC252" s="305"/>
      <c r="AD252" s="305"/>
    </row>
    <row r="253" spans="3:30" x14ac:dyDescent="0.2"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305"/>
      <c r="AB253" s="305"/>
      <c r="AC253" s="305"/>
      <c r="AD253" s="305"/>
    </row>
    <row r="254" spans="3:30" x14ac:dyDescent="0.2"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305"/>
      <c r="AB254" s="305"/>
      <c r="AC254" s="305"/>
      <c r="AD254" s="305"/>
    </row>
    <row r="255" spans="3:30" x14ac:dyDescent="0.2"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305"/>
      <c r="AB255" s="305"/>
      <c r="AC255" s="305"/>
      <c r="AD255" s="305"/>
    </row>
    <row r="256" spans="3:30" x14ac:dyDescent="0.2"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  <c r="AA256" s="305"/>
      <c r="AB256" s="305"/>
      <c r="AC256" s="305"/>
      <c r="AD256" s="305"/>
    </row>
    <row r="257" spans="3:30" x14ac:dyDescent="0.2"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  <c r="AA257" s="305"/>
      <c r="AB257" s="305"/>
      <c r="AC257" s="305"/>
      <c r="AD257" s="305"/>
    </row>
    <row r="258" spans="3:30" x14ac:dyDescent="0.2"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5"/>
      <c r="AC258" s="305"/>
      <c r="AD258" s="305"/>
    </row>
    <row r="259" spans="3:30" x14ac:dyDescent="0.2"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305"/>
      <c r="AB259" s="305"/>
      <c r="AC259" s="305"/>
      <c r="AD259" s="305"/>
    </row>
    <row r="260" spans="3:30" x14ac:dyDescent="0.2"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  <c r="AA260" s="305"/>
      <c r="AB260" s="305"/>
      <c r="AC260" s="305"/>
      <c r="AD260" s="305"/>
    </row>
    <row r="261" spans="3:30" x14ac:dyDescent="0.2"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  <c r="AA261" s="305"/>
      <c r="AB261" s="305"/>
      <c r="AC261" s="305"/>
      <c r="AD261" s="305"/>
    </row>
    <row r="262" spans="3:30" x14ac:dyDescent="0.2"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  <c r="AC262" s="305"/>
      <c r="AD262" s="305"/>
    </row>
    <row r="263" spans="3:30" x14ac:dyDescent="0.2"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305"/>
      <c r="AB263" s="305"/>
      <c r="AC263" s="305"/>
      <c r="AD263" s="305"/>
    </row>
    <row r="264" spans="3:30" x14ac:dyDescent="0.2"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305"/>
      <c r="AB264" s="305"/>
      <c r="AC264" s="305"/>
      <c r="AD264" s="305"/>
    </row>
    <row r="265" spans="3:30" x14ac:dyDescent="0.2"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</row>
    <row r="266" spans="3:30" x14ac:dyDescent="0.2"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5"/>
      <c r="AC266" s="305"/>
      <c r="AD266" s="305"/>
    </row>
    <row r="267" spans="3:30" x14ac:dyDescent="0.2"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5"/>
      <c r="AC267" s="305"/>
      <c r="AD267" s="305"/>
    </row>
    <row r="268" spans="3:30" x14ac:dyDescent="0.2"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5"/>
      <c r="AC268" s="305"/>
      <c r="AD268" s="305"/>
    </row>
    <row r="269" spans="3:30" x14ac:dyDescent="0.2"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  <c r="AA269" s="305"/>
      <c r="AB269" s="305"/>
      <c r="AC269" s="305"/>
      <c r="AD269" s="305"/>
    </row>
    <row r="270" spans="3:30" x14ac:dyDescent="0.2"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5"/>
      <c r="AC270" s="305"/>
      <c r="AD270" s="305"/>
    </row>
    <row r="271" spans="3:30" x14ac:dyDescent="0.2"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5"/>
      <c r="AC271" s="305"/>
      <c r="AD271" s="305"/>
    </row>
    <row r="272" spans="3:30" x14ac:dyDescent="0.2"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5"/>
      <c r="AC272" s="305"/>
      <c r="AD272" s="305"/>
    </row>
    <row r="273" spans="3:30" x14ac:dyDescent="0.2"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  <c r="AA273" s="305"/>
      <c r="AB273" s="305"/>
      <c r="AC273" s="305"/>
      <c r="AD273" s="305"/>
    </row>
    <row r="274" spans="3:30" x14ac:dyDescent="0.2"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</row>
    <row r="275" spans="3:30" x14ac:dyDescent="0.2"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305"/>
      <c r="AB275" s="305"/>
      <c r="AC275" s="305"/>
      <c r="AD275" s="305"/>
    </row>
    <row r="276" spans="3:30" x14ac:dyDescent="0.2"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  <c r="AA276" s="305"/>
      <c r="AB276" s="305"/>
      <c r="AC276" s="305"/>
      <c r="AD276" s="305"/>
    </row>
    <row r="277" spans="3:30" x14ac:dyDescent="0.2"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  <c r="AA277" s="305"/>
      <c r="AB277" s="305"/>
      <c r="AC277" s="305"/>
      <c r="AD277" s="305"/>
    </row>
    <row r="278" spans="3:30" x14ac:dyDescent="0.2"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  <c r="AA278" s="305"/>
      <c r="AB278" s="305"/>
      <c r="AC278" s="305"/>
      <c r="AD278" s="305"/>
    </row>
    <row r="279" spans="3:30" x14ac:dyDescent="0.2"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  <c r="AA279" s="305"/>
      <c r="AB279" s="305"/>
      <c r="AC279" s="305"/>
      <c r="AD279" s="305"/>
    </row>
    <row r="280" spans="3:30" x14ac:dyDescent="0.2"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305"/>
      <c r="AB280" s="305"/>
      <c r="AC280" s="305"/>
      <c r="AD280" s="305"/>
    </row>
    <row r="281" spans="3:30" x14ac:dyDescent="0.2"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  <c r="AA281" s="305"/>
      <c r="AB281" s="305"/>
      <c r="AC281" s="305"/>
      <c r="AD281" s="305"/>
    </row>
    <row r="282" spans="3:30" x14ac:dyDescent="0.2"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  <c r="AA282" s="305"/>
      <c r="AB282" s="305"/>
      <c r="AC282" s="305"/>
      <c r="AD282" s="305"/>
    </row>
    <row r="283" spans="3:30" x14ac:dyDescent="0.2"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  <c r="AA283" s="305"/>
      <c r="AB283" s="305"/>
      <c r="AC283" s="305"/>
      <c r="AD283" s="305"/>
    </row>
    <row r="284" spans="3:30" x14ac:dyDescent="0.2"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  <c r="AA284" s="305"/>
      <c r="AB284" s="305"/>
      <c r="AC284" s="305"/>
      <c r="AD284" s="305"/>
    </row>
    <row r="285" spans="3:30" x14ac:dyDescent="0.2"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5"/>
      <c r="AC285" s="305"/>
      <c r="AD285" s="305"/>
    </row>
    <row r="286" spans="3:30" x14ac:dyDescent="0.2"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  <c r="AA286" s="305"/>
      <c r="AB286" s="305"/>
      <c r="AC286" s="305"/>
      <c r="AD286" s="305"/>
    </row>
    <row r="287" spans="3:30" x14ac:dyDescent="0.2"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  <c r="AA287" s="305"/>
      <c r="AB287" s="305"/>
      <c r="AC287" s="305"/>
      <c r="AD287" s="305"/>
    </row>
    <row r="288" spans="3:30" x14ac:dyDescent="0.2"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  <c r="AA288" s="305"/>
      <c r="AB288" s="305"/>
      <c r="AC288" s="305"/>
      <c r="AD288" s="305"/>
    </row>
    <row r="289" spans="3:30" x14ac:dyDescent="0.2"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  <c r="AA289" s="305"/>
      <c r="AB289" s="305"/>
      <c r="AC289" s="305"/>
      <c r="AD289" s="305"/>
    </row>
    <row r="290" spans="3:30" x14ac:dyDescent="0.2"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  <c r="AA290" s="305"/>
      <c r="AB290" s="305"/>
      <c r="AC290" s="305"/>
      <c r="AD290" s="305"/>
    </row>
    <row r="291" spans="3:30" x14ac:dyDescent="0.2"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  <c r="AA291" s="305"/>
      <c r="AB291" s="305"/>
      <c r="AC291" s="305"/>
      <c r="AD291" s="305"/>
    </row>
    <row r="292" spans="3:30" x14ac:dyDescent="0.2"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  <c r="AA292" s="305"/>
      <c r="AB292" s="305"/>
      <c r="AC292" s="305"/>
      <c r="AD292" s="305"/>
    </row>
    <row r="293" spans="3:30" x14ac:dyDescent="0.2"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  <c r="AA293" s="305"/>
      <c r="AB293" s="305"/>
      <c r="AC293" s="305"/>
      <c r="AD293" s="305"/>
    </row>
    <row r="294" spans="3:30" x14ac:dyDescent="0.2"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</row>
    <row r="295" spans="3:30" x14ac:dyDescent="0.2"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  <c r="AA295" s="305"/>
      <c r="AB295" s="305"/>
      <c r="AC295" s="305"/>
      <c r="AD295" s="305"/>
    </row>
    <row r="296" spans="3:30" x14ac:dyDescent="0.2"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  <c r="AA296" s="305"/>
      <c r="AB296" s="305"/>
      <c r="AC296" s="305"/>
      <c r="AD296" s="305"/>
    </row>
    <row r="297" spans="3:30" x14ac:dyDescent="0.2"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  <c r="AA297" s="305"/>
      <c r="AB297" s="305"/>
      <c r="AC297" s="305"/>
      <c r="AD297" s="305"/>
    </row>
    <row r="298" spans="3:30" x14ac:dyDescent="0.2"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  <c r="AA298" s="305"/>
      <c r="AB298" s="305"/>
      <c r="AC298" s="305"/>
      <c r="AD298" s="305"/>
    </row>
    <row r="299" spans="3:30" x14ac:dyDescent="0.2"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  <c r="AA299" s="305"/>
      <c r="AB299" s="305"/>
      <c r="AC299" s="305"/>
      <c r="AD299" s="305"/>
    </row>
    <row r="300" spans="3:30" x14ac:dyDescent="0.2"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305"/>
      <c r="AB300" s="305"/>
      <c r="AC300" s="305"/>
      <c r="AD300" s="305"/>
    </row>
    <row r="301" spans="3:30" x14ac:dyDescent="0.2"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305"/>
      <c r="AB301" s="305"/>
      <c r="AC301" s="305"/>
      <c r="AD301" s="305"/>
    </row>
    <row r="302" spans="3:30" x14ac:dyDescent="0.2"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  <c r="AA302" s="305"/>
      <c r="AB302" s="305"/>
      <c r="AC302" s="305"/>
      <c r="AD302" s="305"/>
    </row>
    <row r="303" spans="3:30" x14ac:dyDescent="0.2"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  <c r="AA303" s="305"/>
      <c r="AB303" s="305"/>
      <c r="AC303" s="305"/>
      <c r="AD303" s="305"/>
    </row>
    <row r="304" spans="3:30" x14ac:dyDescent="0.2"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  <c r="AA304" s="305"/>
      <c r="AB304" s="305"/>
      <c r="AC304" s="305"/>
      <c r="AD304" s="305"/>
    </row>
    <row r="305" spans="3:30" x14ac:dyDescent="0.2"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  <c r="AA305" s="305"/>
      <c r="AB305" s="305"/>
      <c r="AC305" s="305"/>
      <c r="AD305" s="305"/>
    </row>
    <row r="306" spans="3:30" x14ac:dyDescent="0.2"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  <c r="AA306" s="305"/>
      <c r="AB306" s="305"/>
      <c r="AC306" s="305"/>
      <c r="AD306" s="305"/>
    </row>
    <row r="307" spans="3:30" x14ac:dyDescent="0.2"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  <c r="AA307" s="305"/>
      <c r="AB307" s="305"/>
      <c r="AC307" s="305"/>
      <c r="AD307" s="305"/>
    </row>
    <row r="308" spans="3:30" x14ac:dyDescent="0.2"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  <c r="AA308" s="305"/>
      <c r="AB308" s="305"/>
      <c r="AC308" s="305"/>
      <c r="AD308" s="305"/>
    </row>
    <row r="309" spans="3:30" x14ac:dyDescent="0.2"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  <c r="AA309" s="305"/>
      <c r="AB309" s="305"/>
      <c r="AC309" s="305"/>
      <c r="AD309" s="305"/>
    </row>
    <row r="310" spans="3:30" x14ac:dyDescent="0.2"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  <c r="AA310" s="305"/>
      <c r="AB310" s="305"/>
      <c r="AC310" s="305"/>
      <c r="AD310" s="305"/>
    </row>
    <row r="311" spans="3:30" x14ac:dyDescent="0.2"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  <c r="AA311" s="305"/>
      <c r="AB311" s="305"/>
      <c r="AC311" s="305"/>
      <c r="AD311" s="305"/>
    </row>
    <row r="312" spans="3:30" x14ac:dyDescent="0.2"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  <c r="AA312" s="305"/>
      <c r="AB312" s="305"/>
      <c r="AC312" s="305"/>
      <c r="AD312" s="305"/>
    </row>
    <row r="313" spans="3:30" x14ac:dyDescent="0.2"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  <c r="AA313" s="305"/>
      <c r="AB313" s="305"/>
      <c r="AC313" s="305"/>
      <c r="AD313" s="305"/>
    </row>
    <row r="314" spans="3:30" x14ac:dyDescent="0.2"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  <c r="AA314" s="305"/>
      <c r="AB314" s="305"/>
      <c r="AC314" s="305"/>
      <c r="AD314" s="305"/>
    </row>
    <row r="315" spans="3:30" x14ac:dyDescent="0.2"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  <c r="AA315" s="305"/>
      <c r="AB315" s="305"/>
      <c r="AC315" s="305"/>
      <c r="AD315" s="305"/>
    </row>
    <row r="316" spans="3:30" x14ac:dyDescent="0.2"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  <c r="AA316" s="305"/>
      <c r="AB316" s="305"/>
      <c r="AC316" s="305"/>
      <c r="AD316" s="305"/>
    </row>
    <row r="317" spans="3:30" x14ac:dyDescent="0.2"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  <c r="AA317" s="305"/>
      <c r="AB317" s="305"/>
      <c r="AC317" s="305"/>
      <c r="AD317" s="305"/>
    </row>
    <row r="318" spans="3:30" x14ac:dyDescent="0.2"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  <c r="AA318" s="305"/>
      <c r="AB318" s="305"/>
      <c r="AC318" s="305"/>
      <c r="AD318" s="305"/>
    </row>
    <row r="319" spans="3:30" x14ac:dyDescent="0.2"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  <c r="AA319" s="305"/>
      <c r="AB319" s="305"/>
      <c r="AC319" s="305"/>
      <c r="AD319" s="305"/>
    </row>
    <row r="320" spans="3:30" x14ac:dyDescent="0.2"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  <c r="AA320" s="305"/>
      <c r="AB320" s="305"/>
      <c r="AC320" s="305"/>
      <c r="AD320" s="305"/>
    </row>
    <row r="321" spans="3:30" x14ac:dyDescent="0.2"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  <c r="AA321" s="305"/>
      <c r="AB321" s="305"/>
      <c r="AC321" s="305"/>
      <c r="AD321" s="305"/>
    </row>
    <row r="322" spans="3:30" x14ac:dyDescent="0.2"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  <c r="AA322" s="305"/>
      <c r="AB322" s="305"/>
      <c r="AC322" s="305"/>
      <c r="AD322" s="305"/>
    </row>
    <row r="323" spans="3:30" x14ac:dyDescent="0.2"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  <c r="AA323" s="305"/>
      <c r="AB323" s="305"/>
      <c r="AC323" s="305"/>
      <c r="AD323" s="305"/>
    </row>
    <row r="324" spans="3:30" x14ac:dyDescent="0.2"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  <c r="AA324" s="305"/>
      <c r="AB324" s="305"/>
      <c r="AC324" s="305"/>
      <c r="AD324" s="305"/>
    </row>
    <row r="325" spans="3:30" x14ac:dyDescent="0.2"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  <c r="AA325" s="305"/>
      <c r="AB325" s="305"/>
      <c r="AC325" s="305"/>
      <c r="AD325" s="305"/>
    </row>
    <row r="326" spans="3:30" x14ac:dyDescent="0.2"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  <c r="AA326" s="305"/>
      <c r="AB326" s="305"/>
      <c r="AC326" s="305"/>
      <c r="AD326" s="305"/>
    </row>
    <row r="327" spans="3:30" x14ac:dyDescent="0.2"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  <c r="AA327" s="305"/>
      <c r="AB327" s="305"/>
      <c r="AC327" s="305"/>
      <c r="AD327" s="305"/>
    </row>
    <row r="328" spans="3:30" x14ac:dyDescent="0.2"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  <c r="AA328" s="305"/>
      <c r="AB328" s="305"/>
      <c r="AC328" s="305"/>
      <c r="AD328" s="305"/>
    </row>
    <row r="329" spans="3:30" x14ac:dyDescent="0.2"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  <c r="AA329" s="305"/>
      <c r="AB329" s="305"/>
      <c r="AC329" s="305"/>
      <c r="AD329" s="305"/>
    </row>
    <row r="330" spans="3:30" x14ac:dyDescent="0.2"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  <c r="AA330" s="305"/>
      <c r="AB330" s="305"/>
      <c r="AC330" s="305"/>
      <c r="AD330" s="305"/>
    </row>
    <row r="331" spans="3:30" x14ac:dyDescent="0.2"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  <c r="AA331" s="305"/>
      <c r="AB331" s="305"/>
      <c r="AC331" s="305"/>
      <c r="AD331" s="305"/>
    </row>
    <row r="332" spans="3:30" x14ac:dyDescent="0.2"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  <c r="AA332" s="305"/>
      <c r="AB332" s="305"/>
      <c r="AC332" s="305"/>
      <c r="AD332" s="305"/>
    </row>
    <row r="333" spans="3:30" x14ac:dyDescent="0.2"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  <c r="AA333" s="305"/>
      <c r="AB333" s="305"/>
      <c r="AC333" s="305"/>
      <c r="AD333" s="305"/>
    </row>
    <row r="334" spans="3:30" x14ac:dyDescent="0.2"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  <c r="AA334" s="305"/>
      <c r="AB334" s="305"/>
      <c r="AC334" s="305"/>
      <c r="AD334" s="305"/>
    </row>
    <row r="335" spans="3:30" x14ac:dyDescent="0.2"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  <c r="AA335" s="305"/>
      <c r="AB335" s="305"/>
      <c r="AC335" s="305"/>
      <c r="AD335" s="305"/>
    </row>
    <row r="336" spans="3:30" x14ac:dyDescent="0.2"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  <c r="AA336" s="305"/>
      <c r="AB336" s="305"/>
      <c r="AC336" s="305"/>
      <c r="AD336" s="305"/>
    </row>
    <row r="337" spans="3:30" x14ac:dyDescent="0.2"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</row>
    <row r="338" spans="3:30" x14ac:dyDescent="0.2"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  <c r="AA338" s="305"/>
      <c r="AB338" s="305"/>
      <c r="AC338" s="305"/>
      <c r="AD338" s="305"/>
    </row>
    <row r="339" spans="3:30" x14ac:dyDescent="0.2"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  <c r="AA339" s="305"/>
      <c r="AB339" s="305"/>
      <c r="AC339" s="305"/>
      <c r="AD339" s="305"/>
    </row>
    <row r="340" spans="3:30" x14ac:dyDescent="0.2"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  <c r="AA340" s="305"/>
      <c r="AB340" s="305"/>
      <c r="AC340" s="305"/>
      <c r="AD340" s="305"/>
    </row>
    <row r="341" spans="3:30" x14ac:dyDescent="0.2"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5"/>
      <c r="AC341" s="305"/>
      <c r="AD341" s="305"/>
    </row>
    <row r="342" spans="3:30" x14ac:dyDescent="0.2"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  <c r="AA342" s="305"/>
      <c r="AB342" s="305"/>
      <c r="AC342" s="305"/>
      <c r="AD342" s="305"/>
    </row>
    <row r="343" spans="3:30" x14ac:dyDescent="0.2"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  <c r="AA343" s="305"/>
      <c r="AB343" s="305"/>
      <c r="AC343" s="305"/>
      <c r="AD343" s="305"/>
    </row>
    <row r="344" spans="3:30" x14ac:dyDescent="0.2"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5"/>
      <c r="AC344" s="305"/>
      <c r="AD344" s="305"/>
    </row>
    <row r="345" spans="3:30" x14ac:dyDescent="0.2"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  <c r="AA345" s="305"/>
      <c r="AB345" s="305"/>
      <c r="AC345" s="305"/>
      <c r="AD345" s="305"/>
    </row>
    <row r="346" spans="3:30" x14ac:dyDescent="0.2"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  <c r="AA346" s="305"/>
      <c r="AB346" s="305"/>
      <c r="AC346" s="305"/>
      <c r="AD346" s="305"/>
    </row>
    <row r="347" spans="3:30" x14ac:dyDescent="0.2"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  <c r="AA347" s="305"/>
      <c r="AB347" s="305"/>
      <c r="AC347" s="305"/>
      <c r="AD347" s="305"/>
    </row>
    <row r="348" spans="3:30" x14ac:dyDescent="0.2"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  <c r="AA348" s="305"/>
      <c r="AB348" s="305"/>
      <c r="AC348" s="305"/>
      <c r="AD348" s="305"/>
    </row>
    <row r="349" spans="3:30" x14ac:dyDescent="0.2"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  <c r="AA349" s="305"/>
      <c r="AB349" s="305"/>
      <c r="AC349" s="305"/>
      <c r="AD349" s="305"/>
    </row>
    <row r="350" spans="3:30" x14ac:dyDescent="0.2"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  <c r="AA350" s="305"/>
      <c r="AB350" s="305"/>
      <c r="AC350" s="305"/>
      <c r="AD350" s="305"/>
    </row>
    <row r="351" spans="3:30" x14ac:dyDescent="0.2"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  <c r="AA351" s="305"/>
      <c r="AB351" s="305"/>
      <c r="AC351" s="305"/>
      <c r="AD351" s="305"/>
    </row>
    <row r="352" spans="3:30" x14ac:dyDescent="0.2"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  <c r="AA352" s="305"/>
      <c r="AB352" s="305"/>
      <c r="AC352" s="305"/>
      <c r="AD352" s="305"/>
    </row>
    <row r="353" spans="3:30" x14ac:dyDescent="0.2"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  <c r="AA353" s="305"/>
      <c r="AB353" s="305"/>
      <c r="AC353" s="305"/>
      <c r="AD353" s="305"/>
    </row>
    <row r="354" spans="3:30" x14ac:dyDescent="0.2"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  <c r="AA354" s="305"/>
      <c r="AB354" s="305"/>
      <c r="AC354" s="305"/>
      <c r="AD354" s="305"/>
    </row>
    <row r="355" spans="3:30" x14ac:dyDescent="0.2"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  <c r="AA355" s="305"/>
      <c r="AB355" s="305"/>
      <c r="AC355" s="305"/>
      <c r="AD355" s="305"/>
    </row>
    <row r="356" spans="3:30" x14ac:dyDescent="0.2"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  <c r="AA356" s="305"/>
      <c r="AB356" s="305"/>
      <c r="AC356" s="305"/>
      <c r="AD356" s="305"/>
    </row>
    <row r="357" spans="3:30" x14ac:dyDescent="0.2"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5"/>
      <c r="AC357" s="305"/>
      <c r="AD357" s="305"/>
    </row>
    <row r="358" spans="3:30" x14ac:dyDescent="0.2"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  <c r="AA358" s="305"/>
      <c r="AB358" s="305"/>
      <c r="AC358" s="305"/>
      <c r="AD358" s="305"/>
    </row>
    <row r="359" spans="3:30" x14ac:dyDescent="0.2"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  <c r="AA359" s="305"/>
      <c r="AB359" s="305"/>
      <c r="AC359" s="305"/>
      <c r="AD359" s="305"/>
    </row>
    <row r="360" spans="3:30" x14ac:dyDescent="0.2"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  <c r="AA360" s="305"/>
      <c r="AB360" s="305"/>
      <c r="AC360" s="305"/>
      <c r="AD360" s="305"/>
    </row>
    <row r="361" spans="3:30" x14ac:dyDescent="0.2"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  <c r="AA361" s="305"/>
      <c r="AB361" s="305"/>
      <c r="AC361" s="305"/>
      <c r="AD361" s="305"/>
    </row>
    <row r="362" spans="3:30" x14ac:dyDescent="0.2"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  <c r="AA362" s="305"/>
      <c r="AB362" s="305"/>
      <c r="AC362" s="305"/>
      <c r="AD362" s="305"/>
    </row>
    <row r="363" spans="3:30" x14ac:dyDescent="0.2"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  <c r="AA363" s="305"/>
      <c r="AB363" s="305"/>
      <c r="AC363" s="305"/>
      <c r="AD363" s="305"/>
    </row>
    <row r="364" spans="3:30" x14ac:dyDescent="0.2"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  <c r="AA364" s="305"/>
      <c r="AB364" s="305"/>
      <c r="AC364" s="305"/>
      <c r="AD364" s="305"/>
    </row>
    <row r="365" spans="3:30" x14ac:dyDescent="0.2"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  <c r="AA365" s="305"/>
      <c r="AB365" s="305"/>
      <c r="AC365" s="305"/>
      <c r="AD365" s="305"/>
    </row>
    <row r="366" spans="3:30" x14ac:dyDescent="0.2"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  <c r="AA366" s="305"/>
      <c r="AB366" s="305"/>
      <c r="AC366" s="305"/>
      <c r="AD366" s="305"/>
    </row>
    <row r="367" spans="3:30" x14ac:dyDescent="0.2"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  <c r="AA367" s="305"/>
      <c r="AB367" s="305"/>
      <c r="AC367" s="305"/>
      <c r="AD367" s="305"/>
    </row>
    <row r="368" spans="3:30" x14ac:dyDescent="0.2"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  <c r="AA368" s="305"/>
      <c r="AB368" s="305"/>
      <c r="AC368" s="305"/>
      <c r="AD368" s="305"/>
    </row>
    <row r="369" spans="3:30" x14ac:dyDescent="0.2"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  <c r="AA369" s="305"/>
      <c r="AB369" s="305"/>
      <c r="AC369" s="305"/>
      <c r="AD369" s="305"/>
    </row>
    <row r="370" spans="3:30" x14ac:dyDescent="0.2"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  <c r="AA370" s="305"/>
      <c r="AB370" s="305"/>
      <c r="AC370" s="305"/>
      <c r="AD370" s="305"/>
    </row>
    <row r="371" spans="3:30" x14ac:dyDescent="0.2"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  <c r="AA371" s="305"/>
      <c r="AB371" s="305"/>
      <c r="AC371" s="305"/>
      <c r="AD371" s="305"/>
    </row>
    <row r="372" spans="3:30" x14ac:dyDescent="0.2"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  <c r="AA372" s="305"/>
      <c r="AB372" s="305"/>
      <c r="AC372" s="305"/>
      <c r="AD372" s="305"/>
    </row>
    <row r="373" spans="3:30" x14ac:dyDescent="0.2"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  <c r="AA373" s="305"/>
      <c r="AB373" s="305"/>
      <c r="AC373" s="305"/>
      <c r="AD373" s="305"/>
    </row>
    <row r="374" spans="3:30" x14ac:dyDescent="0.2"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  <c r="AA374" s="305"/>
      <c r="AB374" s="305"/>
      <c r="AC374" s="305"/>
      <c r="AD374" s="305"/>
    </row>
    <row r="375" spans="3:30" x14ac:dyDescent="0.2"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  <c r="AA375" s="305"/>
      <c r="AB375" s="305"/>
      <c r="AC375" s="305"/>
      <c r="AD375" s="305"/>
    </row>
    <row r="376" spans="3:30" x14ac:dyDescent="0.2"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  <c r="AA376" s="305"/>
      <c r="AB376" s="305"/>
      <c r="AC376" s="305"/>
      <c r="AD376" s="305"/>
    </row>
    <row r="377" spans="3:30" x14ac:dyDescent="0.2"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  <c r="AA377" s="305"/>
      <c r="AB377" s="305"/>
      <c r="AC377" s="305"/>
      <c r="AD377" s="305"/>
    </row>
    <row r="378" spans="3:30" x14ac:dyDescent="0.2"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  <c r="AA378" s="305"/>
      <c r="AB378" s="305"/>
      <c r="AC378" s="305"/>
      <c r="AD378" s="305"/>
    </row>
    <row r="379" spans="3:30" x14ac:dyDescent="0.2"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  <c r="AA379" s="305"/>
      <c r="AB379" s="305"/>
      <c r="AC379" s="305"/>
      <c r="AD379" s="305"/>
    </row>
    <row r="380" spans="3:30" x14ac:dyDescent="0.2"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  <c r="AA380" s="305"/>
      <c r="AB380" s="305"/>
      <c r="AC380" s="305"/>
      <c r="AD380" s="305"/>
    </row>
    <row r="381" spans="3:30" x14ac:dyDescent="0.2"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  <c r="AA381" s="305"/>
      <c r="AB381" s="305"/>
      <c r="AC381" s="305"/>
      <c r="AD381" s="305"/>
    </row>
    <row r="382" spans="3:30" x14ac:dyDescent="0.2"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  <c r="AA382" s="305"/>
      <c r="AB382" s="305"/>
      <c r="AC382" s="305"/>
      <c r="AD382" s="305"/>
    </row>
    <row r="383" spans="3:30" x14ac:dyDescent="0.2"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  <c r="AA383" s="305"/>
      <c r="AB383" s="305"/>
      <c r="AC383" s="305"/>
      <c r="AD383" s="305"/>
    </row>
    <row r="384" spans="3:30" x14ac:dyDescent="0.2"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  <c r="AA384" s="305"/>
      <c r="AB384" s="305"/>
      <c r="AC384" s="305"/>
      <c r="AD384" s="305"/>
    </row>
    <row r="385" spans="3:30" x14ac:dyDescent="0.2"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  <c r="AA385" s="305"/>
      <c r="AB385" s="305"/>
      <c r="AC385" s="305"/>
      <c r="AD385" s="305"/>
    </row>
    <row r="386" spans="3:30" x14ac:dyDescent="0.2"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  <c r="AA386" s="305"/>
      <c r="AB386" s="305"/>
      <c r="AC386" s="305"/>
      <c r="AD386" s="305"/>
    </row>
    <row r="387" spans="3:30" x14ac:dyDescent="0.2"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  <c r="AA387" s="305"/>
      <c r="AB387" s="305"/>
      <c r="AC387" s="305"/>
      <c r="AD387" s="305"/>
    </row>
    <row r="388" spans="3:30" x14ac:dyDescent="0.2"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  <c r="AA388" s="305"/>
      <c r="AB388" s="305"/>
      <c r="AC388" s="305"/>
      <c r="AD388" s="305"/>
    </row>
    <row r="389" spans="3:30" x14ac:dyDescent="0.2"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  <c r="AA389" s="305"/>
      <c r="AB389" s="305"/>
      <c r="AC389" s="305"/>
      <c r="AD389" s="305"/>
    </row>
    <row r="390" spans="3:30" x14ac:dyDescent="0.2"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  <c r="AA390" s="305"/>
      <c r="AB390" s="305"/>
      <c r="AC390" s="305"/>
      <c r="AD390" s="305"/>
    </row>
    <row r="391" spans="3:30" x14ac:dyDescent="0.2"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  <c r="AA391" s="305"/>
      <c r="AB391" s="305"/>
      <c r="AC391" s="305"/>
      <c r="AD391" s="305"/>
    </row>
    <row r="392" spans="3:30" x14ac:dyDescent="0.2"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  <c r="AA392" s="305"/>
      <c r="AB392" s="305"/>
      <c r="AC392" s="305"/>
      <c r="AD392" s="305"/>
    </row>
    <row r="393" spans="3:30" x14ac:dyDescent="0.2"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  <c r="AA393" s="305"/>
      <c r="AB393" s="305"/>
      <c r="AC393" s="305"/>
      <c r="AD393" s="305"/>
    </row>
    <row r="394" spans="3:30" x14ac:dyDescent="0.2"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  <c r="AA394" s="305"/>
      <c r="AB394" s="305"/>
      <c r="AC394" s="305"/>
      <c r="AD394" s="305"/>
    </row>
    <row r="395" spans="3:30" x14ac:dyDescent="0.2"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  <c r="AA395" s="305"/>
      <c r="AB395" s="305"/>
      <c r="AC395" s="305"/>
      <c r="AD395" s="305"/>
    </row>
    <row r="396" spans="3:30" x14ac:dyDescent="0.2"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  <c r="AA396" s="305"/>
      <c r="AB396" s="305"/>
      <c r="AC396" s="305"/>
      <c r="AD396" s="305"/>
    </row>
    <row r="397" spans="3:30" x14ac:dyDescent="0.2"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  <c r="AA397" s="305"/>
      <c r="AB397" s="305"/>
      <c r="AC397" s="305"/>
      <c r="AD397" s="305"/>
    </row>
    <row r="398" spans="3:30" x14ac:dyDescent="0.2"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  <c r="AA398" s="305"/>
      <c r="AB398" s="305"/>
      <c r="AC398" s="305"/>
      <c r="AD398" s="305"/>
    </row>
    <row r="399" spans="3:30" x14ac:dyDescent="0.2"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  <c r="AA399" s="305"/>
      <c r="AB399" s="305"/>
      <c r="AC399" s="305"/>
      <c r="AD399" s="305"/>
    </row>
    <row r="400" spans="3:30" x14ac:dyDescent="0.2"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  <c r="AA400" s="305"/>
      <c r="AB400" s="305"/>
      <c r="AC400" s="305"/>
      <c r="AD400" s="305"/>
    </row>
    <row r="401" spans="3:30" x14ac:dyDescent="0.2"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  <c r="AA401" s="305"/>
      <c r="AB401" s="305"/>
      <c r="AC401" s="305"/>
      <c r="AD401" s="305"/>
    </row>
    <row r="402" spans="3:30" x14ac:dyDescent="0.2"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  <c r="AA402" s="305"/>
      <c r="AB402" s="305"/>
      <c r="AC402" s="305"/>
      <c r="AD402" s="305"/>
    </row>
    <row r="403" spans="3:30" x14ac:dyDescent="0.2"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  <c r="AA403" s="305"/>
      <c r="AB403" s="305"/>
      <c r="AC403" s="305"/>
      <c r="AD403" s="305"/>
    </row>
    <row r="404" spans="3:30" x14ac:dyDescent="0.2"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  <c r="AA404" s="305"/>
      <c r="AB404" s="305"/>
      <c r="AC404" s="305"/>
      <c r="AD404" s="305"/>
    </row>
    <row r="405" spans="3:30" x14ac:dyDescent="0.2"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  <c r="AA405" s="305"/>
      <c r="AB405" s="305"/>
      <c r="AC405" s="305"/>
      <c r="AD405" s="305"/>
    </row>
    <row r="406" spans="3:30" x14ac:dyDescent="0.2"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  <c r="AA406" s="305"/>
      <c r="AB406" s="305"/>
      <c r="AC406" s="305"/>
      <c r="AD406" s="305"/>
    </row>
    <row r="407" spans="3:30" x14ac:dyDescent="0.2"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  <c r="AA407" s="305"/>
      <c r="AB407" s="305"/>
      <c r="AC407" s="305"/>
      <c r="AD407" s="305"/>
    </row>
    <row r="408" spans="3:30" x14ac:dyDescent="0.2"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  <c r="AA408" s="305"/>
      <c r="AB408" s="305"/>
      <c r="AC408" s="305"/>
      <c r="AD408" s="305"/>
    </row>
    <row r="409" spans="3:30" x14ac:dyDescent="0.2"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  <c r="AA409" s="305"/>
      <c r="AB409" s="305"/>
      <c r="AC409" s="305"/>
      <c r="AD409" s="305"/>
    </row>
    <row r="410" spans="3:30" x14ac:dyDescent="0.2"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  <c r="AA410" s="305"/>
      <c r="AB410" s="305"/>
      <c r="AC410" s="305"/>
      <c r="AD410" s="305"/>
    </row>
    <row r="411" spans="3:30" x14ac:dyDescent="0.2"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  <c r="AA411" s="305"/>
      <c r="AB411" s="305"/>
      <c r="AC411" s="305"/>
      <c r="AD411" s="305"/>
    </row>
    <row r="412" spans="3:30" x14ac:dyDescent="0.2"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  <c r="AA412" s="305"/>
      <c r="AB412" s="305"/>
      <c r="AC412" s="305"/>
      <c r="AD412" s="305"/>
    </row>
    <row r="413" spans="3:30" x14ac:dyDescent="0.2"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  <c r="AA413" s="305"/>
      <c r="AB413" s="305"/>
      <c r="AC413" s="305"/>
      <c r="AD413" s="305"/>
    </row>
    <row r="414" spans="3:30" x14ac:dyDescent="0.2"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  <c r="AA414" s="305"/>
      <c r="AB414" s="305"/>
      <c r="AC414" s="305"/>
      <c r="AD414" s="305"/>
    </row>
    <row r="415" spans="3:30" x14ac:dyDescent="0.2"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  <c r="AA415" s="305"/>
      <c r="AB415" s="305"/>
      <c r="AC415" s="305"/>
      <c r="AD415" s="305"/>
    </row>
    <row r="416" spans="3:30" x14ac:dyDescent="0.2"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  <c r="AA416" s="305"/>
      <c r="AB416" s="305"/>
      <c r="AC416" s="305"/>
      <c r="AD416" s="305"/>
    </row>
    <row r="417" spans="3:30" x14ac:dyDescent="0.2"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  <c r="AA417" s="305"/>
      <c r="AB417" s="305"/>
      <c r="AC417" s="305"/>
      <c r="AD417" s="305"/>
    </row>
    <row r="418" spans="3:30" x14ac:dyDescent="0.2"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  <c r="AA418" s="305"/>
      <c r="AB418" s="305"/>
      <c r="AC418" s="305"/>
      <c r="AD418" s="305"/>
    </row>
    <row r="419" spans="3:30" x14ac:dyDescent="0.2"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  <c r="AA419" s="305"/>
      <c r="AB419" s="305"/>
      <c r="AC419" s="305"/>
      <c r="AD419" s="305"/>
    </row>
    <row r="420" spans="3:30" x14ac:dyDescent="0.2"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  <c r="AA420" s="305"/>
      <c r="AB420" s="305"/>
      <c r="AC420" s="305"/>
      <c r="AD420" s="305"/>
    </row>
    <row r="421" spans="3:30" x14ac:dyDescent="0.2"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  <c r="AA421" s="305"/>
      <c r="AB421" s="305"/>
      <c r="AC421" s="305"/>
      <c r="AD421" s="305"/>
    </row>
    <row r="422" spans="3:30" x14ac:dyDescent="0.2"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  <c r="AA422" s="305"/>
      <c r="AB422" s="305"/>
      <c r="AC422" s="305"/>
      <c r="AD422" s="305"/>
    </row>
    <row r="423" spans="3:30" x14ac:dyDescent="0.2"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  <c r="AA423" s="305"/>
      <c r="AB423" s="305"/>
      <c r="AC423" s="305"/>
      <c r="AD423" s="305"/>
    </row>
    <row r="424" spans="3:30" x14ac:dyDescent="0.2"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  <c r="AA424" s="305"/>
      <c r="AB424" s="305"/>
      <c r="AC424" s="305"/>
      <c r="AD424" s="305"/>
    </row>
    <row r="425" spans="3:30" x14ac:dyDescent="0.2"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  <c r="AA425" s="305"/>
      <c r="AB425" s="305"/>
      <c r="AC425" s="305"/>
      <c r="AD425" s="305"/>
    </row>
    <row r="426" spans="3:30" x14ac:dyDescent="0.2"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  <c r="AA426" s="305"/>
      <c r="AB426" s="305"/>
      <c r="AC426" s="305"/>
      <c r="AD426" s="305"/>
    </row>
    <row r="427" spans="3:30" x14ac:dyDescent="0.2"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  <c r="AA427" s="305"/>
      <c r="AB427" s="305"/>
      <c r="AC427" s="305"/>
      <c r="AD427" s="305"/>
    </row>
    <row r="428" spans="3:30" x14ac:dyDescent="0.2"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  <c r="AA428" s="305"/>
      <c r="AB428" s="305"/>
      <c r="AC428" s="305"/>
      <c r="AD428" s="305"/>
    </row>
    <row r="429" spans="3:30" x14ac:dyDescent="0.2"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  <c r="AA429" s="305"/>
      <c r="AB429" s="305"/>
      <c r="AC429" s="305"/>
      <c r="AD429" s="305"/>
    </row>
    <row r="430" spans="3:30" x14ac:dyDescent="0.2"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  <c r="AA430" s="305"/>
      <c r="AB430" s="305"/>
      <c r="AC430" s="305"/>
      <c r="AD430" s="305"/>
    </row>
    <row r="431" spans="3:30" x14ac:dyDescent="0.2"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  <c r="AA431" s="305"/>
      <c r="AB431" s="305"/>
      <c r="AC431" s="305"/>
      <c r="AD431" s="305"/>
    </row>
    <row r="432" spans="3:30" x14ac:dyDescent="0.2"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  <c r="AA432" s="305"/>
      <c r="AB432" s="305"/>
      <c r="AC432" s="305"/>
      <c r="AD432" s="305"/>
    </row>
    <row r="433" spans="3:30" x14ac:dyDescent="0.2"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  <c r="AA433" s="305"/>
      <c r="AB433" s="305"/>
      <c r="AC433" s="305"/>
      <c r="AD433" s="305"/>
    </row>
    <row r="434" spans="3:30" x14ac:dyDescent="0.2"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  <c r="AA434" s="305"/>
      <c r="AB434" s="305"/>
      <c r="AC434" s="305"/>
      <c r="AD434" s="305"/>
    </row>
    <row r="435" spans="3:30" x14ac:dyDescent="0.2"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  <c r="AA435" s="305"/>
      <c r="AB435" s="305"/>
      <c r="AC435" s="305"/>
      <c r="AD435" s="305"/>
    </row>
    <row r="436" spans="3:30" x14ac:dyDescent="0.2"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  <c r="AA436" s="305"/>
      <c r="AB436" s="305"/>
      <c r="AC436" s="305"/>
      <c r="AD436" s="305"/>
    </row>
    <row r="437" spans="3:30" x14ac:dyDescent="0.2"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  <c r="AA437" s="305"/>
      <c r="AB437" s="305"/>
      <c r="AC437" s="305"/>
      <c r="AD437" s="305"/>
    </row>
    <row r="438" spans="3:30" x14ac:dyDescent="0.2"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  <c r="AA438" s="305"/>
      <c r="AB438" s="305"/>
      <c r="AC438" s="305"/>
      <c r="AD438" s="305"/>
    </row>
    <row r="439" spans="3:30" x14ac:dyDescent="0.2"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  <c r="AA439" s="305"/>
      <c r="AB439" s="305"/>
      <c r="AC439" s="305"/>
      <c r="AD439" s="305"/>
    </row>
    <row r="440" spans="3:30" x14ac:dyDescent="0.2"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  <c r="AA440" s="305"/>
      <c r="AB440" s="305"/>
      <c r="AC440" s="305"/>
      <c r="AD440" s="305"/>
    </row>
    <row r="441" spans="3:30" x14ac:dyDescent="0.2"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  <c r="AA441" s="305"/>
      <c r="AB441" s="305"/>
      <c r="AC441" s="305"/>
      <c r="AD441" s="305"/>
    </row>
    <row r="442" spans="3:30" x14ac:dyDescent="0.2"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  <c r="AA442" s="305"/>
      <c r="AB442" s="305"/>
      <c r="AC442" s="305"/>
      <c r="AD442" s="305"/>
    </row>
    <row r="443" spans="3:30" x14ac:dyDescent="0.2"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  <c r="AA443" s="305"/>
      <c r="AB443" s="305"/>
      <c r="AC443" s="305"/>
      <c r="AD443" s="305"/>
    </row>
    <row r="444" spans="3:30" x14ac:dyDescent="0.2"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  <c r="AA444" s="305"/>
      <c r="AB444" s="305"/>
      <c r="AC444" s="305"/>
      <c r="AD444" s="305"/>
    </row>
    <row r="445" spans="3:30" x14ac:dyDescent="0.2"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  <c r="AA445" s="305"/>
      <c r="AB445" s="305"/>
      <c r="AC445" s="305"/>
      <c r="AD445" s="305"/>
    </row>
    <row r="446" spans="3:30" x14ac:dyDescent="0.2"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  <c r="AA446" s="305"/>
      <c r="AB446" s="305"/>
      <c r="AC446" s="305"/>
      <c r="AD446" s="305"/>
    </row>
    <row r="447" spans="3:30" x14ac:dyDescent="0.2"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  <c r="AA447" s="305"/>
      <c r="AB447" s="305"/>
      <c r="AC447" s="305"/>
      <c r="AD447" s="305"/>
    </row>
    <row r="448" spans="3:30" x14ac:dyDescent="0.2"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  <c r="AA448" s="305"/>
      <c r="AB448" s="305"/>
      <c r="AC448" s="305"/>
      <c r="AD448" s="305"/>
    </row>
    <row r="449" spans="3:30" x14ac:dyDescent="0.2"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  <c r="AA449" s="305"/>
      <c r="AB449" s="305"/>
      <c r="AC449" s="305"/>
      <c r="AD449" s="305"/>
    </row>
    <row r="450" spans="3:30" x14ac:dyDescent="0.2"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  <c r="AA450" s="305"/>
      <c r="AB450" s="305"/>
      <c r="AC450" s="305"/>
      <c r="AD450" s="305"/>
    </row>
    <row r="451" spans="3:30" x14ac:dyDescent="0.2"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  <c r="AA451" s="305"/>
      <c r="AB451" s="305"/>
      <c r="AC451" s="305"/>
      <c r="AD451" s="305"/>
    </row>
    <row r="452" spans="3:30" x14ac:dyDescent="0.2"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  <c r="AA452" s="305"/>
      <c r="AB452" s="305"/>
      <c r="AC452" s="305"/>
      <c r="AD452" s="305"/>
    </row>
    <row r="453" spans="3:30" x14ac:dyDescent="0.2"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  <c r="AA453" s="305"/>
      <c r="AB453" s="305"/>
      <c r="AC453" s="305"/>
      <c r="AD453" s="305"/>
    </row>
    <row r="454" spans="3:30" x14ac:dyDescent="0.2"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  <c r="AA454" s="305"/>
      <c r="AB454" s="305"/>
      <c r="AC454" s="305"/>
      <c r="AD454" s="305"/>
    </row>
    <row r="455" spans="3:30" x14ac:dyDescent="0.2"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  <c r="AA455" s="305"/>
      <c r="AB455" s="305"/>
      <c r="AC455" s="305"/>
      <c r="AD455" s="305"/>
    </row>
    <row r="456" spans="3:30" x14ac:dyDescent="0.2"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  <c r="AA456" s="305"/>
      <c r="AB456" s="305"/>
      <c r="AC456" s="305"/>
      <c r="AD456" s="305"/>
    </row>
    <row r="457" spans="3:30" x14ac:dyDescent="0.2"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  <c r="AA457" s="305"/>
      <c r="AB457" s="305"/>
      <c r="AC457" s="305"/>
      <c r="AD457" s="305"/>
    </row>
    <row r="458" spans="3:30" x14ac:dyDescent="0.2"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5"/>
      <c r="AC458" s="305"/>
      <c r="AD458" s="305"/>
    </row>
    <row r="459" spans="3:30" x14ac:dyDescent="0.2"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  <c r="AA459" s="305"/>
      <c r="AB459" s="305"/>
      <c r="AC459" s="305"/>
      <c r="AD459" s="305"/>
    </row>
    <row r="460" spans="3:30" x14ac:dyDescent="0.2"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  <c r="AA460" s="305"/>
      <c r="AB460" s="305"/>
      <c r="AC460" s="305"/>
      <c r="AD460" s="305"/>
    </row>
    <row r="461" spans="3:30" x14ac:dyDescent="0.2"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  <c r="AA461" s="305"/>
      <c r="AB461" s="305"/>
      <c r="AC461" s="305"/>
      <c r="AD461" s="305"/>
    </row>
    <row r="462" spans="3:30" x14ac:dyDescent="0.2"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  <c r="AA462" s="305"/>
      <c r="AB462" s="305"/>
      <c r="AC462" s="305"/>
      <c r="AD462" s="305"/>
    </row>
    <row r="463" spans="3:30" x14ac:dyDescent="0.2"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  <c r="AA463" s="305"/>
      <c r="AB463" s="305"/>
      <c r="AC463" s="305"/>
      <c r="AD463" s="305"/>
    </row>
    <row r="464" spans="3:30" x14ac:dyDescent="0.2"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  <c r="AA464" s="305"/>
      <c r="AB464" s="305"/>
      <c r="AC464" s="305"/>
      <c r="AD464" s="305"/>
    </row>
    <row r="465" spans="3:30" x14ac:dyDescent="0.2"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  <c r="AA465" s="305"/>
      <c r="AB465" s="305"/>
      <c r="AC465" s="305"/>
      <c r="AD465" s="305"/>
    </row>
    <row r="466" spans="3:30" x14ac:dyDescent="0.2"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  <c r="AA466" s="305"/>
      <c r="AB466" s="305"/>
      <c r="AC466" s="305"/>
      <c r="AD466" s="305"/>
    </row>
    <row r="467" spans="3:30" x14ac:dyDescent="0.2"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  <c r="AA467" s="305"/>
      <c r="AB467" s="305"/>
      <c r="AC467" s="305"/>
      <c r="AD467" s="305"/>
    </row>
    <row r="468" spans="3:30" x14ac:dyDescent="0.2"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  <c r="AA468" s="305"/>
      <c r="AB468" s="305"/>
      <c r="AC468" s="305"/>
      <c r="AD468" s="305"/>
    </row>
    <row r="469" spans="3:30" x14ac:dyDescent="0.2"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  <c r="AA469" s="305"/>
      <c r="AB469" s="305"/>
      <c r="AC469" s="305"/>
      <c r="AD469" s="305"/>
    </row>
    <row r="470" spans="3:30" x14ac:dyDescent="0.2"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  <c r="AA470" s="305"/>
      <c r="AB470" s="305"/>
      <c r="AC470" s="305"/>
      <c r="AD470" s="305"/>
    </row>
    <row r="471" spans="3:30" x14ac:dyDescent="0.2"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  <c r="AA471" s="305"/>
      <c r="AB471" s="305"/>
      <c r="AC471" s="305"/>
      <c r="AD471" s="305"/>
    </row>
    <row r="472" spans="3:30" x14ac:dyDescent="0.2"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  <c r="AA472" s="305"/>
      <c r="AB472" s="305"/>
      <c r="AC472" s="305"/>
      <c r="AD472" s="305"/>
    </row>
    <row r="473" spans="3:30" x14ac:dyDescent="0.2"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  <c r="AA473" s="305"/>
      <c r="AB473" s="305"/>
      <c r="AC473" s="305"/>
      <c r="AD473" s="305"/>
    </row>
    <row r="474" spans="3:30" x14ac:dyDescent="0.2"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  <c r="AA474" s="305"/>
      <c r="AB474" s="305"/>
      <c r="AC474" s="305"/>
      <c r="AD474" s="305"/>
    </row>
    <row r="475" spans="3:30" x14ac:dyDescent="0.2"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  <c r="AA475" s="305"/>
      <c r="AB475" s="305"/>
      <c r="AC475" s="305"/>
      <c r="AD475" s="305"/>
    </row>
    <row r="476" spans="3:30" x14ac:dyDescent="0.2"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  <c r="AA476" s="305"/>
      <c r="AB476" s="305"/>
      <c r="AC476" s="305"/>
      <c r="AD476" s="305"/>
    </row>
    <row r="477" spans="3:30" x14ac:dyDescent="0.2"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  <c r="AA477" s="305"/>
      <c r="AB477" s="305"/>
      <c r="AC477" s="305"/>
      <c r="AD477" s="305"/>
    </row>
    <row r="478" spans="3:30" x14ac:dyDescent="0.2"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  <c r="AA478" s="305"/>
      <c r="AB478" s="305"/>
      <c r="AC478" s="305"/>
      <c r="AD478" s="305"/>
    </row>
    <row r="479" spans="3:30" x14ac:dyDescent="0.2"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  <c r="AA479" s="305"/>
      <c r="AB479" s="305"/>
      <c r="AC479" s="305"/>
      <c r="AD479" s="305"/>
    </row>
    <row r="480" spans="3:30" x14ac:dyDescent="0.2"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  <c r="AA480" s="305"/>
      <c r="AB480" s="305"/>
      <c r="AC480" s="305"/>
      <c r="AD480" s="305"/>
    </row>
    <row r="481" spans="3:30" x14ac:dyDescent="0.2"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  <c r="AA481" s="305"/>
      <c r="AB481" s="305"/>
      <c r="AC481" s="305"/>
      <c r="AD481" s="305"/>
    </row>
    <row r="482" spans="3:30" x14ac:dyDescent="0.2"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  <c r="AA482" s="305"/>
      <c r="AB482" s="305"/>
      <c r="AC482" s="305"/>
      <c r="AD482" s="305"/>
    </row>
    <row r="483" spans="3:30" x14ac:dyDescent="0.2"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  <c r="AA483" s="305"/>
      <c r="AB483" s="305"/>
      <c r="AC483" s="305"/>
      <c r="AD483" s="305"/>
    </row>
    <row r="484" spans="3:30" x14ac:dyDescent="0.2"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  <c r="AA484" s="305"/>
      <c r="AB484" s="305"/>
      <c r="AC484" s="305"/>
      <c r="AD484" s="305"/>
    </row>
    <row r="485" spans="3:30" x14ac:dyDescent="0.2"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  <c r="AA485" s="305"/>
      <c r="AB485" s="305"/>
      <c r="AC485" s="305"/>
      <c r="AD485" s="305"/>
    </row>
    <row r="486" spans="3:30" x14ac:dyDescent="0.2"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  <c r="AA486" s="305"/>
      <c r="AB486" s="305"/>
      <c r="AC486" s="305"/>
      <c r="AD486" s="305"/>
    </row>
    <row r="487" spans="3:30" x14ac:dyDescent="0.2"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  <c r="AA487" s="305"/>
      <c r="AB487" s="305"/>
      <c r="AC487" s="305"/>
      <c r="AD487" s="305"/>
    </row>
    <row r="488" spans="3:30" x14ac:dyDescent="0.2"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  <c r="AA488" s="305"/>
      <c r="AB488" s="305"/>
      <c r="AC488" s="305"/>
      <c r="AD488" s="305"/>
    </row>
    <row r="489" spans="3:30" x14ac:dyDescent="0.2"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  <c r="AA489" s="305"/>
      <c r="AB489" s="305"/>
      <c r="AC489" s="305"/>
      <c r="AD489" s="305"/>
    </row>
    <row r="490" spans="3:30" x14ac:dyDescent="0.2"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  <c r="AA490" s="305"/>
      <c r="AB490" s="305"/>
      <c r="AC490" s="305"/>
      <c r="AD490" s="305"/>
    </row>
    <row r="491" spans="3:30" x14ac:dyDescent="0.2"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  <c r="AA491" s="305"/>
      <c r="AB491" s="305"/>
      <c r="AC491" s="305"/>
      <c r="AD491" s="305"/>
    </row>
    <row r="492" spans="3:30" x14ac:dyDescent="0.2"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  <c r="AA492" s="305"/>
      <c r="AB492" s="305"/>
      <c r="AC492" s="305"/>
      <c r="AD492" s="305"/>
    </row>
    <row r="493" spans="3:30" x14ac:dyDescent="0.2"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  <c r="AA493" s="305"/>
      <c r="AB493" s="305"/>
      <c r="AC493" s="305"/>
      <c r="AD493" s="305"/>
    </row>
    <row r="494" spans="3:30" x14ac:dyDescent="0.2"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  <c r="AA494" s="305"/>
      <c r="AB494" s="305"/>
      <c r="AC494" s="305"/>
      <c r="AD494" s="305"/>
    </row>
    <row r="495" spans="3:30" x14ac:dyDescent="0.2"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  <c r="AA495" s="305"/>
      <c r="AB495" s="305"/>
      <c r="AC495" s="305"/>
      <c r="AD495" s="305"/>
    </row>
    <row r="496" spans="3:30" x14ac:dyDescent="0.2"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  <c r="AA496" s="305"/>
      <c r="AB496" s="305"/>
      <c r="AC496" s="305"/>
      <c r="AD496" s="305"/>
    </row>
    <row r="497" spans="3:30" x14ac:dyDescent="0.2"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  <c r="AA497" s="305"/>
      <c r="AB497" s="305"/>
      <c r="AC497" s="305"/>
      <c r="AD497" s="305"/>
    </row>
    <row r="498" spans="3:30" x14ac:dyDescent="0.2"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  <c r="AA498" s="305"/>
      <c r="AB498" s="305"/>
      <c r="AC498" s="305"/>
      <c r="AD498" s="305"/>
    </row>
    <row r="499" spans="3:30" x14ac:dyDescent="0.2"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  <c r="AA499" s="305"/>
      <c r="AB499" s="305"/>
      <c r="AC499" s="305"/>
      <c r="AD499" s="305"/>
    </row>
    <row r="500" spans="3:30" x14ac:dyDescent="0.2"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  <c r="AA500" s="305"/>
      <c r="AB500" s="305"/>
      <c r="AC500" s="305"/>
      <c r="AD500" s="305"/>
    </row>
    <row r="501" spans="3:30" x14ac:dyDescent="0.2"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  <c r="AA501" s="305"/>
      <c r="AB501" s="305"/>
      <c r="AC501" s="305"/>
      <c r="AD501" s="305"/>
    </row>
    <row r="502" spans="3:30" x14ac:dyDescent="0.2"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  <c r="AA502" s="305"/>
      <c r="AB502" s="305"/>
      <c r="AC502" s="305"/>
      <c r="AD502" s="305"/>
    </row>
    <row r="503" spans="3:30" x14ac:dyDescent="0.2"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  <c r="AA503" s="305"/>
      <c r="AB503" s="305"/>
      <c r="AC503" s="305"/>
      <c r="AD503" s="305"/>
    </row>
    <row r="504" spans="3:30" x14ac:dyDescent="0.2"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  <c r="AA504" s="305"/>
      <c r="AB504" s="305"/>
      <c r="AC504" s="305"/>
      <c r="AD504" s="305"/>
    </row>
    <row r="505" spans="3:30" x14ac:dyDescent="0.2"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  <c r="AA505" s="305"/>
      <c r="AB505" s="305"/>
      <c r="AC505" s="305"/>
      <c r="AD505" s="305"/>
    </row>
    <row r="506" spans="3:30" x14ac:dyDescent="0.2"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  <c r="AA506" s="305"/>
      <c r="AB506" s="305"/>
      <c r="AC506" s="305"/>
      <c r="AD506" s="305"/>
    </row>
    <row r="507" spans="3:30" x14ac:dyDescent="0.2"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  <c r="AA507" s="305"/>
      <c r="AB507" s="305"/>
      <c r="AC507" s="305"/>
      <c r="AD507" s="305"/>
    </row>
    <row r="508" spans="3:30" x14ac:dyDescent="0.2"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  <c r="AA508" s="305"/>
      <c r="AB508" s="305"/>
      <c r="AC508" s="305"/>
      <c r="AD508" s="305"/>
    </row>
    <row r="509" spans="3:30" x14ac:dyDescent="0.2"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  <c r="AA509" s="305"/>
      <c r="AB509" s="305"/>
      <c r="AC509" s="305"/>
      <c r="AD509" s="305"/>
    </row>
    <row r="510" spans="3:30" x14ac:dyDescent="0.2"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  <c r="AA510" s="305"/>
      <c r="AB510" s="305"/>
      <c r="AC510" s="305"/>
      <c r="AD510" s="305"/>
    </row>
    <row r="511" spans="3:30" x14ac:dyDescent="0.2"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  <c r="AA511" s="305"/>
      <c r="AB511" s="305"/>
      <c r="AC511" s="305"/>
      <c r="AD511" s="305"/>
    </row>
    <row r="512" spans="3:30" x14ac:dyDescent="0.2"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  <c r="AA512" s="305"/>
      <c r="AB512" s="305"/>
      <c r="AC512" s="305"/>
      <c r="AD512" s="305"/>
    </row>
    <row r="513" spans="3:30" x14ac:dyDescent="0.2"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  <c r="AA513" s="305"/>
      <c r="AB513" s="305"/>
      <c r="AC513" s="305"/>
      <c r="AD513" s="305"/>
    </row>
    <row r="514" spans="3:30" x14ac:dyDescent="0.2"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  <c r="AA514" s="305"/>
      <c r="AB514" s="305"/>
      <c r="AC514" s="305"/>
      <c r="AD514" s="305"/>
    </row>
    <row r="515" spans="3:30" x14ac:dyDescent="0.2"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  <c r="AA515" s="305"/>
      <c r="AB515" s="305"/>
      <c r="AC515" s="305"/>
      <c r="AD515" s="305"/>
    </row>
    <row r="516" spans="3:30" x14ac:dyDescent="0.2"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  <c r="AA516" s="305"/>
      <c r="AB516" s="305"/>
      <c r="AC516" s="305"/>
      <c r="AD516" s="305"/>
    </row>
    <row r="517" spans="3:30" x14ac:dyDescent="0.2"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  <c r="AA517" s="305"/>
      <c r="AB517" s="305"/>
      <c r="AC517" s="305"/>
      <c r="AD517" s="305"/>
    </row>
    <row r="518" spans="3:30" x14ac:dyDescent="0.2"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  <c r="AA518" s="305"/>
      <c r="AB518" s="305"/>
      <c r="AC518" s="305"/>
      <c r="AD518" s="305"/>
    </row>
    <row r="519" spans="3:30" x14ac:dyDescent="0.2"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  <c r="AA519" s="305"/>
      <c r="AB519" s="305"/>
      <c r="AC519" s="305"/>
      <c r="AD519" s="305"/>
    </row>
    <row r="520" spans="3:30" x14ac:dyDescent="0.2"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  <c r="AA520" s="305"/>
      <c r="AB520" s="305"/>
      <c r="AC520" s="305"/>
      <c r="AD520" s="305"/>
    </row>
    <row r="521" spans="3:30" x14ac:dyDescent="0.2"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  <c r="AA521" s="305"/>
      <c r="AB521" s="305"/>
      <c r="AC521" s="305"/>
      <c r="AD521" s="305"/>
    </row>
    <row r="522" spans="3:30" x14ac:dyDescent="0.2"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  <c r="AA522" s="305"/>
      <c r="AB522" s="305"/>
      <c r="AC522" s="305"/>
      <c r="AD522" s="305"/>
    </row>
    <row r="523" spans="3:30" x14ac:dyDescent="0.2"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  <c r="AA523" s="305"/>
      <c r="AB523" s="305"/>
      <c r="AC523" s="305"/>
      <c r="AD523" s="305"/>
    </row>
    <row r="524" spans="3:30" x14ac:dyDescent="0.2"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  <c r="AA524" s="305"/>
      <c r="AB524" s="305"/>
      <c r="AC524" s="305"/>
      <c r="AD524" s="305"/>
    </row>
    <row r="525" spans="3:30" x14ac:dyDescent="0.2"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  <c r="AA525" s="305"/>
      <c r="AB525" s="305"/>
      <c r="AC525" s="305"/>
      <c r="AD525" s="305"/>
    </row>
    <row r="526" spans="3:30" x14ac:dyDescent="0.2"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  <c r="AA526" s="305"/>
      <c r="AB526" s="305"/>
      <c r="AC526" s="305"/>
      <c r="AD526" s="305"/>
    </row>
    <row r="527" spans="3:30" x14ac:dyDescent="0.2"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  <c r="AA527" s="305"/>
      <c r="AB527" s="305"/>
      <c r="AC527" s="305"/>
      <c r="AD527" s="305"/>
    </row>
    <row r="528" spans="3:30" x14ac:dyDescent="0.2"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  <c r="AA528" s="305"/>
      <c r="AB528" s="305"/>
      <c r="AC528" s="305"/>
      <c r="AD528" s="305"/>
    </row>
    <row r="529" spans="3:30" x14ac:dyDescent="0.2"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  <c r="AA529" s="305"/>
      <c r="AB529" s="305"/>
      <c r="AC529" s="305"/>
      <c r="AD529" s="305"/>
    </row>
    <row r="530" spans="3:30" x14ac:dyDescent="0.2"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  <c r="AA530" s="305"/>
      <c r="AB530" s="305"/>
      <c r="AC530" s="305"/>
      <c r="AD530" s="305"/>
    </row>
    <row r="531" spans="3:30" x14ac:dyDescent="0.2"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  <c r="AA531" s="305"/>
      <c r="AB531" s="305"/>
      <c r="AC531" s="305"/>
      <c r="AD531" s="305"/>
    </row>
    <row r="532" spans="3:30" x14ac:dyDescent="0.2"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  <c r="AA532" s="305"/>
      <c r="AB532" s="305"/>
      <c r="AC532" s="305"/>
      <c r="AD532" s="305"/>
    </row>
    <row r="533" spans="3:30" x14ac:dyDescent="0.2"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  <c r="AA533" s="305"/>
      <c r="AB533" s="305"/>
      <c r="AC533" s="305"/>
      <c r="AD533" s="305"/>
    </row>
    <row r="534" spans="3:30" x14ac:dyDescent="0.2"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  <c r="AA534" s="305"/>
      <c r="AB534" s="305"/>
      <c r="AC534" s="305"/>
      <c r="AD534" s="305"/>
    </row>
    <row r="535" spans="3:30" x14ac:dyDescent="0.2"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  <c r="AA535" s="305"/>
      <c r="AB535" s="305"/>
      <c r="AC535" s="305"/>
      <c r="AD535" s="305"/>
    </row>
    <row r="536" spans="3:30" x14ac:dyDescent="0.2"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  <c r="AA536" s="305"/>
      <c r="AB536" s="305"/>
      <c r="AC536" s="305"/>
      <c r="AD536" s="305"/>
    </row>
    <row r="537" spans="3:30" x14ac:dyDescent="0.2"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  <c r="AA537" s="305"/>
      <c r="AB537" s="305"/>
      <c r="AC537" s="305"/>
      <c r="AD537" s="305"/>
    </row>
    <row r="538" spans="3:30" x14ac:dyDescent="0.2"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  <c r="AA538" s="305"/>
      <c r="AB538" s="305"/>
      <c r="AC538" s="305"/>
      <c r="AD538" s="305"/>
    </row>
    <row r="539" spans="3:30" x14ac:dyDescent="0.2"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  <c r="AA539" s="305"/>
      <c r="AB539" s="305"/>
      <c r="AC539" s="305"/>
      <c r="AD539" s="305"/>
    </row>
    <row r="540" spans="3:30" x14ac:dyDescent="0.2"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  <c r="AA540" s="305"/>
      <c r="AB540" s="305"/>
      <c r="AC540" s="305"/>
      <c r="AD540" s="305"/>
    </row>
    <row r="541" spans="3:30" x14ac:dyDescent="0.2"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  <c r="AA541" s="305"/>
      <c r="AB541" s="305"/>
      <c r="AC541" s="305"/>
      <c r="AD541" s="305"/>
    </row>
    <row r="542" spans="3:30" x14ac:dyDescent="0.2"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  <c r="AA542" s="305"/>
      <c r="AB542" s="305"/>
      <c r="AC542" s="305"/>
      <c r="AD542" s="305"/>
    </row>
    <row r="543" spans="3:30" x14ac:dyDescent="0.2"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  <c r="AA543" s="305"/>
      <c r="AB543" s="305"/>
      <c r="AC543" s="305"/>
      <c r="AD543" s="305"/>
    </row>
    <row r="544" spans="3:30" x14ac:dyDescent="0.2"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  <c r="AA544" s="305"/>
      <c r="AB544" s="305"/>
      <c r="AC544" s="305"/>
      <c r="AD544" s="305"/>
    </row>
    <row r="545" spans="3:30" x14ac:dyDescent="0.2"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  <c r="AA545" s="305"/>
      <c r="AB545" s="305"/>
      <c r="AC545" s="305"/>
      <c r="AD545" s="305"/>
    </row>
    <row r="546" spans="3:30" x14ac:dyDescent="0.2"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  <c r="AA546" s="305"/>
      <c r="AB546" s="305"/>
      <c r="AC546" s="305"/>
      <c r="AD546" s="305"/>
    </row>
    <row r="547" spans="3:30" x14ac:dyDescent="0.2"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  <c r="AA547" s="305"/>
      <c r="AB547" s="305"/>
      <c r="AC547" s="305"/>
      <c r="AD547" s="305"/>
    </row>
    <row r="548" spans="3:30" x14ac:dyDescent="0.2"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  <c r="AA548" s="305"/>
      <c r="AB548" s="305"/>
      <c r="AC548" s="305"/>
      <c r="AD548" s="305"/>
    </row>
    <row r="549" spans="3:30" x14ac:dyDescent="0.2"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  <c r="AA549" s="305"/>
      <c r="AB549" s="305"/>
      <c r="AC549" s="305"/>
      <c r="AD549" s="305"/>
    </row>
    <row r="550" spans="3:30" x14ac:dyDescent="0.2"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  <c r="AA550" s="305"/>
      <c r="AB550" s="305"/>
      <c r="AC550" s="305"/>
      <c r="AD550" s="305"/>
    </row>
    <row r="551" spans="3:30" x14ac:dyDescent="0.2"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  <c r="AA551" s="305"/>
      <c r="AB551" s="305"/>
      <c r="AC551" s="305"/>
      <c r="AD551" s="305"/>
    </row>
    <row r="552" spans="3:30" x14ac:dyDescent="0.2"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  <c r="AA552" s="305"/>
      <c r="AB552" s="305"/>
      <c r="AC552" s="305"/>
      <c r="AD552" s="305"/>
    </row>
    <row r="553" spans="3:30" x14ac:dyDescent="0.2"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  <c r="AA553" s="305"/>
      <c r="AB553" s="305"/>
      <c r="AC553" s="305"/>
      <c r="AD553" s="305"/>
    </row>
    <row r="554" spans="3:30" x14ac:dyDescent="0.2"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  <c r="AA554" s="305"/>
      <c r="AB554" s="305"/>
      <c r="AC554" s="305"/>
      <c r="AD554" s="305"/>
    </row>
    <row r="555" spans="3:30" x14ac:dyDescent="0.2"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  <c r="AA555" s="305"/>
      <c r="AB555" s="305"/>
      <c r="AC555" s="305"/>
      <c r="AD555" s="305"/>
    </row>
    <row r="556" spans="3:30" x14ac:dyDescent="0.2"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  <c r="AA556" s="305"/>
      <c r="AB556" s="305"/>
      <c r="AC556" s="305"/>
      <c r="AD556" s="305"/>
    </row>
    <row r="557" spans="3:30" x14ac:dyDescent="0.2"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  <c r="AA557" s="305"/>
      <c r="AB557" s="305"/>
      <c r="AC557" s="305"/>
      <c r="AD557" s="305"/>
    </row>
    <row r="558" spans="3:30" x14ac:dyDescent="0.2"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  <c r="AA558" s="305"/>
      <c r="AB558" s="305"/>
      <c r="AC558" s="305"/>
      <c r="AD558" s="305"/>
    </row>
    <row r="559" spans="3:30" x14ac:dyDescent="0.2"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  <c r="AA559" s="305"/>
      <c r="AB559" s="305"/>
      <c r="AC559" s="305"/>
      <c r="AD559" s="305"/>
    </row>
    <row r="560" spans="3:30" x14ac:dyDescent="0.2"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  <c r="AA560" s="305"/>
      <c r="AB560" s="305"/>
      <c r="AC560" s="305"/>
      <c r="AD560" s="305"/>
    </row>
    <row r="561" spans="3:30" x14ac:dyDescent="0.2"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  <c r="AA561" s="305"/>
      <c r="AB561" s="305"/>
      <c r="AC561" s="305"/>
      <c r="AD561" s="305"/>
    </row>
    <row r="562" spans="3:30" x14ac:dyDescent="0.2"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  <c r="AA562" s="305"/>
      <c r="AB562" s="305"/>
      <c r="AC562" s="305"/>
      <c r="AD562" s="305"/>
    </row>
    <row r="563" spans="3:30" x14ac:dyDescent="0.2"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  <c r="AA563" s="305"/>
      <c r="AB563" s="305"/>
      <c r="AC563" s="305"/>
      <c r="AD563" s="305"/>
    </row>
    <row r="564" spans="3:30" x14ac:dyDescent="0.2"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  <c r="AA564" s="305"/>
      <c r="AB564" s="305"/>
      <c r="AC564" s="305"/>
      <c r="AD564" s="305"/>
    </row>
    <row r="565" spans="3:30" x14ac:dyDescent="0.2"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  <c r="AA565" s="305"/>
      <c r="AB565" s="305"/>
      <c r="AC565" s="305"/>
      <c r="AD565" s="305"/>
    </row>
    <row r="566" spans="3:30" x14ac:dyDescent="0.2"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  <c r="AA566" s="305"/>
      <c r="AB566" s="305"/>
      <c r="AC566" s="305"/>
      <c r="AD566" s="305"/>
    </row>
    <row r="567" spans="3:30" x14ac:dyDescent="0.2"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  <c r="AA567" s="305"/>
      <c r="AB567" s="305"/>
      <c r="AC567" s="305"/>
      <c r="AD567" s="305"/>
    </row>
    <row r="568" spans="3:30" x14ac:dyDescent="0.2"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  <c r="AA568" s="305"/>
      <c r="AB568" s="305"/>
      <c r="AC568" s="305"/>
      <c r="AD568" s="305"/>
    </row>
    <row r="569" spans="3:30" x14ac:dyDescent="0.2"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  <c r="AA569" s="305"/>
      <c r="AB569" s="305"/>
      <c r="AC569" s="305"/>
      <c r="AD569" s="305"/>
    </row>
    <row r="570" spans="3:30" x14ac:dyDescent="0.2"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  <c r="AA570" s="305"/>
      <c r="AB570" s="305"/>
      <c r="AC570" s="305"/>
      <c r="AD570" s="305"/>
    </row>
    <row r="571" spans="3:30" x14ac:dyDescent="0.2"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  <c r="AA571" s="305"/>
      <c r="AB571" s="305"/>
      <c r="AC571" s="305"/>
      <c r="AD571" s="305"/>
    </row>
    <row r="572" spans="3:30" x14ac:dyDescent="0.2"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  <c r="AA572" s="305"/>
      <c r="AB572" s="305"/>
      <c r="AC572" s="305"/>
      <c r="AD572" s="305"/>
    </row>
    <row r="573" spans="3:30" x14ac:dyDescent="0.2"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  <c r="AA573" s="305"/>
      <c r="AB573" s="305"/>
      <c r="AC573" s="305"/>
      <c r="AD573" s="305"/>
    </row>
    <row r="574" spans="3:30" x14ac:dyDescent="0.2"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  <c r="AA574" s="305"/>
      <c r="AB574" s="305"/>
      <c r="AC574" s="305"/>
      <c r="AD574" s="305"/>
    </row>
    <row r="575" spans="3:30" x14ac:dyDescent="0.2"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  <c r="AA575" s="305"/>
      <c r="AB575" s="305"/>
      <c r="AC575" s="305"/>
      <c r="AD575" s="305"/>
    </row>
    <row r="576" spans="3:30" x14ac:dyDescent="0.2"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  <c r="AA576" s="305"/>
      <c r="AB576" s="305"/>
      <c r="AC576" s="305"/>
      <c r="AD576" s="305"/>
    </row>
    <row r="577" spans="3:30" x14ac:dyDescent="0.2"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  <c r="AA577" s="305"/>
      <c r="AB577" s="305"/>
      <c r="AC577" s="305"/>
      <c r="AD577" s="305"/>
    </row>
    <row r="578" spans="3:30" x14ac:dyDescent="0.2"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  <c r="AA578" s="305"/>
      <c r="AB578" s="305"/>
      <c r="AC578" s="305"/>
      <c r="AD578" s="305"/>
    </row>
    <row r="579" spans="3:30" x14ac:dyDescent="0.2"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  <c r="AA579" s="305"/>
      <c r="AB579" s="305"/>
      <c r="AC579" s="305"/>
      <c r="AD579" s="305"/>
    </row>
    <row r="580" spans="3:30" x14ac:dyDescent="0.2"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  <c r="AA580" s="305"/>
      <c r="AB580" s="305"/>
      <c r="AC580" s="305"/>
      <c r="AD580" s="305"/>
    </row>
    <row r="581" spans="3:30" x14ac:dyDescent="0.2"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  <c r="AA581" s="305"/>
      <c r="AB581" s="305"/>
      <c r="AC581" s="305"/>
      <c r="AD581" s="305"/>
    </row>
    <row r="582" spans="3:30" x14ac:dyDescent="0.2"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  <c r="AA582" s="305"/>
      <c r="AB582" s="305"/>
      <c r="AC582" s="305"/>
      <c r="AD582" s="305"/>
    </row>
    <row r="583" spans="3:30" x14ac:dyDescent="0.2"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  <c r="AA583" s="305"/>
      <c r="AB583" s="305"/>
      <c r="AC583" s="305"/>
      <c r="AD583" s="305"/>
    </row>
    <row r="584" spans="3:30" x14ac:dyDescent="0.2"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  <c r="AA584" s="305"/>
      <c r="AB584" s="305"/>
      <c r="AC584" s="305"/>
      <c r="AD584" s="305"/>
    </row>
    <row r="585" spans="3:30" x14ac:dyDescent="0.2"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  <c r="AA585" s="305"/>
      <c r="AB585" s="305"/>
      <c r="AC585" s="305"/>
      <c r="AD585" s="305"/>
    </row>
    <row r="586" spans="3:30" x14ac:dyDescent="0.2"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  <c r="AA586" s="305"/>
      <c r="AB586" s="305"/>
      <c r="AC586" s="305"/>
      <c r="AD586" s="305"/>
    </row>
    <row r="587" spans="3:30" x14ac:dyDescent="0.2"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  <c r="AA587" s="305"/>
      <c r="AB587" s="305"/>
      <c r="AC587" s="305"/>
      <c r="AD587" s="305"/>
    </row>
    <row r="588" spans="3:30" x14ac:dyDescent="0.2"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  <c r="AA588" s="305"/>
      <c r="AB588" s="305"/>
      <c r="AC588" s="305"/>
      <c r="AD588" s="305"/>
    </row>
    <row r="589" spans="3:30" x14ac:dyDescent="0.2"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  <c r="AA589" s="305"/>
      <c r="AB589" s="305"/>
      <c r="AC589" s="305"/>
      <c r="AD589" s="305"/>
    </row>
    <row r="590" spans="3:30" x14ac:dyDescent="0.2"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  <c r="AA590" s="305"/>
      <c r="AB590" s="305"/>
      <c r="AC590" s="305"/>
      <c r="AD590" s="305"/>
    </row>
    <row r="591" spans="3:30" x14ac:dyDescent="0.2"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  <c r="AA591" s="305"/>
      <c r="AB591" s="305"/>
      <c r="AC591" s="305"/>
      <c r="AD591" s="305"/>
    </row>
    <row r="592" spans="3:30" x14ac:dyDescent="0.2"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  <c r="AA592" s="305"/>
      <c r="AB592" s="305"/>
      <c r="AC592" s="305"/>
      <c r="AD592" s="305"/>
    </row>
    <row r="593" spans="3:30" x14ac:dyDescent="0.2"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  <c r="AA593" s="305"/>
      <c r="AB593" s="305"/>
      <c r="AC593" s="305"/>
      <c r="AD593" s="305"/>
    </row>
    <row r="594" spans="3:30" x14ac:dyDescent="0.2"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  <c r="AA594" s="305"/>
      <c r="AB594" s="305"/>
      <c r="AC594" s="305"/>
      <c r="AD594" s="305"/>
    </row>
    <row r="595" spans="3:30" x14ac:dyDescent="0.2"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  <c r="AA595" s="305"/>
      <c r="AB595" s="305"/>
      <c r="AC595" s="305"/>
      <c r="AD595" s="305"/>
    </row>
    <row r="596" spans="3:30" x14ac:dyDescent="0.2"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  <c r="AA596" s="305"/>
      <c r="AB596" s="305"/>
      <c r="AC596" s="305"/>
      <c r="AD596" s="305"/>
    </row>
    <row r="597" spans="3:30" x14ac:dyDescent="0.2"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  <c r="AA597" s="305"/>
      <c r="AB597" s="305"/>
      <c r="AC597" s="305"/>
      <c r="AD597" s="305"/>
    </row>
    <row r="598" spans="3:30" x14ac:dyDescent="0.2"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  <c r="AA598" s="305"/>
      <c r="AB598" s="305"/>
      <c r="AC598" s="305"/>
      <c r="AD598" s="305"/>
    </row>
    <row r="599" spans="3:30" x14ac:dyDescent="0.2"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  <c r="AA599" s="305"/>
      <c r="AB599" s="305"/>
      <c r="AC599" s="305"/>
      <c r="AD599" s="305"/>
    </row>
    <row r="600" spans="3:30" x14ac:dyDescent="0.2"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  <c r="AA600" s="305"/>
      <c r="AB600" s="305"/>
      <c r="AC600" s="305"/>
      <c r="AD600" s="305"/>
    </row>
    <row r="601" spans="3:30" x14ac:dyDescent="0.2"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  <c r="AA601" s="305"/>
      <c r="AB601" s="305"/>
      <c r="AC601" s="305"/>
      <c r="AD601" s="305"/>
    </row>
    <row r="602" spans="3:30" x14ac:dyDescent="0.2"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  <c r="AA602" s="305"/>
      <c r="AB602" s="305"/>
      <c r="AC602" s="305"/>
      <c r="AD602" s="305"/>
    </row>
    <row r="603" spans="3:30" x14ac:dyDescent="0.2"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  <c r="AA603" s="305"/>
      <c r="AB603" s="305"/>
      <c r="AC603" s="305"/>
      <c r="AD603" s="305"/>
    </row>
    <row r="604" spans="3:30" x14ac:dyDescent="0.2"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  <c r="AA604" s="305"/>
      <c r="AB604" s="305"/>
      <c r="AC604" s="305"/>
      <c r="AD604" s="305"/>
    </row>
    <row r="605" spans="3:30" x14ac:dyDescent="0.2"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  <c r="AA605" s="305"/>
      <c r="AB605" s="305"/>
      <c r="AC605" s="305"/>
      <c r="AD605" s="305"/>
    </row>
    <row r="606" spans="3:30" x14ac:dyDescent="0.2"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  <c r="AA606" s="305"/>
      <c r="AB606" s="305"/>
      <c r="AC606" s="305"/>
      <c r="AD606" s="305"/>
    </row>
    <row r="607" spans="3:30" x14ac:dyDescent="0.2"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  <c r="AA607" s="305"/>
      <c r="AB607" s="305"/>
      <c r="AC607" s="305"/>
      <c r="AD607" s="305"/>
    </row>
    <row r="608" spans="3:30" x14ac:dyDescent="0.2"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  <c r="AA608" s="305"/>
      <c r="AB608" s="305"/>
      <c r="AC608" s="305"/>
      <c r="AD608" s="305"/>
    </row>
    <row r="609" spans="3:30" x14ac:dyDescent="0.2"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  <c r="AA609" s="305"/>
      <c r="AB609" s="305"/>
      <c r="AC609" s="305"/>
      <c r="AD609" s="305"/>
    </row>
    <row r="610" spans="3:30" x14ac:dyDescent="0.2"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  <c r="AA610" s="305"/>
      <c r="AB610" s="305"/>
      <c r="AC610" s="305"/>
      <c r="AD610" s="305"/>
    </row>
    <row r="611" spans="3:30" x14ac:dyDescent="0.2"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  <c r="AA611" s="305"/>
      <c r="AB611" s="305"/>
      <c r="AC611" s="305"/>
      <c r="AD611" s="305"/>
    </row>
    <row r="612" spans="3:30" x14ac:dyDescent="0.2"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  <c r="AA612" s="305"/>
      <c r="AB612" s="305"/>
      <c r="AC612" s="305"/>
      <c r="AD612" s="305"/>
    </row>
    <row r="613" spans="3:30" x14ac:dyDescent="0.2"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  <c r="AA613" s="305"/>
      <c r="AB613" s="305"/>
      <c r="AC613" s="305"/>
      <c r="AD613" s="305"/>
    </row>
    <row r="614" spans="3:30" x14ac:dyDescent="0.2"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  <c r="AA614" s="305"/>
      <c r="AB614" s="305"/>
      <c r="AC614" s="305"/>
      <c r="AD614" s="305"/>
    </row>
    <row r="615" spans="3:30" x14ac:dyDescent="0.2"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  <c r="AA615" s="305"/>
      <c r="AB615" s="305"/>
      <c r="AC615" s="305"/>
      <c r="AD615" s="305"/>
    </row>
    <row r="616" spans="3:30" x14ac:dyDescent="0.2"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  <c r="AA616" s="305"/>
      <c r="AB616" s="305"/>
      <c r="AC616" s="305"/>
      <c r="AD616" s="305"/>
    </row>
    <row r="617" spans="3:30" x14ac:dyDescent="0.2"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  <c r="AA617" s="305"/>
      <c r="AB617" s="305"/>
      <c r="AC617" s="305"/>
      <c r="AD617" s="305"/>
    </row>
    <row r="618" spans="3:30" x14ac:dyDescent="0.2"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  <c r="AA618" s="305"/>
      <c r="AB618" s="305"/>
      <c r="AC618" s="305"/>
      <c r="AD618" s="305"/>
    </row>
    <row r="619" spans="3:30" x14ac:dyDescent="0.2"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  <c r="AA619" s="305"/>
      <c r="AB619" s="305"/>
      <c r="AC619" s="305"/>
      <c r="AD619" s="305"/>
    </row>
    <row r="620" spans="3:30" x14ac:dyDescent="0.2"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  <c r="AA620" s="305"/>
      <c r="AB620" s="305"/>
      <c r="AC620" s="305"/>
      <c r="AD620" s="305"/>
    </row>
    <row r="621" spans="3:30" x14ac:dyDescent="0.2"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  <c r="AA621" s="305"/>
      <c r="AB621" s="305"/>
      <c r="AC621" s="305"/>
      <c r="AD621" s="305"/>
    </row>
    <row r="622" spans="3:30" x14ac:dyDescent="0.2"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  <c r="AA622" s="305"/>
      <c r="AB622" s="305"/>
      <c r="AC622" s="305"/>
      <c r="AD622" s="305"/>
    </row>
    <row r="623" spans="3:30" x14ac:dyDescent="0.2"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  <c r="AA623" s="305"/>
      <c r="AB623" s="305"/>
      <c r="AC623" s="305"/>
      <c r="AD623" s="305"/>
    </row>
    <row r="624" spans="3:30" x14ac:dyDescent="0.2"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  <c r="AA624" s="305"/>
      <c r="AB624" s="305"/>
      <c r="AC624" s="305"/>
      <c r="AD624" s="305"/>
    </row>
    <row r="625" spans="3:30" x14ac:dyDescent="0.2"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  <c r="AA625" s="305"/>
      <c r="AB625" s="305"/>
      <c r="AC625" s="305"/>
      <c r="AD625" s="305"/>
    </row>
    <row r="626" spans="3:30" x14ac:dyDescent="0.2"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  <c r="AA626" s="305"/>
      <c r="AB626" s="305"/>
      <c r="AC626" s="305"/>
      <c r="AD626" s="305"/>
    </row>
    <row r="627" spans="3:30" x14ac:dyDescent="0.2"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  <c r="AA627" s="305"/>
      <c r="AB627" s="305"/>
      <c r="AC627" s="305"/>
      <c r="AD627" s="305"/>
    </row>
    <row r="628" spans="3:30" x14ac:dyDescent="0.2"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  <c r="AA628" s="305"/>
      <c r="AB628" s="305"/>
      <c r="AC628" s="305"/>
      <c r="AD628" s="305"/>
    </row>
    <row r="629" spans="3:30" x14ac:dyDescent="0.2"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  <c r="AA629" s="305"/>
      <c r="AB629" s="305"/>
      <c r="AC629" s="305"/>
      <c r="AD629" s="305"/>
    </row>
    <row r="630" spans="3:30" x14ac:dyDescent="0.2"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  <c r="AA630" s="305"/>
      <c r="AB630" s="305"/>
      <c r="AC630" s="305"/>
      <c r="AD630" s="305"/>
    </row>
    <row r="631" spans="3:30" x14ac:dyDescent="0.2"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  <c r="AA631" s="305"/>
      <c r="AB631" s="305"/>
      <c r="AC631" s="305"/>
      <c r="AD631" s="305"/>
    </row>
    <row r="632" spans="3:30" x14ac:dyDescent="0.2"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  <c r="AA632" s="305"/>
      <c r="AB632" s="305"/>
      <c r="AC632" s="305"/>
      <c r="AD632" s="305"/>
    </row>
    <row r="633" spans="3:30" x14ac:dyDescent="0.2"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  <c r="AA633" s="305"/>
      <c r="AB633" s="305"/>
      <c r="AC633" s="305"/>
      <c r="AD633" s="305"/>
    </row>
    <row r="634" spans="3:30" x14ac:dyDescent="0.2"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  <c r="AA634" s="305"/>
      <c r="AB634" s="305"/>
      <c r="AC634" s="305"/>
      <c r="AD634" s="305"/>
    </row>
    <row r="635" spans="3:30" x14ac:dyDescent="0.2"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  <c r="AA635" s="305"/>
      <c r="AB635" s="305"/>
      <c r="AC635" s="305"/>
      <c r="AD635" s="305"/>
    </row>
    <row r="636" spans="3:30" x14ac:dyDescent="0.2"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  <c r="AA636" s="305"/>
      <c r="AB636" s="305"/>
      <c r="AC636" s="305"/>
      <c r="AD636" s="305"/>
    </row>
    <row r="637" spans="3:30" x14ac:dyDescent="0.2"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  <c r="AA637" s="305"/>
      <c r="AB637" s="305"/>
      <c r="AC637" s="305"/>
      <c r="AD637" s="305"/>
    </row>
    <row r="638" spans="3:30" x14ac:dyDescent="0.2"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  <c r="AA638" s="305"/>
      <c r="AB638" s="305"/>
      <c r="AC638" s="305"/>
      <c r="AD638" s="305"/>
    </row>
    <row r="639" spans="3:30" x14ac:dyDescent="0.2"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  <c r="AA639" s="305"/>
      <c r="AB639" s="305"/>
      <c r="AC639" s="305"/>
      <c r="AD639" s="305"/>
    </row>
  </sheetData>
  <mergeCells count="2">
    <mergeCell ref="C2:R2"/>
    <mergeCell ref="S2:AD2"/>
  </mergeCells>
  <phoneticPr fontId="0" type="noConversion"/>
  <pageMargins left="0.75" right="0.75" top="1" bottom="1" header="0.5" footer="0.5"/>
  <pageSetup paperSize="5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Plants</vt:lpstr>
      <vt:lpstr>CA Forecast</vt:lpstr>
      <vt:lpstr>NW Forecast</vt:lpstr>
      <vt:lpstr>NWPL Peak</vt:lpstr>
      <vt:lpstr>'CA Forecast'!Print_Area</vt:lpstr>
      <vt:lpstr>'NW Forecast'!Print_Area</vt:lpstr>
      <vt:lpstr>'NWPL Peak'!Print_Area</vt:lpstr>
      <vt:lpstr>Plants!Print_Area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Jan Havlíček</cp:lastModifiedBy>
  <cp:lastPrinted>2001-10-31T20:45:50Z</cp:lastPrinted>
  <dcterms:created xsi:type="dcterms:W3CDTF">2001-08-08T16:07:16Z</dcterms:created>
  <dcterms:modified xsi:type="dcterms:W3CDTF">2023-09-16T21:35:26Z</dcterms:modified>
</cp:coreProperties>
</file>