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538C67-2779-49D0-A087-FADA4B710D87}" xr6:coauthVersionLast="47" xr6:coauthVersionMax="47" xr10:uidLastSave="{00000000-0000-0000-0000-000000000000}"/>
  <bookViews>
    <workbookView xWindow="-120" yWindow="-120" windowWidth="38640" windowHeight="15720" tabRatio="782"/>
  </bookViews>
  <sheets>
    <sheet name="EPE" sheetId="3" r:id="rId1"/>
    <sheet name="GasMat" sheetId="4" r:id="rId2"/>
    <sheet name="GasBol" sheetId="2" r:id="rId3"/>
  </sheets>
  <externalReferences>
    <externalReference r:id="rId4"/>
  </externalReferences>
  <definedNames>
    <definedName name="Bolivia">#REF!</definedName>
    <definedName name="Brazil">#REF!</definedName>
    <definedName name="CPI">[1]Turnkey!#REF!</definedName>
    <definedName name="Dev_Fee1">[1]Assm!#REF!</definedName>
    <definedName name="Dev_Fee2">[1]Assm!#REF!</definedName>
    <definedName name="Dev_Fee3">[1]Assm!#REF!</definedName>
    <definedName name="Exit_Table">#REF!</definedName>
    <definedName name="Fin_Table">#REF!</definedName>
    <definedName name="Income">#REF!</definedName>
    <definedName name="MOSYR2">[1]Assm!#REF!</definedName>
    <definedName name="Phase_I">#REF!</definedName>
    <definedName name="Phase_II">#REF!</definedName>
    <definedName name="Phase_III">#REF!</definedName>
    <definedName name="_xlnm.Print_Area" localSheetId="0">EPE!$A$8:$F$60</definedName>
    <definedName name="_xlnm.Print_Area" localSheetId="2">GasBol!$A$8:$E$89</definedName>
    <definedName name="_xlnm.Print_Area" localSheetId="1">GasMat!$A$8:$E$103</definedName>
    <definedName name="_xlnm.Print_Titles" localSheetId="0">EPE!$1:$7</definedName>
    <definedName name="_xlnm.Print_Titles" localSheetId="2">GasBol!$1:$7</definedName>
    <definedName name="_xlnm.Print_Titles" localSheetId="1">GasMat!$1:$7</definedName>
    <definedName name="Promote_Fee_New">[1]Assm!#REF!</definedName>
    <definedName name="Promote_Fee_Orig">[1]Assm!#REF!</definedName>
    <definedName name="Promote_Rate_New">[1]Assm!#REF!</definedName>
    <definedName name="Promote_Rate_Orig">[1]Assm!#REF!</definedName>
    <definedName name="Promote_Return_Orig">[1]Assm!#REF!</definedName>
    <definedName name="Turnkey_Table1">#REF!</definedName>
  </definedNames>
  <calcPr calcId="0" fullCalcOnLoad="1"/>
</workbook>
</file>

<file path=xl/calcChain.xml><?xml version="1.0" encoding="utf-8"?>
<calcChain xmlns="http://schemas.openxmlformats.org/spreadsheetml/2006/main">
  <c r="E21" i="3" l="1"/>
  <c r="F21" i="3"/>
  <c r="F22" i="3"/>
  <c r="F33" i="3"/>
  <c r="E35" i="3"/>
  <c r="F35" i="3"/>
  <c r="F37" i="3"/>
  <c r="F55" i="3"/>
  <c r="E57" i="3"/>
  <c r="F57" i="3"/>
  <c r="E58" i="3"/>
  <c r="F58" i="3"/>
  <c r="E60" i="3"/>
  <c r="E31" i="2"/>
  <c r="E37" i="2"/>
  <c r="D61" i="2"/>
  <c r="E61" i="2"/>
  <c r="E63" i="2"/>
  <c r="D87" i="2"/>
  <c r="E87" i="2"/>
  <c r="D89" i="2"/>
  <c r="D90" i="2"/>
  <c r="E25" i="4"/>
  <c r="D50" i="4"/>
  <c r="E50" i="4"/>
  <c r="E54" i="4"/>
  <c r="D80" i="4"/>
  <c r="D99" i="4"/>
  <c r="E99" i="4"/>
  <c r="D101" i="4"/>
</calcChain>
</file>

<file path=xl/sharedStrings.xml><?xml version="1.0" encoding="utf-8"?>
<sst xmlns="http://schemas.openxmlformats.org/spreadsheetml/2006/main" count="515" uniqueCount="424">
  <si>
    <t>3 Siemens reps to assist plant operations after CC commissioning on diesel; rest of Siemens goes home until gas; (3 persons @25K 3 months). To be negotiated.</t>
  </si>
  <si>
    <t xml:space="preserve">Most of on-shore items were paid in 99; Exposure remains on outstanding amount; need to perform analysis, withdrawn as per SCC change order log. </t>
  </si>
  <si>
    <t xml:space="preserve">Boiler and Piping already installed, change order probably coming for additional work done. To be determined. </t>
  </si>
  <si>
    <t xml:space="preserve">Superheater likely will not be installed. To be determined. </t>
  </si>
  <si>
    <t xml:space="preserve">Item that has been out there for a long time; hasn't been installed and not expected at this point. </t>
  </si>
  <si>
    <t>There will no early completion. (However, SCC is of the opinion that they never received NTP. In fact they received NTP 7/15/99)</t>
  </si>
  <si>
    <t>Not issued by SCC yet.</t>
  </si>
  <si>
    <t>Civil Unrest is FM Event.</t>
  </si>
  <si>
    <t>SCC engineering mistake.</t>
  </si>
  <si>
    <t>To be issued by SCC; Value based on estimate by SCC; environmental requirement.</t>
  </si>
  <si>
    <t>Have not seen back-up, to go to dispute resolution</t>
  </si>
  <si>
    <t>Examine Actual Stand-by Equipment; based on contractual values for mobilization and demobilization. In Dispute.</t>
  </si>
  <si>
    <t xml:space="preserve">Claim has only partial merit because SCC has reduced costs of execution. </t>
  </si>
  <si>
    <t>SCC is claiming higher degree of difficulty; however in actuality there has been a reduction in difficulty.</t>
  </si>
  <si>
    <t xml:space="preserve">FM but also SCC engineering mistakes. To be negotiated. </t>
  </si>
  <si>
    <t>No additional camp accomodations provided.</t>
  </si>
  <si>
    <t xml:space="preserve">To be issued. </t>
  </si>
  <si>
    <t>To be issued; require further backup.</t>
  </si>
  <si>
    <t>Includes some double counting in ridges restoration.</t>
  </si>
  <si>
    <t xml:space="preserve">8 ridges at half a million a piece to restore ridge.  Completed 1/2 of restoration. </t>
  </si>
  <si>
    <t xml:space="preserve">Not issued, and no estimate or backup available. </t>
  </si>
  <si>
    <t>Based on 5-10 days of crew standby for specific activity @ 52,982 / day</t>
  </si>
  <si>
    <t>SCC responsibility.</t>
  </si>
  <si>
    <t>To be issued. (need to negotiate actual impacts.)</t>
  </si>
  <si>
    <t>Env. Mitigation in SCC Scope, included in ridges restoration  below</t>
  </si>
  <si>
    <t>Contractor has not demonstrated any actual cost.</t>
  </si>
  <si>
    <t>Only D&amp;M Portion is for Owner Account</t>
  </si>
  <si>
    <t>Owner Instruction was not given.</t>
  </si>
  <si>
    <t>No Scope Change, so SCC responsibility.</t>
  </si>
  <si>
    <t>Drying and Caliper run total of 1.92/meter for 362.1 km, less than SCC claim.</t>
  </si>
  <si>
    <t>It is SCC responsibility to verify initial requirement with SIRESE; they needed to verify the installation license.</t>
  </si>
  <si>
    <t>SCC mistake.</t>
  </si>
  <si>
    <t>Needs verification.</t>
  </si>
  <si>
    <t>Included in Chiquitano Hills restoration</t>
  </si>
  <si>
    <t>Needs verification, no reason for standby given.</t>
  </si>
  <si>
    <t>Owner Directive.</t>
  </si>
  <si>
    <t xml:space="preserve">Subcontractor is claiming reimb for being on standby 4-5 months.  Claim has some merit, although owner removed subcontractor from ROW for environmental mitigation. </t>
  </si>
  <si>
    <t>Best guess at about 500k to 1000k for restoration per ridge for 5 ridges.</t>
  </si>
  <si>
    <t>ESMS requirement. Based on best estimate of actuals spent</t>
  </si>
  <si>
    <t xml:space="preserve">Claim has some merit because of delay in Bolivian pipeline.  Related to Conduto Srpead claim above. </t>
  </si>
  <si>
    <t>FM Event up to 10 days .</t>
  </si>
  <si>
    <t>Not issued.</t>
  </si>
  <si>
    <t xml:space="preserve">Warning should not be a reason for for SCC to shutdown and incur additional standby cost. </t>
  </si>
  <si>
    <t>Included in Contract section 3.25.</t>
  </si>
  <si>
    <t>Claims have been settled and is included in Approved                      EPE-PCO-076</t>
  </si>
  <si>
    <t>Claims have been settled and is included in Approved                      EPE-PCO-085</t>
  </si>
  <si>
    <t>GOC-PCO-007</t>
  </si>
  <si>
    <t>Re-Route from KP606+167 to KP629+171 &amp; KP587+447 to KP592+447</t>
  </si>
  <si>
    <t>GOC-PCO-008</t>
  </si>
  <si>
    <t>Geotechnical Investigation of Rio Cuiaba due to Re-Route</t>
  </si>
  <si>
    <t>GOC-PCO-012</t>
  </si>
  <si>
    <t>Additional 4.051 KM of Line Pipe Purchase due to Re-Routes</t>
  </si>
  <si>
    <t>GOC-PCO-013</t>
  </si>
  <si>
    <t>Installation of Additional 4.051 KM due to ReRoutes</t>
  </si>
  <si>
    <t>GOC-PCO-020</t>
  </si>
  <si>
    <t>Env. Mitigation is Contractor Responsibility</t>
  </si>
  <si>
    <t>GOC-PCO-025</t>
  </si>
  <si>
    <t>Brasil Pipeline Contractor Early Completion Bonus</t>
  </si>
  <si>
    <t>GOC-PCO-028</t>
  </si>
  <si>
    <t>Interest Expense on Late Payment of Offshore Invoices Submitted by SCC to GasOcidente</t>
  </si>
  <si>
    <t>GOC-PCO-034</t>
  </si>
  <si>
    <t>Increase in Length due to Multiple Re-Routes adding 1,552 LM Between KP-417 and KP-616+632</t>
  </si>
  <si>
    <t>GOC-PCO-040</t>
  </si>
  <si>
    <t>Installation of Screw Anchors</t>
  </si>
  <si>
    <t>GOC-PCO-042</t>
  </si>
  <si>
    <t>Additional Wetland Crossing Requirements</t>
  </si>
  <si>
    <t>GOC-PCO-043</t>
  </si>
  <si>
    <t>Lock-out at KP 381 to KP 397, Fazenda Santa Helena</t>
  </si>
  <si>
    <t>GOC-PCO-044</t>
  </si>
  <si>
    <t>Lock-Out in the Ridges, Spread 3 Brazil</t>
  </si>
  <si>
    <t>GOC-PCO-045</t>
  </si>
  <si>
    <t>Changes on Meter Stations, Block Valves &amp; Compressor Sites</t>
  </si>
  <si>
    <t>GOC-PCO-046</t>
  </si>
  <si>
    <t>Brazil 3, Ridges: Additional Line Length due to Re-Routes</t>
  </si>
  <si>
    <t>GOC-PCO-047</t>
  </si>
  <si>
    <t>GOC-PCO-048</t>
  </si>
  <si>
    <t>GOC-PCO-050</t>
  </si>
  <si>
    <t>GOC-PCO-051</t>
  </si>
  <si>
    <t>Changes on revised aligment sheets</t>
  </si>
  <si>
    <t>GOC-PCO-052</t>
  </si>
  <si>
    <t>Relocation around unforseen gullies at KP 522</t>
  </si>
  <si>
    <t>GOC-PCO-056</t>
  </si>
  <si>
    <t>GOC-PCO-057</t>
  </si>
  <si>
    <t>Modified Execution Plan/Acceleration Costs - Spread 3</t>
  </si>
  <si>
    <t>GOC-PCO-059</t>
  </si>
  <si>
    <t>Owner Directed Changes for 12" By-pass, MLV, Launcher, etc.</t>
  </si>
  <si>
    <t>GOC-PCO-060</t>
  </si>
  <si>
    <t>Increased Difficulty in Ridges due to Re-route</t>
  </si>
  <si>
    <t>GOC-PCO-061</t>
  </si>
  <si>
    <t>GOC-PCO-062</t>
  </si>
  <si>
    <t>Additional Brazilian Camp Accomodations for Owner</t>
  </si>
  <si>
    <t>GOC-PCO-063</t>
  </si>
  <si>
    <t>Supply of radios for SCC, Owner, D&amp;M.</t>
  </si>
  <si>
    <t>T&amp;D Communication Tower at Coxipo Substation</t>
  </si>
  <si>
    <t>Hard Line Position is value paid by Owners including transportation, taxes</t>
  </si>
  <si>
    <t>Approximate value for Wetland mapping (mostly) and GIS/As-builts by Turnstone</t>
  </si>
  <si>
    <t>Contingency for Bouyance Control Measures above SCC recommendations</t>
  </si>
  <si>
    <t>Have not seen claim so don't know value; see below in exposures</t>
  </si>
  <si>
    <t>Contingency for Blasting Restrictions and increased equipment rental</t>
  </si>
  <si>
    <t>Mulheim LD's in mediation; reason for 50 cents on dollar</t>
  </si>
  <si>
    <t>Purchase and shipment additional pipeline materials due to Environmental reasons</t>
  </si>
  <si>
    <t xml:space="preserve">GasMat Pending / Forecasted Change Orders </t>
  </si>
  <si>
    <t>Non-numbered items and exposure:</t>
  </si>
  <si>
    <t>Material testing 12" pipe</t>
  </si>
  <si>
    <t>Relocation of ROW clear and grade crew KP 381.98</t>
  </si>
  <si>
    <t>Increase in WT from 0.277" to 0.312"</t>
  </si>
  <si>
    <t>Lock-out in the ridges - Spread 3</t>
  </si>
  <si>
    <t>Increase in length of directional drilled crossings</t>
  </si>
  <si>
    <t>FBE coating to joints before powercrete coating</t>
  </si>
  <si>
    <t>Increase in lenght of pipeline due to re-routes</t>
  </si>
  <si>
    <t>Relocate entire spread from Spread 2 on completion of work to Spread 1B</t>
  </si>
  <si>
    <t>Supply of repeaters for radios supplied to SCC</t>
  </si>
  <si>
    <t>Trial Holes KP 503+200</t>
  </si>
  <si>
    <t>Directional Drilling Ridges 6 &amp; 9</t>
  </si>
  <si>
    <t>SCC Extra Contingency</t>
  </si>
  <si>
    <t>Error in formula 6-22 change order log:</t>
  </si>
  <si>
    <t>Bolivia Pipeline Pending / Forecasted Change Orders</t>
  </si>
  <si>
    <t>Construction Signs for Archaeological Areas</t>
  </si>
  <si>
    <t>Stand-by Charges and relocation due to lock-out at KP 347+222</t>
  </si>
  <si>
    <t>Stand-by Charges and relocation due to lock-out at KP 345+822</t>
  </si>
  <si>
    <t>Increase in wall Thickness from 0.277" to 0.312"</t>
  </si>
  <si>
    <t>Revised Tie-in Design of KP242 facility</t>
  </si>
  <si>
    <t>Additional Cost of Lagoon and Pond crossings KP 221+750 - KP 360+000</t>
  </si>
  <si>
    <t>Additional Cost of Crossing Wetland and Minor River at KP 84</t>
  </si>
  <si>
    <t>SCC Additional Staffing</t>
  </si>
  <si>
    <t>EMPRESA PRODUTORA DE ENERGIA LTDA</t>
  </si>
  <si>
    <t>362 km natural gas pipeline</t>
  </si>
  <si>
    <t>Increase in Wetland Crossing Requirements - See PCO-061</t>
  </si>
  <si>
    <t>EPE-PCO-069</t>
  </si>
  <si>
    <t>EPE-PCO-071</t>
  </si>
  <si>
    <t>EPE-PCO-072</t>
  </si>
  <si>
    <t>EPE-PCO-070</t>
  </si>
  <si>
    <t>Preservation, Maintenance &amp; Reinstatement Prior to Resumption of Commiss. Of Ph III</t>
  </si>
  <si>
    <t>EPE-PCO-079</t>
  </si>
  <si>
    <t>Additional Cost at RVX KP120+380, Archaelogical investigation in spread 2</t>
  </si>
  <si>
    <t>GOR-PCO-100</t>
  </si>
  <si>
    <t>GOR-PCO-101</t>
  </si>
  <si>
    <t>GOR-PCO-102</t>
  </si>
  <si>
    <t>GOR-PCO-103</t>
  </si>
  <si>
    <t>GOR-PCO-104</t>
  </si>
  <si>
    <t>GOR-PCO-105</t>
  </si>
  <si>
    <t>GOR-PCO-106</t>
  </si>
  <si>
    <t>Additional Drying and Caliper Run per Owner Change Directive</t>
  </si>
  <si>
    <t>Additional ROW requirements due to Future Compressor Stations &amp; Anode Beds</t>
  </si>
  <si>
    <t>Pipeline Contractor Standby Costs due to Materials being held by Customs and at Bol/Bsl border</t>
  </si>
  <si>
    <t>Costs Associated with Additional Time for Pre-Drying</t>
  </si>
  <si>
    <t>Supply of Personnel to Assist Owner's Subcontractor, Parsons</t>
  </si>
  <si>
    <t>Additional Hydrotest Costs due to SIRESE requirements, Increasing Test Section from 10 to 15</t>
  </si>
  <si>
    <t>Additional ROW Restoration Costs from KP 155 to KP 174 due to Owner Change Directive</t>
  </si>
  <si>
    <t>Lock-outs and Re-Routes in Brazil Spread 4</t>
  </si>
  <si>
    <t>GOC-PCO-067</t>
  </si>
  <si>
    <t>GOC-PCO-068</t>
  </si>
  <si>
    <t>GOC-PCO-069</t>
  </si>
  <si>
    <t>GOC-PCO-070</t>
  </si>
  <si>
    <t>GOC-PCO-071</t>
  </si>
  <si>
    <t>GOC-PCO-072</t>
  </si>
  <si>
    <t>GOC-PCO-073</t>
  </si>
  <si>
    <t>Additional Drying &amp; Caliper Run per Owner Change Directive</t>
  </si>
  <si>
    <t>Security for SCC &amp; Owner Personnel, Caceres to San Matias</t>
  </si>
  <si>
    <t>Additional ROW requirements due to Future Compressor Stations &amp; Anode beds</t>
  </si>
  <si>
    <t>Inability to use Taquaral Access Road per Owner Directive, Additional costs alternative route</t>
  </si>
  <si>
    <t>Additional Heavy Equipment Rental due to Owner Restrictions on Blasting of Karst/Limestone in Ridges</t>
  </si>
  <si>
    <t>Additional Blasting Restrictions on Limited 20 m ROW</t>
  </si>
  <si>
    <t>Pipeline Contractor Standby Costs due to Materials being held by Customs at Bol/Bsl border</t>
  </si>
  <si>
    <t>Not included in Model</t>
  </si>
  <si>
    <t>Change in IPI Tax Law</t>
  </si>
  <si>
    <t>EOT Claim SCC for delay in Final NTP Pipeline</t>
  </si>
  <si>
    <t>Update in Model</t>
  </si>
  <si>
    <t>No Cost Change Order to correct Power Plant Price noted in Exhibit C-2</t>
  </si>
  <si>
    <t>Compensation Siemens for Siemens' Consequential costs related to HRSG Modules damaged during transport</t>
  </si>
  <si>
    <t>GOR-PCO-122</t>
  </si>
  <si>
    <t>Pressurization of the Bolivian Pipeline Segment with 100 PSI of Dry Air</t>
  </si>
  <si>
    <t>GOR-PCO-117</t>
  </si>
  <si>
    <t>Archaeological Investigation Support Under Direction of D&amp;M at several locations Spread 1</t>
  </si>
  <si>
    <t>Directed by D&amp;M - Owner review needed</t>
  </si>
  <si>
    <t>Siemens Extension of Time Phase III</t>
  </si>
  <si>
    <t>Topographical Survey at KP 150+000 to KP 175+000</t>
  </si>
  <si>
    <t>GOR-PCO-115</t>
  </si>
  <si>
    <t>GOR-PCO-119</t>
  </si>
  <si>
    <t>GOR-PCO-120</t>
  </si>
  <si>
    <t>GOR-PCO-121</t>
  </si>
  <si>
    <t>Mechanical Crew Standby at San Juan Camp and At KP 174+310 Awaiting Release of Materials from Customs by Owner.</t>
  </si>
  <si>
    <t>Mechanical Crew Standby at KP0+000 and KP87+850 Awaiting Release of Materials from Customs by Owner</t>
  </si>
  <si>
    <t>Electrical  Crew Standby at KP0+000  Awaiting Release of Materials from Customs by Owner.</t>
  </si>
  <si>
    <t>GOR-PCO-126</t>
  </si>
  <si>
    <t>Amper Water Treatment Facility Claim for Additional Costs, Close-Out Settlement</t>
  </si>
  <si>
    <t>Grid Access Restrictions during Plant Combined Cycle Commissioning - Potential Claim TBD</t>
  </si>
  <si>
    <t>GOR-PCO-127</t>
  </si>
  <si>
    <t>Correction of Exhibit C-2 Contract Price to equal Exhibit C-1, no cost change order</t>
  </si>
  <si>
    <t>GOR-PCO-107</t>
  </si>
  <si>
    <t>GOR-PCO-108</t>
  </si>
  <si>
    <t>GOR-PCO-109</t>
  </si>
  <si>
    <t>GOR-PCO-110</t>
  </si>
  <si>
    <t>GOR-PCO-111</t>
  </si>
  <si>
    <t>GOR-PCO-113</t>
  </si>
  <si>
    <t>EOT Claim for Various Delays, Bolivia Pipeline</t>
  </si>
  <si>
    <t>Additional Buoyancy Control Measures above SCC recommendations</t>
  </si>
  <si>
    <t xml:space="preserve">Additional Costs Related to Dames and Moore's Addendum 1 Report </t>
  </si>
  <si>
    <t>Hydrotest Valve Spools</t>
  </si>
  <si>
    <t>Change to Hydrotest Point Locations</t>
  </si>
  <si>
    <t>Survey at KP-66</t>
  </si>
  <si>
    <t>TBD</t>
  </si>
  <si>
    <t>GOR-PCO-116</t>
  </si>
  <si>
    <t>Cathodic Protection Crew Standby</t>
  </si>
  <si>
    <t>GOR-PCO-124</t>
  </si>
  <si>
    <t>GOR-PCO-125</t>
  </si>
  <si>
    <t>Stand-by of Restoration Crews at KP179+700 &amp; KP218+200</t>
  </si>
  <si>
    <t>Stand-by of Hydrotest Crews at KP0+000</t>
  </si>
  <si>
    <t>GOC-PCO-074</t>
  </si>
  <si>
    <t>GOC-PCO-077</t>
  </si>
  <si>
    <t>Correction of Exhibit C-2 Contract Price to equal Exhibit C-1, No cost</t>
  </si>
  <si>
    <t>GOC-PCO-075</t>
  </si>
  <si>
    <t>GOC-PCO-076</t>
  </si>
  <si>
    <t>EOT Claim for Various Delays</t>
  </si>
  <si>
    <t>Additonal Buoyance Control Measures above SCC recommendations</t>
  </si>
  <si>
    <t>Additional Costs related to Dames and Moore's Addendum 1 Report</t>
  </si>
  <si>
    <t>GOC-PCO-078</t>
  </si>
  <si>
    <t>Additional Hydroseeding</t>
  </si>
  <si>
    <t>EPE-PCO-081</t>
  </si>
  <si>
    <t>EPE-PCO-082</t>
  </si>
  <si>
    <t>EPE-PCO-083</t>
  </si>
  <si>
    <t>EPE-PCO-084</t>
  </si>
  <si>
    <t>Pipeline Pending / Forecasted Change Orders - GasOcidente do Mato Grosso Ltda.</t>
  </si>
  <si>
    <t>Credit for As-builts - GIS / Wetland Surveys</t>
  </si>
  <si>
    <t>Should be in SCC's scope</t>
  </si>
  <si>
    <t xml:space="preserve">Included in PCO-047, </t>
  </si>
  <si>
    <t>SCC mistake, they responsible for customs release</t>
  </si>
  <si>
    <t>Need to firm up. Have done analysis; some reroutes were caused by landowner lockouts</t>
  </si>
  <si>
    <t>Have not seen back-up</t>
  </si>
  <si>
    <t>Assumed included in the Restoration of ridges below (one package)</t>
  </si>
  <si>
    <t>No cost; Owner okay with correction</t>
  </si>
  <si>
    <t>Owner directive for pipe and materials for drilling</t>
  </si>
  <si>
    <t>Total negative bouyancy bought by Owners for Brazil, share the cost 50/50</t>
  </si>
  <si>
    <t>Brazil 3, Ridges: NTP Delay, EOT &amp; overheads of SCC</t>
  </si>
  <si>
    <t>Archeological is for Owners Account</t>
  </si>
  <si>
    <t>Should be included in PCO-100</t>
  </si>
  <si>
    <t>Included in Rebuilding Chiquitano Hills as below</t>
  </si>
  <si>
    <t>Included in Rebuilding KP66 &amp; Chiquitano Hills as below</t>
  </si>
  <si>
    <t>SCC fault</t>
  </si>
  <si>
    <t>Warning letter - Bolivia</t>
  </si>
  <si>
    <t>Either included in approved above or unknown (equal to Brazil value)</t>
  </si>
  <si>
    <t>No cost change order - Owner okay</t>
  </si>
  <si>
    <t>FM Event up to 10 days</t>
  </si>
  <si>
    <t>In scope of work / original design</t>
  </si>
  <si>
    <t>In scope SCC</t>
  </si>
  <si>
    <t>Included in modified execution plan</t>
  </si>
  <si>
    <t>Reduced cost of blasting explosives, experts, Included in modified execution plan</t>
  </si>
  <si>
    <t>Total GasBol Pending / Forecasted Change Orders</t>
  </si>
  <si>
    <t>Captured below, avoid double counting</t>
  </si>
  <si>
    <t>GOC-PCO-079</t>
  </si>
  <si>
    <t>Cost delta between estimated and actual - supplement to PCO-065 Powercrete J materials</t>
  </si>
  <si>
    <t>Brazil 3, Ridges: NTP Delay, EOT &amp; overheads of Conduto</t>
  </si>
  <si>
    <t>Furnas Charge Back of grid access restrictions</t>
  </si>
  <si>
    <t>According to Celso, no chance to get IPI change reimbursed</t>
  </si>
  <si>
    <t>Change in Tax Law - COFINS</t>
  </si>
  <si>
    <t>To be issued, Probably can be used against SCC tax benefits or charge back to Furnas</t>
  </si>
  <si>
    <t>EPE-PCO-085</t>
  </si>
  <si>
    <t>Road connecting Plant with WTP and Lagoon pumping house</t>
  </si>
  <si>
    <t xml:space="preserve">Downpayment to Siemens EOT Claim to avoid suspension by Siemens </t>
  </si>
  <si>
    <t xml:space="preserve">Downpayment towards Extension of Time Costs Related to Phase III Owner Delays </t>
  </si>
  <si>
    <t xml:space="preserve">Damage to Water Treatment Plant (warranty claim) </t>
  </si>
  <si>
    <t>Subtotal:</t>
  </si>
  <si>
    <t>Withdrawn as per SCC Change Order log</t>
  </si>
  <si>
    <t>Issued; No cost change order; Owner okay except with onshore/offshore portion WTP</t>
  </si>
  <si>
    <t xml:space="preserve">EPE-PCO-013 </t>
  </si>
  <si>
    <t xml:space="preserve">EPE-PCO-014 </t>
  </si>
  <si>
    <t>Owner Estimate</t>
  </si>
  <si>
    <t>Design of Sludge Lagoon</t>
  </si>
  <si>
    <t xml:space="preserve">Design &amp; Construction of Sludge Lagoon </t>
  </si>
  <si>
    <t>Non-numbered items and exposures</t>
  </si>
  <si>
    <t>Phase III T/L Tower Foundations</t>
  </si>
  <si>
    <t>WTP Road Interconnection</t>
  </si>
  <si>
    <t>WTP Lagoon Fencing / Safety Improvements</t>
  </si>
  <si>
    <t>WTP Claims</t>
  </si>
  <si>
    <t>Total Power Plant Pending / Forecasted Change Orders with contingency</t>
  </si>
  <si>
    <t>Items that may show up based on experience</t>
  </si>
  <si>
    <t>Change in IPI Tax Law - Charge Back to Furnas</t>
  </si>
  <si>
    <t>Based on getting everything or nothing reimbursed; Combines with Grid Access Restrictions estimate of $600,000</t>
  </si>
  <si>
    <t>Contingency:</t>
  </si>
  <si>
    <t>Mulheim LD's in mediation</t>
  </si>
  <si>
    <t>Additional Restoration Measures outside ridges</t>
  </si>
  <si>
    <t>Mob, Demob &amp; Equipment Standby  Delay to NTP for Brazil Spread 3</t>
  </si>
  <si>
    <t>Civil Unrest - Bolivia, September</t>
  </si>
  <si>
    <t>Conduto Spread 3 &amp; 4 EOT Claim due to water on ROW</t>
  </si>
  <si>
    <t>Rebuilding ridge KP 66 (Bolivian Machu Pichu)</t>
  </si>
  <si>
    <t>Rebuilding Chiquitano Hills</t>
  </si>
  <si>
    <t>SCC Pipeline Commissioning Support</t>
  </si>
  <si>
    <t>Restoration Ridges</t>
  </si>
  <si>
    <t xml:space="preserve">Standby of our Owner requested Screw Anchor Support Crew at Bolivia Spread 2 while performing Owner’s Screw Anchor Installation scope of Work. </t>
  </si>
  <si>
    <t>Escalation of Unpaid Balance - Onshore Power Plant '00 and '01 and T&amp;D</t>
  </si>
  <si>
    <t>Taken away from SCC - Outside Scope, included in other engineering costs</t>
  </si>
  <si>
    <t>Warranty Claim - no cost to Owner</t>
  </si>
  <si>
    <t>Included in Siemens Settlement Phase III EOT, see below</t>
  </si>
  <si>
    <t>Siemens Technicians and CC commissioning support</t>
  </si>
  <si>
    <t>Siemens Technicians onsite from end of CC commissioning Fuel Oil till arrival of gas</t>
  </si>
  <si>
    <t>Auxiliary Boiler and Piping</t>
  </si>
  <si>
    <t>Superheater</t>
  </si>
  <si>
    <t>Future EOT Claim SCC</t>
  </si>
  <si>
    <t>Changes in logics / Load shedding</t>
  </si>
  <si>
    <t xml:space="preserve">Power Plant Pending / Forecasted Change Orders </t>
  </si>
  <si>
    <t>Credit for Carve Out of Ridges from EPC Contract</t>
  </si>
  <si>
    <t>CHANGE ORDER LOG</t>
  </si>
  <si>
    <t>Change Order Number</t>
  </si>
  <si>
    <t>Description</t>
  </si>
  <si>
    <t>Pipeline Forecasted Change Orders - GasOriente Boliviano Ltda</t>
  </si>
  <si>
    <t>Contingency for various lockouts due to landowner issues</t>
  </si>
  <si>
    <t>Siemens Ltda. Cancellation Charge, Phase II design</t>
  </si>
  <si>
    <t>Relay protection duplication</t>
  </si>
  <si>
    <t>Water Treatement Facility escalation - Inflation adjustment factor</t>
  </si>
  <si>
    <t>Refund to Siemens for portion of Ph I LD's after re-measure and re-calculation</t>
  </si>
  <si>
    <t>278 km natural gas pipeline</t>
  </si>
  <si>
    <t>Additional Non-Pipe Materials for Environmental Issues</t>
  </si>
  <si>
    <t>GOR-PCO-016</t>
  </si>
  <si>
    <t>GOR-PCO-021</t>
  </si>
  <si>
    <t>Bolivia Pipeline Contractor Early Completion Bonus</t>
  </si>
  <si>
    <t>GOR-PCO-025</t>
  </si>
  <si>
    <t>GOR-PCO-031</t>
  </si>
  <si>
    <t>GOR-PCO-032</t>
  </si>
  <si>
    <t>GOR-PCO-034</t>
  </si>
  <si>
    <t>Interest Expense on Late Payment of Offshore Invoices Submitted by SCC to GasOriente</t>
  </si>
  <si>
    <t>Changes on Revised Aligment Sheets</t>
  </si>
  <si>
    <t>Changes in Above Ground Installations (AGI's)</t>
  </si>
  <si>
    <t>GOR-PCO-053</t>
  </si>
  <si>
    <t>GOR-PCO-054</t>
  </si>
  <si>
    <t>GOR-PCO-055</t>
  </si>
  <si>
    <t>Installation of screw Anchors</t>
  </si>
  <si>
    <t>Transport of Pipes from Taperas to San Matias by Existing Roads</t>
  </si>
  <si>
    <t>Stand-by KP-155, ROW and Grade Crews</t>
  </si>
  <si>
    <t>Double handling pipe stored at San Matias</t>
  </si>
  <si>
    <t>Exchange FBE Coated Pipe to Concrete Coated</t>
  </si>
  <si>
    <t>Groundwater Investigations</t>
  </si>
  <si>
    <t>Stand-by of Stringing Crew at KP 315+200 waiting details of location of Concrete Coated pipe</t>
  </si>
  <si>
    <t>GasOriente Boliviano Ltda.</t>
  </si>
  <si>
    <t>Supply of Radios for SCC, Owner, and D&amp;M use.</t>
  </si>
  <si>
    <t>GOR-PCO-067</t>
  </si>
  <si>
    <t>GOR-PCO-066</t>
  </si>
  <si>
    <t>GOR-PCO-065</t>
  </si>
  <si>
    <t>GOR-PCO-064</t>
  </si>
  <si>
    <t>GOR-PCO-087</t>
  </si>
  <si>
    <t>Civil Unrest - San Matias, Starting Mar. 20, 2000</t>
  </si>
  <si>
    <t>GOR-PCO-071</t>
  </si>
  <si>
    <t>GOR-PCO-082</t>
  </si>
  <si>
    <t>GOR-PCO-083</t>
  </si>
  <si>
    <t>GOR-PCO-084</t>
  </si>
  <si>
    <t>GOR-PCO-085</t>
  </si>
  <si>
    <t>GOR-PCO-086</t>
  </si>
  <si>
    <t>GOR-PCO-090</t>
  </si>
  <si>
    <t>GOR-PCO-091</t>
  </si>
  <si>
    <t>GOR-PCO-092</t>
  </si>
  <si>
    <t>GOR-PCO-093</t>
  </si>
  <si>
    <t>GOR-PCO-094</t>
  </si>
  <si>
    <t>GOR-PCO-095</t>
  </si>
  <si>
    <t>GOR-PCO-097</t>
  </si>
  <si>
    <t>GOR-PCO-099</t>
  </si>
  <si>
    <t>Disruption of Work at San Miguelito</t>
  </si>
  <si>
    <t>Disruption of Work at Canon de Fatima</t>
  </si>
  <si>
    <t>Additional ROW Restoration Requirements</t>
  </si>
  <si>
    <t>Owner directed Changes for 12" By-pass, MLV, Launcher &amp; Receiver</t>
  </si>
  <si>
    <t>Pipe Damage During Anchor Installation</t>
  </si>
  <si>
    <t>Additional Bolivian Camp Accomodations</t>
  </si>
  <si>
    <t>Relocate Welding Crew KP153 to KP159</t>
  </si>
  <si>
    <t>Archaeological Investigations, December 1999</t>
  </si>
  <si>
    <t>Additional Works Resulting from Archaeological Investigations</t>
  </si>
  <si>
    <t>Stringing Difficulty from KP153 to KP 159</t>
  </si>
  <si>
    <t>Relocate Stringing Crew KP153 to KP159</t>
  </si>
  <si>
    <t>Variant Surveys</t>
  </si>
  <si>
    <t>Scenarios</t>
  </si>
  <si>
    <t>SCC engineering mistake</t>
  </si>
  <si>
    <t>Only D&amp;M Portion to Owner Account</t>
  </si>
  <si>
    <t>Category</t>
  </si>
  <si>
    <t>Model</t>
  </si>
  <si>
    <t>Credit for Screw Anchors bought by owner</t>
  </si>
  <si>
    <t>Contractor Fault</t>
  </si>
  <si>
    <t>Credit for Material, Freight, technicians in reroutes paid for by owner</t>
  </si>
  <si>
    <t>Scenario 3 in Model</t>
  </si>
  <si>
    <t>Cuiaba 480 MW Power Plant</t>
  </si>
  <si>
    <t>EPE-PCO-015</t>
  </si>
  <si>
    <t>EPE-PCO-049</t>
  </si>
  <si>
    <t>EPE-PCO-042</t>
  </si>
  <si>
    <t>EPE-PCO-043</t>
  </si>
  <si>
    <t>Escalation of Unpaid Balance - Onshore Power Plant '98</t>
  </si>
  <si>
    <t>EPE-PCO-044</t>
  </si>
  <si>
    <t>Escalation of Unpaid Balance - Onshore Power Plant '99</t>
  </si>
  <si>
    <t>EPE-PCO-045</t>
  </si>
  <si>
    <t>Escalation of Unpaid Balance - Onshore Power Plant '00</t>
  </si>
  <si>
    <t>EPE-PCO-046</t>
  </si>
  <si>
    <t>Escalation of Unpaid Balance - T&amp;D</t>
  </si>
  <si>
    <t>EPE-PCO-047</t>
  </si>
  <si>
    <t>Interest on Late Payment of Offshore Invoices</t>
  </si>
  <si>
    <t>EPE-PCO-048</t>
  </si>
  <si>
    <t>EPE-PCO-054</t>
  </si>
  <si>
    <t>EPE-PCO-060</t>
  </si>
  <si>
    <t>EPE-PCO-061</t>
  </si>
  <si>
    <t>Steam Blows</t>
  </si>
  <si>
    <t>EPE-PCO-062</t>
  </si>
  <si>
    <t>Transportation Damage, HRSG</t>
  </si>
  <si>
    <t>EPE-PCO-063</t>
  </si>
  <si>
    <t>Installation of Eye-Hye Detectors</t>
  </si>
  <si>
    <t>HRSG Platform Bridge</t>
  </si>
  <si>
    <t>GasOcidente do Mato Grosso Ltda.</t>
  </si>
  <si>
    <t>GOC-PCO-004</t>
  </si>
  <si>
    <t>Powercrete Pipe Coating 40 mil thickness for 1,700 LM</t>
  </si>
  <si>
    <t>GOC-PCO-005</t>
  </si>
  <si>
    <t>Supply and Installation of 12" Line Pipe at Power Plant</t>
  </si>
  <si>
    <t>Total SCC Claims in excess of "Owner's Estimate"</t>
  </si>
  <si>
    <t>SCC Position</t>
  </si>
  <si>
    <t xml:space="preserve">"Owners Estimate" </t>
  </si>
  <si>
    <t>Total SCC Claims in Excess of "Owners Equity"</t>
  </si>
  <si>
    <t>Total SCC Claim in Excess of "Owner's Estimate"</t>
  </si>
  <si>
    <t xml:space="preserve">Reason Behind difference (if any) between SCC Position and Owner's Estimate </t>
  </si>
  <si>
    <t>To be issued, is in the value from Monthly construction report.  Accordingly, to onshore portion of the EPC contract is subject to inflation escalation.</t>
  </si>
  <si>
    <t>Disputing/Negotiating with Siemens, together with EPE-PCO-072, together with Fuel Commissioning; expect total settlement value to be 6.5 MM (incl. EPE-072)</t>
  </si>
  <si>
    <t xml:space="preserve">Original scope contemplated steam blows.  SCC has not provided background on this item. Suggested split 50/50 with SCC.  </t>
  </si>
  <si>
    <t>Cargo Ship sailed into Typhoon; Issue in mediation. Inprudent action by shipper.</t>
  </si>
  <si>
    <t>Already included / Tied to EOT Claim Siemens</t>
  </si>
  <si>
    <t>Settlement directly with Amper related to increases in Scope because more materials used (e.g. Ownwer Request.)</t>
  </si>
  <si>
    <t>Claim issued by SCC who is convinced never received NTP pipeline; will go to dispute resolution.  Enron gave NTP on 7/15/99.</t>
  </si>
  <si>
    <t>Cargo Ship sailed into Typhoon; Issue in mediation, No insurance received; same issue as EPE -062.</t>
  </si>
  <si>
    <t>Issued; Access road needed to be able to get to WTP and Pump House in rainy season. Owner Request as outside scope.</t>
  </si>
  <si>
    <t>SCC has mentioned $11 MM claim for total project (EPE, GasMat, GasBol); depends on Siemens EOT claim but will probably go to mediation</t>
  </si>
  <si>
    <t>Grid Access Restrictions based on experience October-00 where we had about 10% of time grid access problems.</t>
  </si>
  <si>
    <t>Combined Cycle Commissioning support from Siemens; 5 months commissioning; (avg. 2 guys @ 25,000 monthly) to accelarate commissioning. To be negotiated.</t>
  </si>
  <si>
    <t>Amounts in Yellow are expected but Not budgeted due to contingent nature of these amounts</t>
  </si>
  <si>
    <t>Subtotal of Forecasted &amp; Budgeted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</si>
</sst>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84" formatCode="[$$-409]#,##0"/>
    <numFmt numFmtId="186" formatCode="[$$-409]#,##0.00"/>
    <numFmt numFmtId="197" formatCode="#,##0.000_);\(#,##0.000\)"/>
    <numFmt numFmtId="208" formatCode=";;;"/>
    <numFmt numFmtId="216" formatCode="#,##0.0_);\(#,##0.0\)"/>
    <numFmt numFmtId="217" formatCode="#,##0.0000_);[Red]\(#,##0.0000\)"/>
    <numFmt numFmtId="223" formatCode="0.000"/>
    <numFmt numFmtId="232" formatCode="#,##0.000_);[Red]\(#,##0.000\)"/>
    <numFmt numFmtId="252" formatCode="_(* #,##0.0000_);_(* \(#,##0.0000\);_(* &quot;-&quot;??_);_(@_)"/>
    <numFmt numFmtId="278" formatCode="General_)"/>
    <numFmt numFmtId="279" formatCode="0_)"/>
    <numFmt numFmtId="282" formatCode="0.00_)"/>
    <numFmt numFmtId="342" formatCode="m\-d\-yy"/>
    <numFmt numFmtId="345" formatCode="0.000000000_)"/>
    <numFmt numFmtId="346" formatCode="0.0000000000_)"/>
    <numFmt numFmtId="347" formatCode="0.00000000000_)"/>
    <numFmt numFmtId="348" formatCode="\X"/>
    <numFmt numFmtId="349" formatCode="0;[Red]0"/>
    <numFmt numFmtId="350" formatCode="00\-000"/>
    <numFmt numFmtId="351" formatCode="0000"/>
    <numFmt numFmtId="352" formatCode="#,###"/>
    <numFmt numFmtId="353" formatCode="#,###_)"/>
    <numFmt numFmtId="354" formatCode="00"/>
    <numFmt numFmtId="355" formatCode="#,###.##"/>
    <numFmt numFmtId="356" formatCode="000\-00\-0000"/>
    <numFmt numFmtId="357" formatCode="00\-000_)"/>
    <numFmt numFmtId="358" formatCode="m/d"/>
    <numFmt numFmtId="359" formatCode="#.##%"/>
    <numFmt numFmtId="360" formatCode="#.#%"/>
  </numFmts>
  <fonts count="63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9">
    <xf numFmtId="0" fontId="0" fillId="0" borderId="0"/>
    <xf numFmtId="0" fontId="6" fillId="0" borderId="0"/>
    <xf numFmtId="342" fontId="13" fillId="2" borderId="1">
      <alignment horizontal="center" vertical="center"/>
    </xf>
    <xf numFmtId="6" fontId="9" fillId="0" borderId="0">
      <protection locked="0"/>
    </xf>
    <xf numFmtId="354" fontId="4" fillId="0" borderId="0">
      <protection locked="0"/>
    </xf>
    <xf numFmtId="38" fontId="21" fillId="4" borderId="0" applyNumberFormat="0" applyBorder="0" applyAlignment="0" applyProtection="0"/>
    <xf numFmtId="0" fontId="22" fillId="0" borderId="0" applyNumberFormat="0" applyFill="0" applyBorder="0" applyAlignment="0" applyProtection="0"/>
    <xf numFmtId="358" fontId="1" fillId="0" borderId="0">
      <protection locked="0"/>
    </xf>
    <xf numFmtId="358" fontId="1" fillId="0" borderId="0">
      <protection locked="0"/>
    </xf>
    <xf numFmtId="0" fontId="23" fillId="0" borderId="2" applyNumberFormat="0" applyFill="0" applyAlignment="0" applyProtection="0"/>
    <xf numFmtId="10" fontId="21" fillId="5" borderId="3" applyNumberFormat="0" applyBorder="0" applyAlignment="0" applyProtection="0"/>
    <xf numFmtId="37" fontId="24" fillId="0" borderId="0"/>
    <xf numFmtId="282" fontId="25" fillId="0" borderId="0"/>
    <xf numFmtId="10" fontId="1" fillId="0" borderId="0" applyFont="0" applyFill="0" applyBorder="0" applyAlignment="0" applyProtection="0"/>
    <xf numFmtId="358" fontId="1" fillId="0" borderId="5">
      <protection locked="0"/>
    </xf>
    <xf numFmtId="37" fontId="21" fillId="8" borderId="0" applyNumberFormat="0" applyBorder="0" applyAlignment="0" applyProtection="0"/>
    <xf numFmtId="37" fontId="26" fillId="0" borderId="0"/>
    <xf numFmtId="37" fontId="26" fillId="4" borderId="0" applyNumberFormat="0" applyBorder="0" applyAlignment="0" applyProtection="0"/>
    <xf numFmtId="3" fontId="61" fillId="0" borderId="2" applyProtection="0"/>
  </cellStyleXfs>
  <cellXfs count="20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5" fontId="2" fillId="0" borderId="0" xfId="0" applyNumberFormat="1" applyFont="1" applyBorder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top" wrapText="1"/>
    </xf>
    <xf numFmtId="0" fontId="3" fillId="0" borderId="0" xfId="0" applyFont="1" applyFill="1"/>
    <xf numFmtId="0" fontId="3" fillId="0" borderId="13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 wrapText="1"/>
    </xf>
    <xf numFmtId="184" fontId="3" fillId="0" borderId="11" xfId="0" applyNumberFormat="1" applyFont="1" applyFill="1" applyBorder="1" applyAlignment="1">
      <alignment vertical="top"/>
    </xf>
    <xf numFmtId="184" fontId="3" fillId="0" borderId="11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/>
    <xf numFmtId="184" fontId="3" fillId="0" borderId="0" xfId="0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/>
    <xf numFmtId="0" fontId="3" fillId="0" borderId="14" xfId="0" applyFont="1" applyFill="1" applyBorder="1"/>
    <xf numFmtId="186" fontId="3" fillId="0" borderId="15" xfId="0" applyNumberFormat="1" applyFont="1" applyFill="1" applyBorder="1"/>
    <xf numFmtId="0" fontId="3" fillId="0" borderId="7" xfId="0" applyFont="1" applyFill="1" applyBorder="1"/>
    <xf numFmtId="184" fontId="3" fillId="0" borderId="6" xfId="0" applyNumberFormat="1" applyFont="1" applyFill="1" applyBorder="1"/>
    <xf numFmtId="0" fontId="3" fillId="0" borderId="16" xfId="0" applyFont="1" applyFill="1" applyBorder="1" applyAlignment="1">
      <alignment vertical="top"/>
    </xf>
    <xf numFmtId="184" fontId="3" fillId="0" borderId="17" xfId="0" applyNumberFormat="1" applyFont="1" applyFill="1" applyBorder="1" applyAlignment="1">
      <alignment vertical="top"/>
    </xf>
    <xf numFmtId="0" fontId="3" fillId="0" borderId="18" xfId="0" applyFont="1" applyFill="1" applyBorder="1" applyAlignment="1">
      <alignment vertical="top"/>
    </xf>
    <xf numFmtId="184" fontId="3" fillId="0" borderId="0" xfId="0" applyNumberFormat="1" applyFont="1" applyFill="1" applyBorder="1" applyAlignment="1">
      <alignment vertical="top"/>
    </xf>
    <xf numFmtId="0" fontId="3" fillId="0" borderId="19" xfId="0" applyFont="1" applyFill="1" applyBorder="1" applyAlignment="1">
      <alignment vertical="top" wrapText="1"/>
    </xf>
    <xf numFmtId="184" fontId="3" fillId="0" borderId="19" xfId="0" applyNumberFormat="1" applyFont="1" applyFill="1" applyBorder="1" applyAlignment="1">
      <alignment horizontal="right" vertical="top"/>
    </xf>
    <xf numFmtId="0" fontId="2" fillId="0" borderId="18" xfId="0" applyFont="1" applyFill="1" applyBorder="1"/>
    <xf numFmtId="0" fontId="3" fillId="0" borderId="18" xfId="0" applyFont="1" applyBorder="1"/>
    <xf numFmtId="0" fontId="3" fillId="0" borderId="17" xfId="0" applyFont="1" applyFill="1" applyBorder="1" applyAlignment="1">
      <alignment vertical="top" wrapText="1"/>
    </xf>
    <xf numFmtId="0" fontId="3" fillId="2" borderId="0" xfId="0" applyFont="1" applyFill="1" applyBorder="1"/>
    <xf numFmtId="0" fontId="3" fillId="0" borderId="20" xfId="0" quotePrefix="1" applyFont="1" applyBorder="1"/>
    <xf numFmtId="184" fontId="3" fillId="0" borderId="20" xfId="0" quotePrefix="1" applyNumberFormat="1" applyFont="1" applyFill="1" applyBorder="1"/>
    <xf numFmtId="0" fontId="3" fillId="9" borderId="13" xfId="0" applyFont="1" applyFill="1" applyBorder="1" applyAlignment="1">
      <alignment vertical="top"/>
    </xf>
    <xf numFmtId="0" fontId="3" fillId="9" borderId="11" xfId="0" applyFont="1" applyFill="1" applyBorder="1" applyAlignment="1">
      <alignment horizontal="justify" vertical="top" wrapText="1"/>
    </xf>
    <xf numFmtId="0" fontId="3" fillId="9" borderId="11" xfId="0" applyFont="1" applyFill="1" applyBorder="1" applyAlignment="1">
      <alignment vertical="top" wrapText="1"/>
    </xf>
    <xf numFmtId="184" fontId="3" fillId="9" borderId="11" xfId="0" applyNumberFormat="1" applyFont="1" applyFill="1" applyBorder="1" applyAlignment="1">
      <alignment horizontal="right" vertical="top"/>
    </xf>
    <xf numFmtId="0" fontId="3" fillId="2" borderId="13" xfId="0" applyFont="1" applyFill="1" applyBorder="1" applyAlignment="1">
      <alignment vertical="top"/>
    </xf>
    <xf numFmtId="0" fontId="3" fillId="2" borderId="11" xfId="0" applyFont="1" applyFill="1" applyBorder="1" applyAlignment="1">
      <alignment vertical="top" wrapText="1"/>
    </xf>
    <xf numFmtId="184" fontId="3" fillId="2" borderId="11" xfId="0" applyNumberFormat="1" applyFont="1" applyFill="1" applyBorder="1" applyAlignment="1">
      <alignment horizontal="right" vertical="top"/>
    </xf>
    <xf numFmtId="186" fontId="3" fillId="0" borderId="21" xfId="0" applyNumberFormat="1" applyFont="1" applyFill="1" applyBorder="1"/>
    <xf numFmtId="184" fontId="3" fillId="0" borderId="22" xfId="0" applyNumberFormat="1" applyFont="1" applyFill="1" applyBorder="1" applyAlignment="1">
      <alignment vertical="top"/>
    </xf>
    <xf numFmtId="14" fontId="2" fillId="0" borderId="23" xfId="0" applyNumberFormat="1" applyFont="1" applyBorder="1" applyAlignment="1">
      <alignment horizontal="center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24" xfId="0" applyFont="1" applyBorder="1" applyAlignment="1">
      <alignment horizontal="centerContinuous" wrapText="1"/>
    </xf>
    <xf numFmtId="184" fontId="3" fillId="0" borderId="20" xfId="0" applyNumberFormat="1" applyFont="1" applyFill="1" applyBorder="1" applyAlignment="1">
      <alignment wrapText="1"/>
    </xf>
    <xf numFmtId="0" fontId="3" fillId="9" borderId="0" xfId="0" applyFont="1" applyFill="1"/>
    <xf numFmtId="0" fontId="3" fillId="2" borderId="0" xfId="0" applyFont="1" applyFill="1"/>
    <xf numFmtId="0" fontId="3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Continuous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5" xfId="0" applyFont="1" applyFill="1" applyBorder="1" applyAlignment="1">
      <alignment horizontal="center" vertical="top" wrapText="1"/>
    </xf>
    <xf numFmtId="0" fontId="3" fillId="0" borderId="20" xfId="0" applyFont="1" applyBorder="1" applyAlignment="1">
      <alignment vertical="top" wrapText="1"/>
    </xf>
    <xf numFmtId="184" fontId="3" fillId="0" borderId="20" xfId="0" applyNumberFormat="1" applyFont="1" applyFill="1" applyBorder="1" applyAlignment="1">
      <alignment vertical="top" wrapText="1"/>
    </xf>
    <xf numFmtId="0" fontId="2" fillId="0" borderId="15" xfId="0" applyFont="1" applyFill="1" applyBorder="1" applyAlignment="1">
      <alignment vertical="top" wrapText="1"/>
    </xf>
    <xf numFmtId="186" fontId="3" fillId="0" borderId="15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186" fontId="3" fillId="0" borderId="0" xfId="0" applyNumberFormat="1" applyFont="1" applyFill="1" applyBorder="1" applyAlignment="1">
      <alignment vertical="top" wrapText="1"/>
    </xf>
    <xf numFmtId="184" fontId="3" fillId="0" borderId="0" xfId="0" applyNumberFormat="1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left" vertical="top" wrapText="1"/>
    </xf>
    <xf numFmtId="0" fontId="3" fillId="0" borderId="26" xfId="0" applyFont="1" applyFill="1" applyBorder="1" applyAlignment="1">
      <alignment horizontal="left" vertical="top" wrapText="1"/>
    </xf>
    <xf numFmtId="0" fontId="3" fillId="0" borderId="27" xfId="0" applyFont="1" applyFill="1" applyBorder="1" applyAlignment="1">
      <alignment horizontal="left" vertical="top" wrapText="1"/>
    </xf>
    <xf numFmtId="184" fontId="3" fillId="0" borderId="28" xfId="0" applyNumberFormat="1" applyFont="1" applyFill="1" applyBorder="1" applyAlignment="1">
      <alignment vertical="top" wrapText="1"/>
    </xf>
    <xf numFmtId="184" fontId="3" fillId="0" borderId="0" xfId="0" applyNumberFormat="1" applyFont="1" applyFill="1" applyBorder="1" applyAlignment="1">
      <alignment vertical="top" wrapText="1"/>
    </xf>
    <xf numFmtId="0" fontId="3" fillId="0" borderId="2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29" xfId="0" applyFont="1" applyFill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29" xfId="0" applyFont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10" borderId="0" xfId="0" applyFont="1" applyFill="1" applyBorder="1" applyAlignment="1">
      <alignment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left" vertical="top" wrapText="1"/>
    </xf>
    <xf numFmtId="0" fontId="2" fillId="0" borderId="6" xfId="0" applyFont="1" applyFill="1" applyBorder="1" applyAlignment="1">
      <alignment vertical="top" wrapText="1"/>
    </xf>
    <xf numFmtId="184" fontId="3" fillId="0" borderId="6" xfId="0" applyNumberFormat="1" applyFont="1" applyFill="1" applyBorder="1" applyAlignment="1">
      <alignment vertical="top" wrapText="1"/>
    </xf>
    <xf numFmtId="0" fontId="3" fillId="9" borderId="17" xfId="0" applyFont="1" applyFill="1" applyBorder="1" applyAlignment="1">
      <alignment vertical="top" wrapText="1"/>
    </xf>
    <xf numFmtId="0" fontId="3" fillId="0" borderId="22" xfId="0" applyFont="1" applyFill="1" applyBorder="1" applyAlignment="1">
      <alignment horizontal="left" vertical="top" wrapText="1"/>
    </xf>
    <xf numFmtId="0" fontId="3" fillId="0" borderId="31" xfId="0" applyFont="1" applyFill="1" applyBorder="1" applyAlignment="1">
      <alignment horizontal="left" vertical="top" wrapText="1"/>
    </xf>
    <xf numFmtId="184" fontId="3" fillId="0" borderId="32" xfId="0" applyNumberFormat="1" applyFont="1" applyFill="1" applyBorder="1" applyAlignment="1">
      <alignment vertical="top" wrapText="1"/>
    </xf>
    <xf numFmtId="0" fontId="3" fillId="0" borderId="26" xfId="0" applyFont="1" applyBorder="1" applyAlignment="1">
      <alignment vertical="top" wrapText="1"/>
    </xf>
    <xf numFmtId="184" fontId="3" fillId="0" borderId="31" xfId="0" applyNumberFormat="1" applyFont="1" applyFill="1" applyBorder="1" applyAlignment="1">
      <alignment vertical="top"/>
    </xf>
    <xf numFmtId="0" fontId="3" fillId="0" borderId="33" xfId="0" applyFont="1" applyFill="1" applyBorder="1" applyAlignment="1">
      <alignment vertical="top"/>
    </xf>
    <xf numFmtId="0" fontId="3" fillId="0" borderId="0" xfId="0" applyFont="1" applyFill="1" applyAlignment="1">
      <alignment vertical="top" wrapText="1"/>
    </xf>
    <xf numFmtId="0" fontId="62" fillId="0" borderId="20" xfId="0" quotePrefix="1" applyFont="1" applyBorder="1"/>
    <xf numFmtId="184" fontId="62" fillId="0" borderId="20" xfId="0" quotePrefix="1" applyNumberFormat="1" applyFont="1" applyFill="1" applyBorder="1"/>
    <xf numFmtId="184" fontId="3" fillId="9" borderId="17" xfId="0" applyNumberFormat="1" applyFont="1" applyFill="1" applyBorder="1" applyAlignment="1">
      <alignment vertical="top" wrapText="1"/>
    </xf>
    <xf numFmtId="0" fontId="3" fillId="9" borderId="22" xfId="0" applyFont="1" applyFill="1" applyBorder="1" applyAlignment="1">
      <alignment horizontal="left" vertical="top" wrapText="1"/>
    </xf>
    <xf numFmtId="0" fontId="3" fillId="2" borderId="22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vertical="top"/>
    </xf>
    <xf numFmtId="0" fontId="3" fillId="2" borderId="20" xfId="0" applyFont="1" applyFill="1" applyBorder="1" applyAlignment="1">
      <alignment horizontal="left" vertical="top" wrapText="1"/>
    </xf>
    <xf numFmtId="184" fontId="3" fillId="2" borderId="11" xfId="0" applyNumberFormat="1" applyFont="1" applyFill="1" applyBorder="1" applyAlignment="1">
      <alignment vertical="top"/>
    </xf>
    <xf numFmtId="0" fontId="3" fillId="9" borderId="20" xfId="0" applyFont="1" applyFill="1" applyBorder="1" applyAlignment="1">
      <alignment horizontal="left" vertical="top" wrapText="1"/>
    </xf>
    <xf numFmtId="0" fontId="3" fillId="9" borderId="29" xfId="0" applyFont="1" applyFill="1" applyBorder="1" applyAlignment="1">
      <alignment horizontal="left" vertical="top" wrapText="1"/>
    </xf>
    <xf numFmtId="184" fontId="3" fillId="0" borderId="26" xfId="0" applyNumberFormat="1" applyFont="1" applyFill="1" applyBorder="1" applyAlignment="1">
      <alignment horizontal="left" vertical="top" wrapText="1"/>
    </xf>
    <xf numFmtId="0" fontId="3" fillId="0" borderId="34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184" fontId="3" fillId="0" borderId="34" xfId="0" applyNumberFormat="1" applyFont="1" applyFill="1" applyBorder="1" applyAlignment="1">
      <alignment horizontal="right" vertical="top"/>
    </xf>
    <xf numFmtId="184" fontId="3" fillId="0" borderId="22" xfId="0" applyNumberFormat="1" applyFont="1" applyFill="1" applyBorder="1" applyAlignment="1">
      <alignment horizontal="right" vertical="top"/>
    </xf>
    <xf numFmtId="0" fontId="3" fillId="2" borderId="0" xfId="0" applyFont="1" applyFill="1" applyBorder="1" applyAlignment="1">
      <alignment vertical="top" wrapText="1"/>
    </xf>
    <xf numFmtId="0" fontId="3" fillId="2" borderId="34" xfId="0" applyFont="1" applyFill="1" applyBorder="1" applyAlignment="1">
      <alignment horizontal="center" vertical="top"/>
    </xf>
    <xf numFmtId="184" fontId="3" fillId="2" borderId="22" xfId="0" applyNumberFormat="1" applyFont="1" applyFill="1" applyBorder="1" applyAlignment="1">
      <alignment horizontal="right" vertical="top"/>
    </xf>
    <xf numFmtId="0" fontId="3" fillId="2" borderId="0" xfId="0" applyNumberFormat="1" applyFont="1" applyFill="1" applyBorder="1" applyAlignment="1">
      <alignment vertical="top" wrapText="1"/>
    </xf>
    <xf numFmtId="184" fontId="3" fillId="0" borderId="20" xfId="0" applyNumberFormat="1" applyFont="1" applyFill="1" applyBorder="1" applyAlignment="1">
      <alignment horizontal="left" vertical="top" wrapText="1"/>
    </xf>
    <xf numFmtId="184" fontId="3" fillId="2" borderId="20" xfId="0" applyNumberFormat="1" applyFont="1" applyFill="1" applyBorder="1" applyAlignment="1">
      <alignment horizontal="left" vertical="top" wrapText="1"/>
    </xf>
    <xf numFmtId="184" fontId="3" fillId="2" borderId="22" xfId="0" applyNumberFormat="1" applyFont="1" applyFill="1" applyBorder="1" applyAlignment="1">
      <alignment vertical="top"/>
    </xf>
    <xf numFmtId="0" fontId="3" fillId="0" borderId="35" xfId="0" applyFont="1" applyFill="1" applyBorder="1" applyAlignment="1">
      <alignment vertical="top"/>
    </xf>
    <xf numFmtId="184" fontId="3" fillId="0" borderId="19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horizontal="center" vertical="top"/>
    </xf>
    <xf numFmtId="184" fontId="3" fillId="0" borderId="37" xfId="0" applyNumberFormat="1" applyFont="1" applyFill="1" applyBorder="1" applyAlignment="1">
      <alignment vertical="top"/>
    </xf>
    <xf numFmtId="0" fontId="3" fillId="0" borderId="15" xfId="0" applyFont="1" applyFill="1" applyBorder="1" applyAlignment="1">
      <alignment horizontal="center" vertical="top"/>
    </xf>
    <xf numFmtId="184" fontId="3" fillId="0" borderId="21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/>
    </xf>
    <xf numFmtId="184" fontId="3" fillId="0" borderId="20" xfId="0" applyNumberFormat="1" applyFont="1" applyFill="1" applyBorder="1" applyAlignment="1">
      <alignment horizontal="center" vertical="top" wrapText="1"/>
    </xf>
    <xf numFmtId="184" fontId="3" fillId="0" borderId="20" xfId="0" applyNumberFormat="1" applyFont="1" applyFill="1" applyBorder="1" applyAlignment="1">
      <alignment vertical="top"/>
    </xf>
    <xf numFmtId="0" fontId="3" fillId="0" borderId="38" xfId="0" applyFont="1" applyFill="1" applyBorder="1" applyAlignment="1">
      <alignment vertical="top"/>
    </xf>
    <xf numFmtId="0" fontId="2" fillId="0" borderId="39" xfId="0" applyFont="1" applyFill="1" applyBorder="1" applyAlignment="1">
      <alignment vertical="top" wrapText="1"/>
    </xf>
    <xf numFmtId="0" fontId="3" fillId="0" borderId="39" xfId="0" applyFont="1" applyFill="1" applyBorder="1" applyAlignment="1">
      <alignment horizontal="center" vertical="top"/>
    </xf>
    <xf numFmtId="184" fontId="3" fillId="0" borderId="39" xfId="0" applyNumberFormat="1" applyFont="1" applyFill="1" applyBorder="1" applyAlignment="1">
      <alignment vertical="top"/>
    </xf>
    <xf numFmtId="184" fontId="3" fillId="0" borderId="26" xfId="0" applyNumberFormat="1" applyFont="1" applyFill="1" applyBorder="1" applyAlignment="1">
      <alignment vertical="top" wrapText="1"/>
    </xf>
    <xf numFmtId="184" fontId="3" fillId="0" borderId="26" xfId="0" applyNumberFormat="1" applyFont="1" applyFill="1" applyBorder="1" applyAlignment="1">
      <alignment vertical="top"/>
    </xf>
    <xf numFmtId="0" fontId="3" fillId="9" borderId="0" xfId="0" applyFont="1" applyFill="1" applyBorder="1" applyAlignment="1">
      <alignment vertical="top"/>
    </xf>
    <xf numFmtId="184" fontId="3" fillId="9" borderId="11" xfId="0" applyNumberFormat="1" applyFont="1" applyFill="1" applyBorder="1" applyAlignment="1">
      <alignment vertical="top"/>
    </xf>
    <xf numFmtId="184" fontId="3" fillId="9" borderId="22" xfId="0" applyNumberFormat="1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20" xfId="0" applyFont="1" applyBorder="1" applyAlignment="1">
      <alignment horizontal="left" vertical="top" wrapText="1"/>
    </xf>
    <xf numFmtId="0" fontId="3" fillId="0" borderId="36" xfId="0" applyFont="1" applyFill="1" applyBorder="1" applyAlignment="1">
      <alignment vertical="top" wrapText="1"/>
    </xf>
    <xf numFmtId="184" fontId="3" fillId="0" borderId="32" xfId="0" applyNumberFormat="1" applyFont="1" applyFill="1" applyBorder="1" applyAlignment="1">
      <alignment vertical="top"/>
    </xf>
    <xf numFmtId="186" fontId="3" fillId="0" borderId="0" xfId="0" applyNumberFormat="1" applyFont="1" applyFill="1" applyBorder="1" applyAlignment="1">
      <alignment vertical="top"/>
    </xf>
    <xf numFmtId="184" fontId="3" fillId="0" borderId="40" xfId="0" applyNumberFormat="1" applyFont="1" applyFill="1" applyBorder="1" applyAlignment="1">
      <alignment vertical="top"/>
    </xf>
    <xf numFmtId="184" fontId="3" fillId="0" borderId="34" xfId="0" applyNumberFormat="1" applyFont="1" applyFill="1" applyBorder="1" applyAlignment="1">
      <alignment vertical="top"/>
    </xf>
    <xf numFmtId="184" fontId="3" fillId="0" borderId="34" xfId="0" applyNumberFormat="1" applyFont="1" applyBorder="1" applyAlignment="1">
      <alignment vertical="top"/>
    </xf>
    <xf numFmtId="184" fontId="3" fillId="0" borderId="22" xfId="0" applyNumberFormat="1" applyFont="1" applyBorder="1" applyAlignment="1">
      <alignment vertical="top"/>
    </xf>
    <xf numFmtId="0" fontId="3" fillId="0" borderId="13" xfId="0" applyFont="1" applyBorder="1" applyAlignment="1">
      <alignment vertical="top"/>
    </xf>
    <xf numFmtId="184" fontId="3" fillId="9" borderId="0" xfId="0" applyNumberFormat="1" applyFont="1" applyFill="1" applyBorder="1" applyAlignment="1">
      <alignment vertical="top"/>
    </xf>
    <xf numFmtId="184" fontId="3" fillId="0" borderId="0" xfId="0" applyNumberFormat="1" applyFont="1" applyBorder="1" applyAlignment="1">
      <alignment vertical="top"/>
    </xf>
    <xf numFmtId="184" fontId="3" fillId="0" borderId="31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184" fontId="3" fillId="0" borderId="6" xfId="0" applyNumberFormat="1" applyFont="1" applyBorder="1" applyAlignment="1">
      <alignment vertical="top"/>
    </xf>
    <xf numFmtId="184" fontId="3" fillId="0" borderId="24" xfId="0" applyNumberFormat="1" applyFont="1" applyBorder="1" applyAlignment="1">
      <alignment vertical="top"/>
    </xf>
    <xf numFmtId="184" fontId="3" fillId="0" borderId="20" xfId="0" applyNumberFormat="1" applyFont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14" xfId="0" applyFont="1" applyFill="1" applyBorder="1" applyAlignment="1">
      <alignment horizontal="left" vertical="top"/>
    </xf>
    <xf numFmtId="184" fontId="3" fillId="0" borderId="15" xfId="0" applyNumberFormat="1" applyFont="1" applyBorder="1" applyAlignment="1">
      <alignment vertical="top"/>
    </xf>
    <xf numFmtId="184" fontId="3" fillId="0" borderId="21" xfId="0" applyNumberFormat="1" applyFont="1" applyBorder="1" applyAlignment="1">
      <alignment vertical="top"/>
    </xf>
    <xf numFmtId="0" fontId="2" fillId="0" borderId="29" xfId="0" applyFont="1" applyFill="1" applyBorder="1" applyAlignment="1">
      <alignment horizontal="left" vertical="top" wrapText="1"/>
    </xf>
    <xf numFmtId="0" fontId="3" fillId="9" borderId="16" xfId="0" applyFont="1" applyFill="1" applyBorder="1" applyAlignment="1">
      <alignment vertical="top"/>
    </xf>
    <xf numFmtId="184" fontId="3" fillId="9" borderId="17" xfId="0" applyNumberFormat="1" applyFont="1" applyFill="1" applyBorder="1" applyAlignment="1">
      <alignment vertical="top"/>
    </xf>
    <xf numFmtId="0" fontId="3" fillId="0" borderId="38" xfId="0" applyFont="1" applyBorder="1" applyAlignment="1">
      <alignment vertical="top"/>
    </xf>
    <xf numFmtId="0" fontId="3" fillId="0" borderId="14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184" fontId="3" fillId="0" borderId="15" xfId="0" applyNumberFormat="1" applyFont="1" applyFill="1" applyBorder="1" applyAlignment="1">
      <alignment vertical="top"/>
    </xf>
    <xf numFmtId="184" fontId="3" fillId="0" borderId="21" xfId="0" applyNumberFormat="1" applyFont="1" applyFill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3" fillId="2" borderId="6" xfId="0" applyFont="1" applyFill="1" applyBorder="1" applyAlignment="1">
      <alignment horizontal="center" vertical="top"/>
    </xf>
    <xf numFmtId="184" fontId="3" fillId="2" borderId="6" xfId="0" applyNumberFormat="1" applyFont="1" applyFill="1" applyBorder="1" applyAlignment="1">
      <alignment vertical="top"/>
    </xf>
    <xf numFmtId="184" fontId="3" fillId="2" borderId="6" xfId="0" applyNumberFormat="1" applyFont="1" applyFill="1" applyBorder="1" applyAlignment="1">
      <alignment vertical="top" wrapText="1"/>
    </xf>
    <xf numFmtId="184" fontId="3" fillId="2" borderId="40" xfId="0" applyNumberFormat="1" applyFont="1" applyFill="1" applyBorder="1" applyAlignment="1">
      <alignment vertical="top"/>
    </xf>
    <xf numFmtId="0" fontId="3" fillId="2" borderId="0" xfId="0" applyFont="1" applyFill="1" applyBorder="1" applyAlignment="1">
      <alignment horizontal="center" vertical="top"/>
    </xf>
    <xf numFmtId="184" fontId="3" fillId="2" borderId="0" xfId="0" applyNumberFormat="1" applyFont="1" applyFill="1" applyBorder="1" applyAlignment="1">
      <alignment vertical="top"/>
    </xf>
    <xf numFmtId="184" fontId="3" fillId="2" borderId="0" xfId="0" applyNumberFormat="1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top"/>
    </xf>
    <xf numFmtId="184" fontId="3" fillId="0" borderId="11" xfId="0" applyNumberFormat="1" applyFont="1" applyFill="1" applyBorder="1"/>
    <xf numFmtId="0" fontId="3" fillId="0" borderId="40" xfId="0" applyFont="1" applyFill="1" applyBorder="1" applyAlignment="1">
      <alignment horizontal="left" vertical="top" wrapText="1"/>
    </xf>
    <xf numFmtId="0" fontId="3" fillId="10" borderId="20" xfId="0" applyFont="1" applyFill="1" applyBorder="1" applyAlignment="1">
      <alignment wrapText="1"/>
    </xf>
    <xf numFmtId="184" fontId="3" fillId="11" borderId="20" xfId="0" applyNumberFormat="1" applyFont="1" applyFill="1" applyBorder="1" applyAlignment="1">
      <alignment vertical="top"/>
    </xf>
    <xf numFmtId="0" fontId="2" fillId="11" borderId="41" xfId="0" applyFont="1" applyFill="1" applyBorder="1" applyAlignment="1">
      <alignment vertical="top" wrapText="1"/>
    </xf>
    <xf numFmtId="184" fontId="3" fillId="11" borderId="41" xfId="0" applyNumberFormat="1" applyFont="1" applyFill="1" applyBorder="1" applyAlignment="1">
      <alignment vertical="top"/>
    </xf>
    <xf numFmtId="184" fontId="3" fillId="11" borderId="0" xfId="0" applyNumberFormat="1" applyFont="1" applyFill="1" applyBorder="1" applyAlignment="1">
      <alignment vertical="top"/>
    </xf>
    <xf numFmtId="0" fontId="3" fillId="0" borderId="42" xfId="0" applyFont="1" applyFill="1" applyBorder="1" applyAlignment="1">
      <alignment vertical="top" wrapText="1"/>
    </xf>
    <xf numFmtId="0" fontId="3" fillId="0" borderId="38" xfId="0" applyFont="1" applyFill="1" applyBorder="1" applyAlignment="1">
      <alignment horizontal="left"/>
    </xf>
    <xf numFmtId="0" fontId="3" fillId="0" borderId="39" xfId="0" applyFont="1" applyFill="1" applyBorder="1" applyAlignment="1">
      <alignment vertical="top" wrapText="1"/>
    </xf>
    <xf numFmtId="184" fontId="3" fillId="0" borderId="36" xfId="0" applyNumberFormat="1" applyFont="1" applyFill="1" applyBorder="1"/>
    <xf numFmtId="184" fontId="3" fillId="0" borderId="30" xfId="0" applyNumberFormat="1" applyFont="1" applyFill="1" applyBorder="1"/>
    <xf numFmtId="0" fontId="3" fillId="11" borderId="41" xfId="0" applyFont="1" applyFill="1" applyBorder="1" applyAlignment="1">
      <alignment vertical="top" wrapText="1"/>
    </xf>
    <xf numFmtId="184" fontId="3" fillId="8" borderId="22" xfId="0" applyNumberFormat="1" applyFont="1" applyFill="1" applyBorder="1" applyAlignment="1">
      <alignment vertical="top"/>
    </xf>
    <xf numFmtId="184" fontId="3" fillId="8" borderId="11" xfId="0" applyNumberFormat="1" applyFont="1" applyFill="1" applyBorder="1"/>
    <xf numFmtId="184" fontId="3" fillId="8" borderId="40" xfId="0" applyNumberFormat="1" applyFont="1" applyFill="1" applyBorder="1" applyAlignment="1">
      <alignment vertical="top"/>
    </xf>
    <xf numFmtId="184" fontId="3" fillId="8" borderId="31" xfId="0" applyNumberFormat="1" applyFont="1" applyFill="1" applyBorder="1" applyAlignment="1">
      <alignment vertical="top"/>
    </xf>
    <xf numFmtId="0" fontId="3" fillId="8" borderId="20" xfId="0" applyFont="1" applyFill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0" fillId="0" borderId="39" xfId="0" applyBorder="1" applyAlignment="1">
      <alignment horizontal="center" vertical="top" wrapText="1"/>
    </xf>
  </cellXfs>
  <cellStyles count="19">
    <cellStyle name="??_?.????" xfId="1"/>
    <cellStyle name="Actual Date" xfId="2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_CurrencySKorea" xfId="17"/>
    <cellStyle name="Unprotect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a_rac/Cuiaba%20I/New_Models/2000/04242000/Bank/04242000_Epe_Ba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m"/>
      <sheetName val="Tariff"/>
      <sheetName val="Rev_Exp"/>
      <sheetName val="CF"/>
      <sheetName val="Trapped"/>
      <sheetName val="Turnkey"/>
      <sheetName val="Drawdown"/>
      <sheetName val="IDC"/>
      <sheetName val="Debt Amort"/>
      <sheetName val="Sudam"/>
      <sheetName val="Taxes"/>
      <sheetName val="Depr"/>
      <sheetName val="BS_IS"/>
      <sheetName val="Ref1"/>
      <sheetName val="Ref2"/>
      <sheetName val="Ref3"/>
      <sheetName val="Ref4"/>
      <sheetName val="Ref5"/>
      <sheetName val="Plant Operations"/>
      <sheetName val="Avail Penalty"/>
      <sheetName val="Annex 12-Plant"/>
      <sheetName val="Annex 12-Gas"/>
      <sheetName val="Annex 10-Plant"/>
      <sheetName val="Annex 10-Gas"/>
      <sheetName val="Fuel Expense"/>
      <sheetName val="Escalation"/>
      <sheetName val="US$ Table"/>
      <sheetName val="R$ Table"/>
      <sheetName val="NPV Of Tariff"/>
      <sheetName val="Conve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6"/>
  <sheetViews>
    <sheetView showGridLines="0" tabSelected="1" view="pageBreakPreview" zoomScale="66" zoomScaleNormal="85" zoomScaleSheetLayoutView="80" workbookViewId="0">
      <selection activeCell="D6" sqref="D6"/>
    </sheetView>
  </sheetViews>
  <sheetFormatPr defaultRowHeight="12.75"/>
  <cols>
    <col min="1" max="1" width="15.140625" style="4" customWidth="1"/>
    <col min="2" max="2" width="55.140625" style="4" customWidth="1"/>
    <col min="3" max="3" width="0.140625" style="4" customWidth="1"/>
    <col min="4" max="4" width="60.5703125" style="54" customWidth="1"/>
    <col min="5" max="5" width="15.7109375" style="4" customWidth="1"/>
    <col min="6" max="6" width="13.7109375" style="4" customWidth="1"/>
    <col min="7" max="16384" width="9.140625" style="4"/>
  </cols>
  <sheetData>
    <row r="1" spans="1:6">
      <c r="A1" s="2" t="s">
        <v>301</v>
      </c>
      <c r="B1" s="1"/>
      <c r="C1" s="1"/>
    </row>
    <row r="2" spans="1:6">
      <c r="A2" s="2" t="s">
        <v>125</v>
      </c>
      <c r="B2" s="1"/>
      <c r="C2" s="3"/>
    </row>
    <row r="3" spans="1:6" ht="13.5" thickBot="1">
      <c r="A3" s="2" t="s">
        <v>375</v>
      </c>
      <c r="B3" s="1"/>
      <c r="C3" s="3"/>
    </row>
    <row r="4" spans="1:6" ht="12.75" customHeight="1">
      <c r="A4" s="199" t="s">
        <v>302</v>
      </c>
      <c r="B4" s="201" t="s">
        <v>303</v>
      </c>
      <c r="C4" s="5" t="s">
        <v>370</v>
      </c>
      <c r="D4" s="55"/>
      <c r="E4" s="6" t="s">
        <v>366</v>
      </c>
      <c r="F4" s="52">
        <v>36841</v>
      </c>
    </row>
    <row r="5" spans="1:6" ht="102.75" thickBot="1">
      <c r="A5" s="200"/>
      <c r="B5" s="202"/>
      <c r="C5" s="13" t="s">
        <v>369</v>
      </c>
      <c r="D5" s="66" t="s">
        <v>409</v>
      </c>
      <c r="E5" s="8" t="s">
        <v>405</v>
      </c>
      <c r="F5" s="10" t="s">
        <v>406</v>
      </c>
    </row>
    <row r="6" spans="1:6" ht="25.5">
      <c r="A6" s="38"/>
      <c r="B6" s="24"/>
      <c r="C6" s="24"/>
      <c r="D6" s="183" t="s">
        <v>422</v>
      </c>
      <c r="E6" s="24"/>
      <c r="F6" s="24"/>
    </row>
    <row r="7" spans="1:6" s="16" customFormat="1" ht="13.5" thickBot="1">
      <c r="A7" s="37" t="s">
        <v>299</v>
      </c>
      <c r="B7" s="22"/>
      <c r="C7" s="22"/>
      <c r="D7" s="56"/>
      <c r="E7" s="23"/>
      <c r="F7" s="23"/>
    </row>
    <row r="8" spans="1:6" s="16" customFormat="1" ht="13.5" thickBot="1">
      <c r="A8" s="168"/>
      <c r="B8" s="169" t="s">
        <v>299</v>
      </c>
      <c r="C8" s="127"/>
      <c r="D8" s="128"/>
      <c r="E8" s="170"/>
      <c r="F8" s="171"/>
    </row>
    <row r="9" spans="1:6" s="40" customFormat="1" hidden="1">
      <c r="A9" s="172" t="s">
        <v>264</v>
      </c>
      <c r="B9" s="119" t="s">
        <v>306</v>
      </c>
      <c r="C9" s="173"/>
      <c r="D9" s="175"/>
      <c r="E9" s="174"/>
      <c r="F9" s="176">
        <v>0</v>
      </c>
    </row>
    <row r="10" spans="1:6" s="40" customFormat="1" hidden="1">
      <c r="A10" s="47" t="s">
        <v>265</v>
      </c>
      <c r="B10" s="119" t="s">
        <v>307</v>
      </c>
      <c r="C10" s="177"/>
      <c r="D10" s="179"/>
      <c r="E10" s="178"/>
      <c r="F10" s="122">
        <v>0</v>
      </c>
    </row>
    <row r="11" spans="1:6" s="40" customFormat="1" hidden="1">
      <c r="A11" s="47" t="s">
        <v>376</v>
      </c>
      <c r="B11" s="119" t="s">
        <v>93</v>
      </c>
      <c r="C11" s="177"/>
      <c r="D11" s="179"/>
      <c r="E11" s="178"/>
      <c r="F11" s="122">
        <v>0</v>
      </c>
    </row>
    <row r="12" spans="1:6" s="16" customFormat="1" ht="25.5" hidden="1">
      <c r="A12" s="17" t="s">
        <v>378</v>
      </c>
      <c r="B12" s="18" t="s">
        <v>254</v>
      </c>
      <c r="C12" s="112" t="s">
        <v>374</v>
      </c>
      <c r="D12" s="113" t="s">
        <v>255</v>
      </c>
      <c r="E12" s="114">
        <v>0</v>
      </c>
      <c r="F12" s="115">
        <v>0</v>
      </c>
    </row>
    <row r="13" spans="1:6" s="16" customFormat="1" ht="38.25">
      <c r="A13" s="17" t="s">
        <v>379</v>
      </c>
      <c r="B13" s="18" t="s">
        <v>380</v>
      </c>
      <c r="C13" s="112" t="s">
        <v>167</v>
      </c>
      <c r="D13" s="74" t="s">
        <v>410</v>
      </c>
      <c r="E13" s="20">
        <v>536522</v>
      </c>
      <c r="F13" s="115">
        <v>536522</v>
      </c>
    </row>
    <row r="14" spans="1:6" s="16" customFormat="1" ht="38.25">
      <c r="A14" s="17" t="s">
        <v>381</v>
      </c>
      <c r="B14" s="18" t="s">
        <v>382</v>
      </c>
      <c r="C14" s="112" t="s">
        <v>167</v>
      </c>
      <c r="D14" s="74" t="s">
        <v>410</v>
      </c>
      <c r="E14" s="20">
        <v>456823</v>
      </c>
      <c r="F14" s="115">
        <v>456823</v>
      </c>
    </row>
    <row r="15" spans="1:6" s="16" customFormat="1" hidden="1">
      <c r="A15" s="17" t="s">
        <v>383</v>
      </c>
      <c r="B15" s="18" t="s">
        <v>384</v>
      </c>
      <c r="C15" s="112" t="s">
        <v>374</v>
      </c>
      <c r="D15" s="74" t="s">
        <v>262</v>
      </c>
      <c r="E15" s="20">
        <v>0</v>
      </c>
      <c r="F15" s="115">
        <v>0</v>
      </c>
    </row>
    <row r="16" spans="1:6" s="16" customFormat="1" hidden="1">
      <c r="A16" s="17" t="s">
        <v>385</v>
      </c>
      <c r="B16" s="18" t="s">
        <v>386</v>
      </c>
      <c r="C16" s="112" t="s">
        <v>374</v>
      </c>
      <c r="D16" s="74" t="s">
        <v>262</v>
      </c>
      <c r="E16" s="20">
        <v>0</v>
      </c>
      <c r="F16" s="115">
        <v>0</v>
      </c>
    </row>
    <row r="17" spans="1:6" s="16" customFormat="1" hidden="1">
      <c r="A17" s="17" t="s">
        <v>387</v>
      </c>
      <c r="B17" s="18" t="s">
        <v>388</v>
      </c>
      <c r="C17" s="112" t="s">
        <v>374</v>
      </c>
      <c r="D17" s="74" t="s">
        <v>262</v>
      </c>
      <c r="E17" s="20">
        <v>0</v>
      </c>
      <c r="F17" s="115">
        <v>0</v>
      </c>
    </row>
    <row r="18" spans="1:6" s="58" customFormat="1" ht="25.5" hidden="1">
      <c r="A18" s="47" t="s">
        <v>389</v>
      </c>
      <c r="B18" s="116" t="s">
        <v>308</v>
      </c>
      <c r="C18" s="117"/>
      <c r="D18" s="107"/>
      <c r="E18" s="49"/>
      <c r="F18" s="118">
        <v>0</v>
      </c>
    </row>
    <row r="19" spans="1:6" s="58" customFormat="1" hidden="1">
      <c r="A19" s="47" t="s">
        <v>377</v>
      </c>
      <c r="B19" s="119" t="s">
        <v>267</v>
      </c>
      <c r="C19" s="117"/>
      <c r="D19" s="107"/>
      <c r="E19" s="49"/>
      <c r="F19" s="118">
        <v>0</v>
      </c>
    </row>
    <row r="20" spans="1:6" s="16" customFormat="1" ht="25.5" hidden="1">
      <c r="A20" s="17" t="s">
        <v>390</v>
      </c>
      <c r="B20" s="18" t="s">
        <v>268</v>
      </c>
      <c r="C20" s="112" t="s">
        <v>374</v>
      </c>
      <c r="D20" s="120" t="s">
        <v>290</v>
      </c>
      <c r="E20" s="19">
        <v>0</v>
      </c>
      <c r="F20" s="51">
        <v>0</v>
      </c>
    </row>
    <row r="21" spans="1:6" s="16" customFormat="1" ht="38.25">
      <c r="A21" s="17" t="s">
        <v>391</v>
      </c>
      <c r="B21" s="18" t="s">
        <v>175</v>
      </c>
      <c r="C21" s="112" t="s">
        <v>374</v>
      </c>
      <c r="D21" s="120" t="s">
        <v>411</v>
      </c>
      <c r="E21" s="19">
        <f>14472476.31-E28</f>
        <v>13372476.310000001</v>
      </c>
      <c r="F21" s="51">
        <f>6500000-F28</f>
        <v>5400000</v>
      </c>
    </row>
    <row r="22" spans="1:6" s="16" customFormat="1" ht="25.5">
      <c r="A22" s="17" t="s">
        <v>392</v>
      </c>
      <c r="B22" s="18" t="s">
        <v>393</v>
      </c>
      <c r="C22" s="112" t="s">
        <v>167</v>
      </c>
      <c r="D22" s="120" t="s">
        <v>412</v>
      </c>
      <c r="E22" s="19">
        <v>58882</v>
      </c>
      <c r="F22" s="51">
        <f>+E22/2</f>
        <v>29441</v>
      </c>
    </row>
    <row r="23" spans="1:6" s="16" customFormat="1" ht="25.5">
      <c r="A23" s="17" t="s">
        <v>394</v>
      </c>
      <c r="B23" s="18" t="s">
        <v>395</v>
      </c>
      <c r="C23" s="112" t="s">
        <v>374</v>
      </c>
      <c r="D23" s="120" t="s">
        <v>413</v>
      </c>
      <c r="E23" s="19">
        <v>1661743</v>
      </c>
      <c r="F23" s="51">
        <v>0</v>
      </c>
    </row>
    <row r="24" spans="1:6" s="58" customFormat="1" hidden="1">
      <c r="A24" s="47" t="s">
        <v>396</v>
      </c>
      <c r="B24" s="48" t="s">
        <v>165</v>
      </c>
      <c r="C24" s="117"/>
      <c r="D24" s="121"/>
      <c r="E24" s="108"/>
      <c r="F24" s="122">
        <v>0</v>
      </c>
    </row>
    <row r="25" spans="1:6" s="16" customFormat="1">
      <c r="A25" s="17" t="s">
        <v>128</v>
      </c>
      <c r="B25" s="18" t="s">
        <v>260</v>
      </c>
      <c r="C25" s="112" t="s">
        <v>374</v>
      </c>
      <c r="D25" s="120" t="s">
        <v>291</v>
      </c>
      <c r="E25" s="19">
        <v>13108</v>
      </c>
      <c r="F25" s="51">
        <v>0</v>
      </c>
    </row>
    <row r="26" spans="1:6" s="16" customFormat="1" ht="25.5">
      <c r="A26" s="17" t="s">
        <v>131</v>
      </c>
      <c r="B26" s="18" t="s">
        <v>132</v>
      </c>
      <c r="C26" s="112" t="s">
        <v>374</v>
      </c>
      <c r="D26" s="120" t="s">
        <v>414</v>
      </c>
      <c r="E26" s="19">
        <v>99000</v>
      </c>
      <c r="F26" s="51">
        <v>0</v>
      </c>
    </row>
    <row r="27" spans="1:6" s="58" customFormat="1" ht="25.5" hidden="1">
      <c r="A27" s="47" t="s">
        <v>129</v>
      </c>
      <c r="B27" s="48" t="s">
        <v>309</v>
      </c>
      <c r="C27" s="117"/>
      <c r="D27" s="121"/>
      <c r="E27" s="108"/>
      <c r="F27" s="122">
        <v>0</v>
      </c>
    </row>
    <row r="28" spans="1:6" s="16" customFormat="1" ht="25.5">
      <c r="A28" s="17" t="s">
        <v>130</v>
      </c>
      <c r="B28" s="18" t="s">
        <v>259</v>
      </c>
      <c r="C28" s="112" t="s">
        <v>374</v>
      </c>
      <c r="D28" s="120" t="s">
        <v>258</v>
      </c>
      <c r="E28" s="19">
        <v>1100000</v>
      </c>
      <c r="F28" s="51">
        <v>1100000</v>
      </c>
    </row>
    <row r="29" spans="1:6" s="16" customFormat="1" ht="25.5" hidden="1">
      <c r="A29" s="17" t="s">
        <v>133</v>
      </c>
      <c r="B29" s="18" t="s">
        <v>186</v>
      </c>
      <c r="C29" s="112" t="s">
        <v>164</v>
      </c>
      <c r="D29" s="120" t="s">
        <v>292</v>
      </c>
      <c r="E29" s="19">
        <v>0</v>
      </c>
      <c r="F29" s="51">
        <v>0</v>
      </c>
    </row>
    <row r="30" spans="1:6" s="16" customFormat="1" ht="25.5">
      <c r="A30" s="17" t="s">
        <v>218</v>
      </c>
      <c r="B30" s="18" t="s">
        <v>185</v>
      </c>
      <c r="C30" s="112"/>
      <c r="D30" s="120" t="s">
        <v>415</v>
      </c>
      <c r="E30" s="19">
        <v>796451</v>
      </c>
      <c r="F30" s="51">
        <v>796451</v>
      </c>
    </row>
    <row r="31" spans="1:6" s="16" customFormat="1" ht="25.5">
      <c r="A31" s="17" t="s">
        <v>219</v>
      </c>
      <c r="B31" s="18" t="s">
        <v>166</v>
      </c>
      <c r="C31" s="112" t="s">
        <v>164</v>
      </c>
      <c r="D31" s="120" t="s">
        <v>416</v>
      </c>
      <c r="E31" s="19">
        <v>232007</v>
      </c>
      <c r="F31" s="51">
        <v>0</v>
      </c>
    </row>
    <row r="32" spans="1:6" s="16" customFormat="1" ht="25.5">
      <c r="A32" s="17" t="s">
        <v>220</v>
      </c>
      <c r="B32" s="18" t="s">
        <v>169</v>
      </c>
      <c r="C32" s="112"/>
      <c r="D32" s="120" t="s">
        <v>417</v>
      </c>
      <c r="E32" s="19">
        <v>247500</v>
      </c>
      <c r="F32" s="51">
        <v>0</v>
      </c>
    </row>
    <row r="33" spans="1:6" s="16" customFormat="1" ht="25.5" hidden="1">
      <c r="A33" s="17" t="s">
        <v>221</v>
      </c>
      <c r="B33" s="18" t="s">
        <v>168</v>
      </c>
      <c r="C33" s="112"/>
      <c r="D33" s="120" t="s">
        <v>263</v>
      </c>
      <c r="E33" s="19">
        <v>0</v>
      </c>
      <c r="F33" s="51">
        <f>E33/3</f>
        <v>0</v>
      </c>
    </row>
    <row r="34" spans="1:6" s="16" customFormat="1" ht="26.25" thickBot="1">
      <c r="A34" s="123" t="s">
        <v>256</v>
      </c>
      <c r="B34" s="35" t="s">
        <v>257</v>
      </c>
      <c r="C34" s="125"/>
      <c r="D34" s="111" t="s">
        <v>418</v>
      </c>
      <c r="E34" s="124">
        <v>93233</v>
      </c>
      <c r="F34" s="98">
        <v>93233</v>
      </c>
    </row>
    <row r="35" spans="1:6" s="22" customFormat="1" ht="13.5" thickBot="1">
      <c r="A35" s="99"/>
      <c r="B35" s="76" t="s">
        <v>261</v>
      </c>
      <c r="C35" s="127"/>
      <c r="D35" s="128"/>
      <c r="E35" s="126">
        <f>SUM(E12:E34)</f>
        <v>18667745.310000002</v>
      </c>
      <c r="F35" s="144">
        <f>SUM(F9:F34)</f>
        <v>8412470</v>
      </c>
    </row>
    <row r="36" spans="1:6" s="22" customFormat="1" ht="13.5" thickBot="1">
      <c r="A36" s="33"/>
      <c r="B36" s="25"/>
      <c r="C36" s="129"/>
      <c r="D36" s="130"/>
      <c r="E36" s="34"/>
      <c r="F36" s="131"/>
    </row>
    <row r="37" spans="1:6" s="22" customFormat="1" ht="13.5" thickBot="1">
      <c r="A37" s="33"/>
      <c r="B37" s="185" t="s">
        <v>423</v>
      </c>
      <c r="C37" s="129"/>
      <c r="D37" s="130"/>
      <c r="E37" s="34"/>
      <c r="F37" s="186">
        <f>F35</f>
        <v>8412470</v>
      </c>
    </row>
    <row r="38" spans="1:6" s="22" customFormat="1">
      <c r="A38" s="33"/>
      <c r="B38" s="25"/>
      <c r="C38" s="129"/>
      <c r="D38" s="130"/>
      <c r="E38" s="34"/>
      <c r="F38" s="131"/>
    </row>
    <row r="39" spans="1:6" s="16" customFormat="1" ht="13.5" thickBot="1">
      <c r="A39" s="132"/>
      <c r="B39" s="133" t="s">
        <v>269</v>
      </c>
      <c r="C39" s="134"/>
      <c r="D39" s="136"/>
      <c r="E39" s="135"/>
      <c r="F39" s="137"/>
    </row>
    <row r="40" spans="1:6" s="16" customFormat="1" ht="38.25">
      <c r="A40" s="180" t="s">
        <v>297</v>
      </c>
      <c r="B40" s="18" t="s">
        <v>297</v>
      </c>
      <c r="C40" s="112"/>
      <c r="D40" s="120" t="s">
        <v>419</v>
      </c>
      <c r="E40" s="19">
        <v>3000000</v>
      </c>
      <c r="F40" s="194">
        <v>1500000</v>
      </c>
    </row>
    <row r="41" spans="1:6" s="16" customFormat="1" ht="25.5">
      <c r="A41" s="180" t="s">
        <v>186</v>
      </c>
      <c r="B41" s="18" t="s">
        <v>186</v>
      </c>
      <c r="C41" s="112"/>
      <c r="D41" s="120" t="s">
        <v>420</v>
      </c>
      <c r="E41" s="19">
        <v>600000</v>
      </c>
      <c r="F41" s="194">
        <v>600000</v>
      </c>
    </row>
    <row r="42" spans="1:6" s="16" customFormat="1">
      <c r="A42" s="180"/>
      <c r="B42" s="180" t="s">
        <v>254</v>
      </c>
      <c r="C42" s="112"/>
      <c r="D42" s="120"/>
      <c r="E42" s="19">
        <v>852000</v>
      </c>
      <c r="F42" s="194">
        <v>426000</v>
      </c>
    </row>
    <row r="43" spans="1:6" s="16" customFormat="1" ht="38.25">
      <c r="A43" s="180" t="s">
        <v>293</v>
      </c>
      <c r="B43" s="18" t="s">
        <v>293</v>
      </c>
      <c r="C43" s="112"/>
      <c r="D43" s="120" t="s">
        <v>421</v>
      </c>
      <c r="E43" s="19">
        <v>250000</v>
      </c>
      <c r="F43" s="194">
        <v>250000</v>
      </c>
    </row>
    <row r="44" spans="1:6" s="16" customFormat="1" ht="38.25">
      <c r="A44" s="180" t="s">
        <v>294</v>
      </c>
      <c r="B44" s="18" t="s">
        <v>294</v>
      </c>
      <c r="C44" s="112"/>
      <c r="D44" s="120" t="s">
        <v>0</v>
      </c>
      <c r="E44" s="19">
        <v>250000</v>
      </c>
      <c r="F44" s="194">
        <v>250000</v>
      </c>
    </row>
    <row r="45" spans="1:6" s="16" customFormat="1" ht="38.25">
      <c r="A45" s="180" t="s">
        <v>289</v>
      </c>
      <c r="B45" s="18" t="s">
        <v>289</v>
      </c>
      <c r="C45" s="112"/>
      <c r="D45" s="120" t="s">
        <v>1</v>
      </c>
      <c r="E45" s="19">
        <v>250000</v>
      </c>
      <c r="F45" s="194">
        <v>125000</v>
      </c>
    </row>
    <row r="46" spans="1:6" s="16" customFormat="1" ht="25.5">
      <c r="A46" s="180" t="s">
        <v>295</v>
      </c>
      <c r="B46" s="18" t="s">
        <v>295</v>
      </c>
      <c r="C46" s="112"/>
      <c r="D46" s="120" t="s">
        <v>2</v>
      </c>
      <c r="E46" s="19">
        <v>125000</v>
      </c>
      <c r="F46" s="194">
        <v>125000</v>
      </c>
    </row>
    <row r="47" spans="1:6" s="16" customFormat="1">
      <c r="A47" s="180" t="s">
        <v>296</v>
      </c>
      <c r="B47" s="18" t="s">
        <v>296</v>
      </c>
      <c r="C47" s="112"/>
      <c r="D47" s="120" t="s">
        <v>3</v>
      </c>
      <c r="E47" s="19">
        <v>75000</v>
      </c>
      <c r="F47" s="194">
        <v>75000</v>
      </c>
    </row>
    <row r="48" spans="1:6" s="16" customFormat="1" ht="25.5">
      <c r="A48" s="180" t="s">
        <v>398</v>
      </c>
      <c r="B48" s="18" t="s">
        <v>398</v>
      </c>
      <c r="C48" s="112" t="s">
        <v>374</v>
      </c>
      <c r="D48" s="120" t="s">
        <v>4</v>
      </c>
      <c r="E48" s="19">
        <v>75000</v>
      </c>
      <c r="F48" s="194">
        <v>75000</v>
      </c>
    </row>
    <row r="49" spans="1:6" s="16" customFormat="1">
      <c r="A49" s="180" t="s">
        <v>298</v>
      </c>
      <c r="B49" s="18" t="s">
        <v>298</v>
      </c>
      <c r="C49" s="112"/>
      <c r="D49" s="120" t="s">
        <v>275</v>
      </c>
      <c r="E49" s="19">
        <v>30000</v>
      </c>
      <c r="F49" s="194">
        <v>30000</v>
      </c>
    </row>
    <row r="50" spans="1:6" s="16" customFormat="1" ht="25.5">
      <c r="A50" s="180" t="s">
        <v>397</v>
      </c>
      <c r="B50" s="18" t="s">
        <v>397</v>
      </c>
      <c r="C50" s="112" t="s">
        <v>374</v>
      </c>
      <c r="D50" s="120" t="s">
        <v>4</v>
      </c>
      <c r="E50" s="19">
        <v>50000</v>
      </c>
      <c r="F50" s="194">
        <v>50000</v>
      </c>
    </row>
    <row r="51" spans="1:6" s="57" customFormat="1" ht="28.5" hidden="1" customHeight="1">
      <c r="B51" s="84" t="s">
        <v>270</v>
      </c>
      <c r="C51" s="138"/>
      <c r="D51" s="109" t="s">
        <v>44</v>
      </c>
      <c r="E51" s="139"/>
      <c r="F51" s="194"/>
    </row>
    <row r="52" spans="1:6" s="57" customFormat="1" ht="25.5" hidden="1">
      <c r="A52" s="43"/>
      <c r="B52" s="84" t="s">
        <v>271</v>
      </c>
      <c r="C52" s="138"/>
      <c r="D52" s="109" t="s">
        <v>45</v>
      </c>
      <c r="E52" s="139"/>
      <c r="F52" s="194"/>
    </row>
    <row r="53" spans="1:6" s="57" customFormat="1" ht="30.75" hidden="1" customHeight="1">
      <c r="A53" s="43"/>
      <c r="B53" s="84" t="s">
        <v>272</v>
      </c>
      <c r="C53" s="138"/>
      <c r="D53" s="109" t="s">
        <v>44</v>
      </c>
      <c r="E53" s="139"/>
      <c r="F53" s="194"/>
    </row>
    <row r="54" spans="1:6" s="57" customFormat="1" ht="34.5" hidden="1" customHeight="1">
      <c r="A54" s="43"/>
      <c r="B54" s="84" t="s">
        <v>273</v>
      </c>
      <c r="C54" s="138"/>
      <c r="D54" s="109" t="s">
        <v>44</v>
      </c>
      <c r="E54" s="139"/>
      <c r="F54" s="194"/>
    </row>
    <row r="55" spans="1:6">
      <c r="A55" s="17"/>
      <c r="B55" s="59" t="s">
        <v>279</v>
      </c>
      <c r="C55" s="141"/>
      <c r="D55" s="142" t="s">
        <v>99</v>
      </c>
      <c r="E55" s="181">
        <v>-1020000</v>
      </c>
      <c r="F55" s="195">
        <f>E55/2</f>
        <v>-510000</v>
      </c>
    </row>
    <row r="56" spans="1:6" s="16" customFormat="1" hidden="1">
      <c r="A56" s="17"/>
      <c r="B56" s="18" t="s">
        <v>276</v>
      </c>
      <c r="C56" s="129"/>
      <c r="D56" s="120" t="s">
        <v>253</v>
      </c>
      <c r="E56" s="181">
        <v>0</v>
      </c>
      <c r="F56" s="195">
        <v>0</v>
      </c>
    </row>
    <row r="57" spans="1:6" s="16" customFormat="1" ht="26.25" thickBot="1">
      <c r="A57" s="123"/>
      <c r="B57" s="143" t="s">
        <v>252</v>
      </c>
      <c r="C57" s="134"/>
      <c r="D57" s="111" t="s">
        <v>277</v>
      </c>
      <c r="E57" s="181">
        <f>-E45</f>
        <v>-250000</v>
      </c>
      <c r="F57" s="195">
        <f>-F45</f>
        <v>-125000</v>
      </c>
    </row>
    <row r="58" spans="1:6" s="22" customFormat="1" ht="13.5" thickBot="1">
      <c r="A58" s="99"/>
      <c r="B58" s="76" t="s">
        <v>261</v>
      </c>
      <c r="C58" s="127"/>
      <c r="D58" s="128"/>
      <c r="E58" s="128">
        <f>SUM(E40:E57)</f>
        <v>4287000</v>
      </c>
      <c r="F58" s="128">
        <f>SUM(F40:F57)</f>
        <v>2871000</v>
      </c>
    </row>
    <row r="59" spans="1:6" s="22" customFormat="1" ht="13.5" thickBot="1">
      <c r="A59" s="33"/>
      <c r="B59" s="25"/>
      <c r="C59" s="21"/>
      <c r="D59" s="73"/>
      <c r="E59" s="34"/>
      <c r="F59" s="131"/>
    </row>
    <row r="60" spans="1:6" s="22" customFormat="1" ht="13.5" thickBot="1">
      <c r="A60" s="33"/>
      <c r="B60" s="193" t="s">
        <v>404</v>
      </c>
      <c r="C60" s="21"/>
      <c r="D60" s="130"/>
      <c r="E60" s="186">
        <f>+E58+E35-F37</f>
        <v>14542275.310000002</v>
      </c>
      <c r="F60" s="131"/>
    </row>
    <row r="61" spans="1:6" s="16" customFormat="1">
      <c r="B61" s="53"/>
      <c r="D61" s="53"/>
    </row>
    <row r="62" spans="1:6" s="16" customFormat="1">
      <c r="B62" s="53"/>
      <c r="D62" s="53"/>
    </row>
    <row r="63" spans="1:6" s="16" customFormat="1">
      <c r="B63" s="53"/>
      <c r="D63" s="53"/>
    </row>
    <row r="64" spans="1:6" s="16" customFormat="1">
      <c r="B64" s="53"/>
      <c r="D64" s="53"/>
    </row>
    <row r="65" spans="2:4" s="16" customFormat="1">
      <c r="B65" s="53"/>
      <c r="D65" s="53"/>
    </row>
    <row r="66" spans="2:4" s="16" customFormat="1">
      <c r="B66" s="53"/>
      <c r="D66" s="53"/>
    </row>
    <row r="67" spans="2:4" s="16" customFormat="1">
      <c r="B67" s="53"/>
      <c r="D67" s="53"/>
    </row>
    <row r="68" spans="2:4" s="16" customFormat="1">
      <c r="B68" s="53"/>
      <c r="D68" s="53"/>
    </row>
    <row r="69" spans="2:4" s="16" customFormat="1">
      <c r="B69" s="53"/>
      <c r="D69" s="53"/>
    </row>
    <row r="70" spans="2:4" s="16" customFormat="1">
      <c r="B70" s="53"/>
      <c r="D70" s="53"/>
    </row>
    <row r="71" spans="2:4" s="16" customFormat="1">
      <c r="B71" s="53"/>
      <c r="D71" s="53"/>
    </row>
    <row r="72" spans="2:4" s="16" customFormat="1">
      <c r="B72" s="53"/>
      <c r="D72" s="53"/>
    </row>
    <row r="73" spans="2:4" s="16" customFormat="1">
      <c r="B73" s="53"/>
      <c r="D73" s="53"/>
    </row>
    <row r="74" spans="2:4" s="16" customFormat="1">
      <c r="B74" s="53"/>
      <c r="D74" s="53"/>
    </row>
    <row r="75" spans="2:4" s="16" customFormat="1">
      <c r="B75" s="53"/>
      <c r="D75" s="53"/>
    </row>
    <row r="76" spans="2:4" s="16" customFormat="1">
      <c r="B76" s="53"/>
      <c r="D76" s="53"/>
    </row>
    <row r="77" spans="2:4" s="16" customFormat="1">
      <c r="B77" s="53"/>
      <c r="D77" s="53"/>
    </row>
    <row r="78" spans="2:4" s="16" customFormat="1">
      <c r="B78" s="53"/>
      <c r="D78" s="53"/>
    </row>
    <row r="79" spans="2:4" s="16" customFormat="1">
      <c r="B79" s="53"/>
      <c r="D79" s="53"/>
    </row>
    <row r="80" spans="2:4" s="16" customFormat="1">
      <c r="B80" s="53"/>
      <c r="D80" s="53"/>
    </row>
    <row r="81" spans="2:4" s="16" customFormat="1">
      <c r="B81" s="53"/>
      <c r="D81" s="53"/>
    </row>
    <row r="82" spans="2:4" s="16" customFormat="1">
      <c r="B82" s="53"/>
      <c r="D82" s="53"/>
    </row>
    <row r="83" spans="2:4" s="16" customFormat="1">
      <c r="B83" s="53"/>
      <c r="D83" s="53"/>
    </row>
    <row r="84" spans="2:4" s="16" customFormat="1">
      <c r="B84" s="53"/>
      <c r="D84" s="53"/>
    </row>
    <row r="85" spans="2:4" s="16" customFormat="1">
      <c r="B85" s="53"/>
      <c r="D85" s="53"/>
    </row>
    <row r="86" spans="2:4" s="16" customFormat="1">
      <c r="B86" s="53"/>
      <c r="D86" s="53"/>
    </row>
    <row r="87" spans="2:4" s="16" customFormat="1">
      <c r="B87" s="53"/>
      <c r="D87" s="53"/>
    </row>
    <row r="88" spans="2:4" s="16" customFormat="1">
      <c r="B88" s="53"/>
      <c r="D88" s="53"/>
    </row>
    <row r="89" spans="2:4" s="16" customFormat="1">
      <c r="B89" s="53"/>
      <c r="D89" s="53"/>
    </row>
    <row r="90" spans="2:4" s="16" customFormat="1">
      <c r="B90" s="53"/>
      <c r="D90" s="53"/>
    </row>
    <row r="91" spans="2:4" s="16" customFormat="1">
      <c r="D91" s="53"/>
    </row>
    <row r="92" spans="2:4" s="16" customFormat="1">
      <c r="D92" s="53"/>
    </row>
    <row r="93" spans="2:4" s="16" customFormat="1">
      <c r="D93" s="53"/>
    </row>
    <row r="94" spans="2:4" s="16" customFormat="1">
      <c r="D94" s="53"/>
    </row>
    <row r="95" spans="2:4" s="16" customFormat="1">
      <c r="D95" s="53"/>
    </row>
    <row r="96" spans="2:4" s="16" customFormat="1">
      <c r="D96" s="53"/>
    </row>
    <row r="97" spans="4:4" s="16" customFormat="1">
      <c r="D97" s="53"/>
    </row>
    <row r="98" spans="4:4" s="16" customFormat="1">
      <c r="D98" s="53"/>
    </row>
    <row r="99" spans="4:4" s="16" customFormat="1">
      <c r="D99" s="53"/>
    </row>
    <row r="100" spans="4:4" s="16" customFormat="1">
      <c r="D100" s="53"/>
    </row>
    <row r="101" spans="4:4" s="16" customFormat="1">
      <c r="D101" s="53"/>
    </row>
    <row r="102" spans="4:4" s="16" customFormat="1">
      <c r="D102" s="53"/>
    </row>
    <row r="103" spans="4:4" s="16" customFormat="1">
      <c r="D103" s="53"/>
    </row>
    <row r="104" spans="4:4" s="16" customFormat="1">
      <c r="D104" s="53"/>
    </row>
    <row r="105" spans="4:4" s="16" customFormat="1">
      <c r="D105" s="53"/>
    </row>
    <row r="106" spans="4:4" s="16" customFormat="1">
      <c r="D106" s="53"/>
    </row>
  </sheetData>
  <mergeCells count="2">
    <mergeCell ref="A4:A5"/>
    <mergeCell ref="B4:B5"/>
  </mergeCells>
  <printOptions horizontalCentered="1" gridLines="1"/>
  <pageMargins left="0.15748031496063" right="0.196850393700787" top="0.15748031496063" bottom="0.23622047244094499" header="0.15748031496063" footer="0.196850393700787"/>
  <pageSetup scale="86" fitToHeight="2" orientation="landscape" horizontalDpi="4294967292" r:id="rId1"/>
  <headerFooter alignWithMargins="0">
    <oddHeader>&amp;C&amp;F
EPE - FORECASTED CHANGE ORDERS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1"/>
  <sheetViews>
    <sheetView showGridLines="0" view="pageBreakPreview" zoomScale="80" zoomScaleNormal="80" zoomScaleSheetLayoutView="80" workbookViewId="0">
      <selection activeCell="B46" sqref="B46"/>
    </sheetView>
  </sheetViews>
  <sheetFormatPr defaultRowHeight="12.75"/>
  <cols>
    <col min="1" max="1" width="15.7109375" style="4" customWidth="1"/>
    <col min="2" max="2" width="61.7109375" style="62" customWidth="1"/>
    <col min="3" max="3" width="56" style="62" customWidth="1"/>
    <col min="4" max="4" width="15.140625" style="4" customWidth="1"/>
    <col min="5" max="5" width="13.7109375" style="4" bestFit="1" customWidth="1"/>
    <col min="6" max="16384" width="9.140625" style="4"/>
  </cols>
  <sheetData>
    <row r="1" spans="1:5">
      <c r="A1" s="2" t="s">
        <v>301</v>
      </c>
      <c r="B1" s="61"/>
    </row>
    <row r="2" spans="1:5">
      <c r="A2" s="2" t="s">
        <v>399</v>
      </c>
      <c r="B2" s="61"/>
    </row>
    <row r="3" spans="1:5" ht="13.5" thickBot="1">
      <c r="A3" s="2" t="s">
        <v>310</v>
      </c>
      <c r="B3" s="61"/>
    </row>
    <row r="4" spans="1:5" ht="12.75" customHeight="1">
      <c r="A4" s="199" t="s">
        <v>302</v>
      </c>
      <c r="B4" s="203" t="s">
        <v>303</v>
      </c>
      <c r="C4" s="64"/>
      <c r="D4" s="7" t="s">
        <v>366</v>
      </c>
      <c r="E4" s="52">
        <v>36841</v>
      </c>
    </row>
    <row r="5" spans="1:5" ht="24" customHeight="1" thickBot="1">
      <c r="A5" s="200"/>
      <c r="B5" s="204"/>
      <c r="C5" s="66" t="s">
        <v>409</v>
      </c>
      <c r="D5" s="14" t="s">
        <v>405</v>
      </c>
      <c r="E5" s="9" t="s">
        <v>266</v>
      </c>
    </row>
    <row r="6" spans="1:5" ht="25.5">
      <c r="C6" s="198" t="s">
        <v>422</v>
      </c>
      <c r="D6" s="67"/>
      <c r="E6" s="41"/>
    </row>
    <row r="7" spans="1:5" ht="13.5" thickBot="1">
      <c r="A7" s="11" t="s">
        <v>222</v>
      </c>
      <c r="C7" s="68"/>
      <c r="D7" s="68"/>
      <c r="E7" s="42"/>
    </row>
    <row r="8" spans="1:5" s="16" customFormat="1" ht="13.5" thickBot="1">
      <c r="A8" s="27"/>
      <c r="B8" s="69" t="s">
        <v>101</v>
      </c>
      <c r="C8" s="70"/>
      <c r="D8" s="28"/>
      <c r="E8" s="50"/>
    </row>
    <row r="9" spans="1:5" s="16" customFormat="1" hidden="1">
      <c r="A9" s="31" t="s">
        <v>400</v>
      </c>
      <c r="B9" s="25" t="s">
        <v>401</v>
      </c>
      <c r="C9" s="72"/>
      <c r="D9" s="145"/>
      <c r="E9" s="146">
        <v>0</v>
      </c>
    </row>
    <row r="10" spans="1:5" s="16" customFormat="1" ht="12.75" customHeight="1">
      <c r="A10" s="17" t="s">
        <v>402</v>
      </c>
      <c r="B10" s="18" t="s">
        <v>403</v>
      </c>
      <c r="C10" s="74" t="s">
        <v>6</v>
      </c>
      <c r="D10" s="20">
        <v>65000</v>
      </c>
      <c r="E10" s="51">
        <v>0</v>
      </c>
    </row>
    <row r="11" spans="1:5" s="57" customFormat="1" ht="12.75" hidden="1" customHeight="1">
      <c r="A11" s="43" t="s">
        <v>46</v>
      </c>
      <c r="B11" s="44" t="s">
        <v>47</v>
      </c>
      <c r="C11" s="109"/>
      <c r="D11" s="46"/>
      <c r="E11" s="140">
        <v>0</v>
      </c>
    </row>
    <row r="12" spans="1:5" s="57" customFormat="1" ht="12.75" hidden="1" customHeight="1">
      <c r="A12" s="43" t="s">
        <v>48</v>
      </c>
      <c r="B12" s="44" t="s">
        <v>49</v>
      </c>
      <c r="C12" s="109"/>
      <c r="D12" s="46"/>
      <c r="E12" s="140">
        <v>0</v>
      </c>
    </row>
    <row r="13" spans="1:5" s="57" customFormat="1" ht="12.75" hidden="1" customHeight="1">
      <c r="A13" s="43" t="s">
        <v>50</v>
      </c>
      <c r="B13" s="44" t="s">
        <v>51</v>
      </c>
      <c r="C13" s="109"/>
      <c r="D13" s="46"/>
      <c r="E13" s="140">
        <v>0</v>
      </c>
    </row>
    <row r="14" spans="1:5" s="57" customFormat="1" ht="12.75" hidden="1" customHeight="1">
      <c r="A14" s="43" t="s">
        <v>52</v>
      </c>
      <c r="B14" s="44" t="s">
        <v>53</v>
      </c>
      <c r="C14" s="109"/>
      <c r="D14" s="46"/>
      <c r="E14" s="140">
        <v>0</v>
      </c>
    </row>
    <row r="15" spans="1:5" s="57" customFormat="1" ht="12.75" hidden="1" customHeight="1">
      <c r="A15" s="43" t="s">
        <v>54</v>
      </c>
      <c r="B15" s="44" t="s">
        <v>311</v>
      </c>
      <c r="C15" s="109"/>
      <c r="D15" s="46"/>
      <c r="E15" s="140">
        <v>0</v>
      </c>
    </row>
    <row r="16" spans="1:5" s="16" customFormat="1" ht="36.75" customHeight="1">
      <c r="A16" s="17" t="s">
        <v>56</v>
      </c>
      <c r="B16" s="18" t="s">
        <v>57</v>
      </c>
      <c r="C16" s="74" t="s">
        <v>5</v>
      </c>
      <c r="D16" s="20">
        <v>1050000</v>
      </c>
      <c r="E16" s="51">
        <v>0</v>
      </c>
    </row>
    <row r="17" spans="1:5" s="57" customFormat="1" ht="12.75" hidden="1" customHeight="1">
      <c r="A17" s="43" t="s">
        <v>58</v>
      </c>
      <c r="B17" s="45" t="s">
        <v>59</v>
      </c>
      <c r="C17" s="109"/>
      <c r="D17" s="46"/>
      <c r="E17" s="140">
        <v>0</v>
      </c>
    </row>
    <row r="18" spans="1:5" s="57" customFormat="1" ht="12.75" hidden="1" customHeight="1">
      <c r="A18" s="43" t="s">
        <v>60</v>
      </c>
      <c r="B18" s="45" t="s">
        <v>61</v>
      </c>
      <c r="C18" s="109"/>
      <c r="D18" s="46"/>
      <c r="E18" s="140">
        <v>0</v>
      </c>
    </row>
    <row r="19" spans="1:5" s="57" customFormat="1" ht="12.75" hidden="1" customHeight="1">
      <c r="A19" s="43" t="s">
        <v>62</v>
      </c>
      <c r="B19" s="45" t="s">
        <v>63</v>
      </c>
      <c r="C19" s="109"/>
      <c r="D19" s="46"/>
      <c r="E19" s="140">
        <v>0</v>
      </c>
    </row>
    <row r="20" spans="1:5" s="57" customFormat="1" ht="12.75" hidden="1" customHeight="1">
      <c r="A20" s="43" t="s">
        <v>64</v>
      </c>
      <c r="B20" s="45" t="s">
        <v>65</v>
      </c>
      <c r="C20" s="109"/>
      <c r="D20" s="46"/>
      <c r="E20" s="140">
        <v>0</v>
      </c>
    </row>
    <row r="21" spans="1:5" s="16" customFormat="1" ht="31.5" customHeight="1">
      <c r="A21" s="17" t="s">
        <v>66</v>
      </c>
      <c r="B21" s="18" t="s">
        <v>67</v>
      </c>
      <c r="C21" s="74" t="s">
        <v>7</v>
      </c>
      <c r="D21" s="20">
        <v>23328</v>
      </c>
      <c r="E21" s="51">
        <v>0</v>
      </c>
    </row>
    <row r="22" spans="1:5" s="57" customFormat="1" ht="12.75" hidden="1" customHeight="1">
      <c r="A22" s="43" t="s">
        <v>68</v>
      </c>
      <c r="B22" s="45" t="s">
        <v>69</v>
      </c>
      <c r="C22" s="109"/>
      <c r="D22" s="46"/>
      <c r="E22" s="140">
        <v>0</v>
      </c>
    </row>
    <row r="23" spans="1:5" s="16" customFormat="1" ht="12.75" customHeight="1">
      <c r="A23" s="17" t="s">
        <v>70</v>
      </c>
      <c r="B23" s="18" t="s">
        <v>71</v>
      </c>
      <c r="C23" s="74" t="s">
        <v>8</v>
      </c>
      <c r="D23" s="20">
        <v>160430</v>
      </c>
      <c r="E23" s="51">
        <v>0</v>
      </c>
    </row>
    <row r="24" spans="1:5" s="16" customFormat="1" ht="25.5" customHeight="1">
      <c r="A24" s="17" t="s">
        <v>72</v>
      </c>
      <c r="B24" s="18" t="s">
        <v>73</v>
      </c>
      <c r="C24" s="74" t="s">
        <v>9</v>
      </c>
      <c r="D24" s="20">
        <v>1188000</v>
      </c>
      <c r="E24" s="51">
        <v>1188000</v>
      </c>
    </row>
    <row r="25" spans="1:5" s="16" customFormat="1">
      <c r="A25" s="17" t="s">
        <v>74</v>
      </c>
      <c r="B25" s="18" t="s">
        <v>251</v>
      </c>
      <c r="C25" s="74" t="s">
        <v>10</v>
      </c>
      <c r="D25" s="20">
        <v>2180000</v>
      </c>
      <c r="E25" s="51">
        <f>D25/4</f>
        <v>545000</v>
      </c>
    </row>
    <row r="26" spans="1:5" s="16" customFormat="1" ht="12.75" customHeight="1">
      <c r="A26" s="17" t="s">
        <v>75</v>
      </c>
      <c r="B26" s="18" t="s">
        <v>233</v>
      </c>
      <c r="C26" s="74" t="s">
        <v>10</v>
      </c>
      <c r="D26" s="20">
        <v>3308472</v>
      </c>
      <c r="E26" s="51">
        <v>827118</v>
      </c>
    </row>
    <row r="27" spans="1:5" s="16" customFormat="1" ht="12.75" customHeight="1">
      <c r="A27" s="17" t="s">
        <v>76</v>
      </c>
      <c r="B27" s="18" t="s">
        <v>280</v>
      </c>
      <c r="C27" s="74" t="s">
        <v>55</v>
      </c>
      <c r="D27" s="20">
        <v>300000</v>
      </c>
      <c r="E27" s="51">
        <v>0</v>
      </c>
    </row>
    <row r="28" spans="1:5" s="16" customFormat="1" ht="12.75" customHeight="1">
      <c r="A28" s="17" t="s">
        <v>77</v>
      </c>
      <c r="B28" s="18" t="s">
        <v>78</v>
      </c>
      <c r="C28" s="74" t="s">
        <v>367</v>
      </c>
      <c r="D28" s="20">
        <v>898665</v>
      </c>
      <c r="E28" s="51">
        <v>0</v>
      </c>
    </row>
    <row r="29" spans="1:5" s="57" customFormat="1" ht="12.75" hidden="1" customHeight="1">
      <c r="A29" s="43" t="s">
        <v>79</v>
      </c>
      <c r="B29" s="44" t="s">
        <v>80</v>
      </c>
      <c r="C29" s="109"/>
      <c r="D29" s="46"/>
      <c r="E29" s="140">
        <v>0</v>
      </c>
    </row>
    <row r="30" spans="1:5" s="16" customFormat="1" ht="25.5">
      <c r="A30" s="17" t="s">
        <v>81</v>
      </c>
      <c r="B30" s="18" t="s">
        <v>281</v>
      </c>
      <c r="C30" s="74" t="s">
        <v>11</v>
      </c>
      <c r="D30" s="20">
        <v>9695838</v>
      </c>
      <c r="E30" s="51">
        <v>3200000</v>
      </c>
    </row>
    <row r="31" spans="1:5" s="16" customFormat="1" ht="25.5">
      <c r="A31" s="17" t="s">
        <v>82</v>
      </c>
      <c r="B31" s="18" t="s">
        <v>83</v>
      </c>
      <c r="C31" s="74" t="s">
        <v>12</v>
      </c>
      <c r="D31" s="20">
        <v>1520000</v>
      </c>
      <c r="E31" s="51">
        <v>380000</v>
      </c>
    </row>
    <row r="32" spans="1:5" s="16" customFormat="1" ht="12.75" customHeight="1">
      <c r="A32" s="17" t="s">
        <v>84</v>
      </c>
      <c r="B32" s="18" t="s">
        <v>85</v>
      </c>
      <c r="C32" s="74" t="s">
        <v>367</v>
      </c>
      <c r="D32" s="20">
        <v>132000</v>
      </c>
      <c r="E32" s="51">
        <v>0</v>
      </c>
    </row>
    <row r="33" spans="1:5" s="16" customFormat="1" ht="27" customHeight="1">
      <c r="A33" s="17" t="s">
        <v>86</v>
      </c>
      <c r="B33" s="18" t="s">
        <v>87</v>
      </c>
      <c r="C33" s="74" t="s">
        <v>13</v>
      </c>
      <c r="D33" s="20">
        <v>1000000</v>
      </c>
      <c r="E33" s="51">
        <v>0</v>
      </c>
    </row>
    <row r="34" spans="1:5" s="16" customFormat="1" ht="12.75" customHeight="1">
      <c r="A34" s="17" t="s">
        <v>88</v>
      </c>
      <c r="B34" s="18" t="s">
        <v>149</v>
      </c>
      <c r="C34" s="74" t="s">
        <v>14</v>
      </c>
      <c r="D34" s="20">
        <v>500000</v>
      </c>
      <c r="E34" s="51">
        <v>250000</v>
      </c>
    </row>
    <row r="35" spans="1:5" s="16" customFormat="1" ht="12.75" customHeight="1">
      <c r="A35" s="17" t="s">
        <v>89</v>
      </c>
      <c r="B35" s="18" t="s">
        <v>90</v>
      </c>
      <c r="C35" s="74" t="s">
        <v>15</v>
      </c>
      <c r="D35" s="20">
        <v>30000</v>
      </c>
      <c r="E35" s="51">
        <v>0</v>
      </c>
    </row>
    <row r="36" spans="1:5" s="16" customFormat="1" ht="12.75" customHeight="1">
      <c r="A36" s="17" t="s">
        <v>91</v>
      </c>
      <c r="B36" s="18" t="s">
        <v>92</v>
      </c>
      <c r="C36" s="74" t="s">
        <v>368</v>
      </c>
      <c r="D36" s="20">
        <v>15000</v>
      </c>
      <c r="E36" s="51">
        <v>9000</v>
      </c>
    </row>
    <row r="37" spans="1:5" s="16" customFormat="1" ht="12.75" customHeight="1">
      <c r="A37" s="17" t="s">
        <v>150</v>
      </c>
      <c r="B37" s="18" t="s">
        <v>157</v>
      </c>
      <c r="C37" s="74" t="s">
        <v>17</v>
      </c>
      <c r="D37" s="20">
        <v>875140</v>
      </c>
      <c r="E37" s="51">
        <v>0</v>
      </c>
    </row>
    <row r="38" spans="1:5" s="16" customFormat="1" ht="12.75" customHeight="1">
      <c r="A38" s="17" t="s">
        <v>151</v>
      </c>
      <c r="B38" s="18" t="s">
        <v>158</v>
      </c>
      <c r="C38" s="74" t="s">
        <v>224</v>
      </c>
      <c r="D38" s="20" t="s">
        <v>201</v>
      </c>
      <c r="E38" s="51">
        <v>0</v>
      </c>
    </row>
    <row r="39" spans="1:5" s="16" customFormat="1" ht="12.75" customHeight="1">
      <c r="A39" s="17" t="s">
        <v>152</v>
      </c>
      <c r="B39" s="18" t="s">
        <v>159</v>
      </c>
      <c r="C39" s="74" t="s">
        <v>244</v>
      </c>
      <c r="D39" s="20" t="s">
        <v>201</v>
      </c>
      <c r="E39" s="51">
        <v>0</v>
      </c>
    </row>
    <row r="40" spans="1:5" s="16" customFormat="1" ht="12.75" customHeight="1">
      <c r="A40" s="17" t="s">
        <v>153</v>
      </c>
      <c r="B40" s="18" t="s">
        <v>160</v>
      </c>
      <c r="C40" s="74" t="s">
        <v>228</v>
      </c>
      <c r="D40" s="20">
        <v>330846</v>
      </c>
      <c r="E40" s="51">
        <v>0</v>
      </c>
    </row>
    <row r="41" spans="1:5" s="16" customFormat="1" ht="12.75" customHeight="1">
      <c r="A41" s="17" t="s">
        <v>154</v>
      </c>
      <c r="B41" s="18" t="s">
        <v>161</v>
      </c>
      <c r="C41" s="74" t="s">
        <v>245</v>
      </c>
      <c r="D41" s="20" t="s">
        <v>201</v>
      </c>
      <c r="E41" s="51">
        <v>0</v>
      </c>
    </row>
    <row r="42" spans="1:5" s="16" customFormat="1" ht="12.75" customHeight="1">
      <c r="A42" s="17" t="s">
        <v>155</v>
      </c>
      <c r="B42" s="18" t="s">
        <v>162</v>
      </c>
      <c r="C42" s="74" t="s">
        <v>246</v>
      </c>
      <c r="D42" s="20" t="s">
        <v>201</v>
      </c>
      <c r="E42" s="51">
        <v>0</v>
      </c>
    </row>
    <row r="43" spans="1:5" s="16" customFormat="1" ht="12.75" customHeight="1">
      <c r="A43" s="17" t="s">
        <v>156</v>
      </c>
      <c r="B43" s="18" t="s">
        <v>163</v>
      </c>
      <c r="C43" s="74" t="s">
        <v>226</v>
      </c>
      <c r="D43" s="20" t="s">
        <v>201</v>
      </c>
      <c r="E43" s="51">
        <v>0</v>
      </c>
    </row>
    <row r="44" spans="1:5" s="16" customFormat="1" ht="12.75" customHeight="1">
      <c r="A44" s="17" t="s">
        <v>208</v>
      </c>
      <c r="B44" s="18" t="s">
        <v>213</v>
      </c>
      <c r="C44" s="74" t="s">
        <v>225</v>
      </c>
      <c r="D44" s="20" t="s">
        <v>201</v>
      </c>
      <c r="E44" s="51">
        <v>0</v>
      </c>
    </row>
    <row r="45" spans="1:5" s="16" customFormat="1" ht="12.75" customHeight="1">
      <c r="A45" s="17" t="s">
        <v>211</v>
      </c>
      <c r="B45" s="18" t="s">
        <v>214</v>
      </c>
      <c r="C45" s="74" t="s">
        <v>97</v>
      </c>
      <c r="D45" s="20" t="s">
        <v>201</v>
      </c>
      <c r="E45" s="51">
        <v>0</v>
      </c>
    </row>
    <row r="46" spans="1:5" s="16" customFormat="1" ht="12.75" customHeight="1">
      <c r="A46" s="17" t="s">
        <v>212</v>
      </c>
      <c r="B46" s="18" t="s">
        <v>215</v>
      </c>
      <c r="C46" s="74" t="s">
        <v>229</v>
      </c>
      <c r="D46" s="20" t="s">
        <v>201</v>
      </c>
      <c r="E46" s="51">
        <v>0</v>
      </c>
    </row>
    <row r="47" spans="1:5" s="16" customFormat="1" ht="12.75" hidden="1" customHeight="1">
      <c r="A47" s="17" t="s">
        <v>209</v>
      </c>
      <c r="B47" s="18" t="s">
        <v>210</v>
      </c>
      <c r="C47" s="74" t="s">
        <v>230</v>
      </c>
      <c r="D47" s="20">
        <v>0</v>
      </c>
      <c r="E47" s="51">
        <v>0</v>
      </c>
    </row>
    <row r="48" spans="1:5" s="16" customFormat="1" ht="12.75" customHeight="1">
      <c r="A48" s="17" t="s">
        <v>216</v>
      </c>
      <c r="B48" s="18" t="s">
        <v>217</v>
      </c>
      <c r="C48" s="74" t="s">
        <v>18</v>
      </c>
      <c r="D48" s="20">
        <v>605000</v>
      </c>
      <c r="E48" s="51">
        <v>151250</v>
      </c>
    </row>
    <row r="49" spans="1:6" s="16" customFormat="1" ht="12.75" customHeight="1" thickBot="1">
      <c r="A49" s="123" t="s">
        <v>249</v>
      </c>
      <c r="B49" s="35" t="s">
        <v>250</v>
      </c>
      <c r="C49" s="75" t="s">
        <v>231</v>
      </c>
      <c r="D49" s="36">
        <v>124190</v>
      </c>
      <c r="E49" s="98">
        <v>124190</v>
      </c>
    </row>
    <row r="50" spans="1:6" s="22" customFormat="1" ht="13.5" thickBot="1">
      <c r="A50" s="99"/>
      <c r="B50" s="76" t="s">
        <v>261</v>
      </c>
      <c r="C50" s="77"/>
      <c r="D50" s="126">
        <f>SUM(D10:D49)</f>
        <v>24001909</v>
      </c>
      <c r="E50" s="144">
        <f>SUM(E10:E49)</f>
        <v>6674558</v>
      </c>
    </row>
    <row r="51" spans="1:6" s="22" customFormat="1" ht="12.75" hidden="1" customHeight="1" thickBot="1">
      <c r="A51" s="33"/>
      <c r="B51" s="25"/>
      <c r="C51" s="79"/>
      <c r="D51" s="34"/>
      <c r="E51" s="131"/>
    </row>
    <row r="52" spans="1:6" s="22" customFormat="1" ht="12.75" hidden="1" customHeight="1" thickBot="1">
      <c r="A52" s="33"/>
      <c r="B52" s="188" t="s">
        <v>278</v>
      </c>
      <c r="C52" s="71"/>
      <c r="D52" s="34"/>
      <c r="E52" s="131"/>
    </row>
    <row r="53" spans="1:6" s="22" customFormat="1" ht="12.75" customHeight="1" thickBot="1">
      <c r="A53" s="21"/>
      <c r="B53" s="25"/>
      <c r="C53" s="71"/>
      <c r="D53" s="34"/>
      <c r="E53" s="34"/>
    </row>
    <row r="54" spans="1:6" s="22" customFormat="1" ht="12.75" customHeight="1" thickBot="1">
      <c r="A54" s="21"/>
      <c r="B54" s="185" t="s">
        <v>423</v>
      </c>
      <c r="C54" s="129"/>
      <c r="D54" s="130"/>
      <c r="E54" s="186">
        <f>E50</f>
        <v>6674558</v>
      </c>
      <c r="F54" s="184"/>
    </row>
    <row r="55" spans="1:6" s="22" customFormat="1" ht="12.75" customHeight="1">
      <c r="A55" s="21"/>
      <c r="B55" s="80"/>
      <c r="C55" s="129"/>
      <c r="D55" s="73"/>
      <c r="E55" s="131"/>
      <c r="F55" s="187"/>
    </row>
    <row r="56" spans="1:6" s="16" customFormat="1" ht="13.5" thickBot="1">
      <c r="A56" s="33"/>
      <c r="B56" s="80" t="s">
        <v>102</v>
      </c>
      <c r="C56" s="135"/>
      <c r="D56" s="135"/>
      <c r="E56" s="135"/>
    </row>
    <row r="57" spans="1:6" s="16" customFormat="1" ht="25.5">
      <c r="A57" s="31"/>
      <c r="B57" s="39" t="s">
        <v>287</v>
      </c>
      <c r="C57" s="164" t="s">
        <v>19</v>
      </c>
      <c r="D57" s="147">
        <v>4000000</v>
      </c>
      <c r="E57" s="194">
        <v>4000000</v>
      </c>
    </row>
    <row r="58" spans="1:6" s="16" customFormat="1">
      <c r="A58" s="17"/>
      <c r="B58" s="18" t="s">
        <v>98</v>
      </c>
      <c r="C58" s="81" t="s">
        <v>20</v>
      </c>
      <c r="D58" s="147">
        <v>500000</v>
      </c>
      <c r="E58" s="194">
        <v>250000</v>
      </c>
    </row>
    <row r="59" spans="1:6" s="16" customFormat="1" ht="12.75" customHeight="1">
      <c r="A59" s="17"/>
      <c r="B59" s="18" t="s">
        <v>96</v>
      </c>
      <c r="C59" s="81" t="s">
        <v>20</v>
      </c>
      <c r="D59" s="147">
        <v>250000</v>
      </c>
      <c r="E59" s="194">
        <v>125000</v>
      </c>
    </row>
    <row r="60" spans="1:6" s="16" customFormat="1" ht="12.75" hidden="1" customHeight="1">
      <c r="A60" s="17"/>
      <c r="B60" s="18"/>
      <c r="C60" s="81"/>
      <c r="D60" s="147"/>
      <c r="E60" s="194"/>
    </row>
    <row r="61" spans="1:6" s="16" customFormat="1" ht="12.75" hidden="1" customHeight="1">
      <c r="A61" s="17"/>
      <c r="B61" s="18"/>
      <c r="C61" s="81"/>
      <c r="D61" s="147"/>
      <c r="E61" s="194"/>
    </row>
    <row r="62" spans="1:6" s="16" customFormat="1" ht="12.75" hidden="1" customHeight="1">
      <c r="A62" s="17"/>
      <c r="B62" s="18"/>
      <c r="C62" s="81"/>
      <c r="D62" s="147"/>
      <c r="E62" s="194"/>
    </row>
    <row r="63" spans="1:6" s="16" customFormat="1" ht="12.75" hidden="1" customHeight="1">
      <c r="A63" s="17"/>
      <c r="B63" s="18"/>
      <c r="C63" s="81"/>
      <c r="D63" s="147"/>
      <c r="E63" s="194"/>
    </row>
    <row r="64" spans="1:6" s="16" customFormat="1" ht="12.75" hidden="1" customHeight="1">
      <c r="A64" s="17"/>
      <c r="B64" s="18"/>
      <c r="C64" s="81"/>
      <c r="D64" s="147"/>
      <c r="E64" s="194"/>
    </row>
    <row r="65" spans="1:5" s="16" customFormat="1" ht="12.75" hidden="1" customHeight="1">
      <c r="A65" s="17"/>
      <c r="B65" s="18"/>
      <c r="C65" s="81"/>
      <c r="D65" s="147"/>
      <c r="E65" s="194"/>
    </row>
    <row r="66" spans="1:5" s="16" customFormat="1" ht="12.75" hidden="1" customHeight="1">
      <c r="A66" s="17"/>
      <c r="B66" s="18"/>
      <c r="C66" s="81"/>
      <c r="D66" s="147"/>
      <c r="E66" s="194"/>
    </row>
    <row r="67" spans="1:5" s="16" customFormat="1" ht="12.75" hidden="1" customHeight="1">
      <c r="A67" s="17"/>
      <c r="B67" s="18"/>
      <c r="C67" s="81"/>
      <c r="D67" s="147"/>
      <c r="E67" s="194"/>
    </row>
    <row r="68" spans="1:5" s="16" customFormat="1" ht="12.75" hidden="1" customHeight="1">
      <c r="A68" s="17"/>
      <c r="B68" s="18"/>
      <c r="C68" s="81"/>
      <c r="D68" s="147"/>
      <c r="E68" s="194"/>
    </row>
    <row r="69" spans="1:5" s="16" customFormat="1" ht="12.75" hidden="1" customHeight="1">
      <c r="A69" s="17"/>
      <c r="B69" s="18"/>
      <c r="C69" s="81"/>
      <c r="D69" s="147"/>
      <c r="E69" s="194"/>
    </row>
    <row r="70" spans="1:5" s="16" customFormat="1" ht="12.75" hidden="1" customHeight="1">
      <c r="A70" s="17"/>
      <c r="B70" s="18"/>
      <c r="C70" s="81"/>
      <c r="D70" s="147"/>
      <c r="E70" s="194"/>
    </row>
    <row r="71" spans="1:5" s="16" customFormat="1" ht="12.75" hidden="1" customHeight="1">
      <c r="A71" s="17"/>
      <c r="B71" s="18"/>
      <c r="C71" s="81"/>
      <c r="D71" s="147"/>
      <c r="E71" s="194"/>
    </row>
    <row r="72" spans="1:5" s="16" customFormat="1" ht="12.75" hidden="1" customHeight="1">
      <c r="A72" s="17"/>
      <c r="B72" s="18"/>
      <c r="C72" s="81"/>
      <c r="D72" s="147"/>
      <c r="E72" s="194"/>
    </row>
    <row r="73" spans="1:5" s="16" customFormat="1" ht="12.75" hidden="1" customHeight="1">
      <c r="A73" s="17"/>
      <c r="B73" s="18"/>
      <c r="C73" s="81"/>
      <c r="D73" s="147"/>
      <c r="E73" s="194"/>
    </row>
    <row r="74" spans="1:5" s="16" customFormat="1" ht="12.75" hidden="1" customHeight="1">
      <c r="A74" s="17"/>
      <c r="B74" s="18"/>
      <c r="C74" s="81"/>
      <c r="D74" s="147"/>
      <c r="E74" s="194"/>
    </row>
    <row r="75" spans="1:5" s="16" customFormat="1" ht="12.75" hidden="1" customHeight="1">
      <c r="A75" s="17"/>
      <c r="B75" s="18"/>
      <c r="C75" s="81"/>
      <c r="D75" s="147"/>
      <c r="E75" s="194"/>
    </row>
    <row r="76" spans="1:5" s="16" customFormat="1" ht="12.75" hidden="1" customHeight="1">
      <c r="A76" s="17"/>
      <c r="B76" s="18"/>
      <c r="C76" s="81"/>
      <c r="D76" s="147"/>
      <c r="E76" s="194"/>
    </row>
    <row r="77" spans="1:5" s="16" customFormat="1" ht="12.75" hidden="1" customHeight="1">
      <c r="A77" s="17"/>
      <c r="B77" s="18"/>
      <c r="C77" s="81"/>
      <c r="D77" s="147"/>
      <c r="E77" s="194"/>
    </row>
    <row r="78" spans="1:5" s="16" customFormat="1" ht="12.75" hidden="1" customHeight="1">
      <c r="A78" s="17"/>
      <c r="B78" s="18"/>
      <c r="C78" s="81"/>
      <c r="D78" s="147"/>
      <c r="E78" s="194"/>
    </row>
    <row r="79" spans="1:5" s="16" customFormat="1" ht="12.75" hidden="1" customHeight="1">
      <c r="A79" s="17"/>
      <c r="B79" s="18"/>
      <c r="C79" s="81"/>
      <c r="D79" s="147"/>
      <c r="E79" s="194"/>
    </row>
    <row r="80" spans="1:5" s="16" customFormat="1" ht="24.75" customHeight="1">
      <c r="A80" s="17"/>
      <c r="B80" s="18" t="s">
        <v>305</v>
      </c>
      <c r="C80" s="164" t="s">
        <v>21</v>
      </c>
      <c r="D80" s="147">
        <f>4*264909.6</f>
        <v>1059638.3999999999</v>
      </c>
      <c r="E80" s="194">
        <v>529820</v>
      </c>
    </row>
    <row r="81" spans="1:5" ht="12.75" customHeight="1">
      <c r="A81" s="15"/>
      <c r="B81" s="12" t="s">
        <v>300</v>
      </c>
      <c r="C81" s="82"/>
      <c r="D81" s="148">
        <v>0</v>
      </c>
      <c r="E81" s="195">
        <v>-4744523</v>
      </c>
    </row>
    <row r="82" spans="1:5" ht="12.75" customHeight="1">
      <c r="A82" s="15"/>
      <c r="B82" s="12" t="s">
        <v>373</v>
      </c>
      <c r="C82" s="83" t="s">
        <v>227</v>
      </c>
      <c r="D82" s="148">
        <v>0</v>
      </c>
      <c r="E82" s="195">
        <v>-900000</v>
      </c>
    </row>
    <row r="83" spans="1:5" ht="12.75" customHeight="1" thickBot="1">
      <c r="A83" s="150"/>
      <c r="B83" s="12" t="s">
        <v>371</v>
      </c>
      <c r="C83" s="82" t="s">
        <v>232</v>
      </c>
      <c r="D83" s="148">
        <v>0</v>
      </c>
      <c r="E83" s="195">
        <v>-75000</v>
      </c>
    </row>
    <row r="84" spans="1:5" s="57" customFormat="1" ht="12.75" hidden="1" customHeight="1">
      <c r="A84" s="43"/>
      <c r="B84" s="84" t="s">
        <v>103</v>
      </c>
      <c r="C84" s="110"/>
      <c r="D84" s="151"/>
      <c r="E84" s="140"/>
    </row>
    <row r="85" spans="1:5" s="57" customFormat="1" ht="12.75" hidden="1" customHeight="1">
      <c r="A85" s="43"/>
      <c r="B85" s="84" t="s">
        <v>104</v>
      </c>
      <c r="C85" s="110"/>
      <c r="D85" s="151"/>
      <c r="E85" s="140"/>
    </row>
    <row r="86" spans="1:5" s="57" customFormat="1" ht="12.75" hidden="1" customHeight="1">
      <c r="A86" s="43"/>
      <c r="B86" s="84" t="s">
        <v>105</v>
      </c>
      <c r="C86" s="110"/>
      <c r="D86" s="151"/>
      <c r="E86" s="140"/>
    </row>
    <row r="87" spans="1:5" s="57" customFormat="1" ht="12.75" hidden="1" customHeight="1">
      <c r="A87" s="43"/>
      <c r="B87" s="84" t="s">
        <v>106</v>
      </c>
      <c r="C87" s="110"/>
      <c r="D87" s="151"/>
      <c r="E87" s="140"/>
    </row>
    <row r="88" spans="1:5" s="57" customFormat="1" ht="12.75" hidden="1" customHeight="1">
      <c r="A88" s="43"/>
      <c r="B88" s="84" t="s">
        <v>107</v>
      </c>
      <c r="C88" s="110"/>
      <c r="D88" s="151"/>
      <c r="E88" s="140"/>
    </row>
    <row r="89" spans="1:5" s="57" customFormat="1" ht="12.75" hidden="1" customHeight="1">
      <c r="A89" s="43"/>
      <c r="B89" s="84" t="s">
        <v>108</v>
      </c>
      <c r="C89" s="110"/>
      <c r="D89" s="151"/>
      <c r="E89" s="140"/>
    </row>
    <row r="90" spans="1:5" s="57" customFormat="1" ht="12.75" hidden="1" customHeight="1">
      <c r="A90" s="43"/>
      <c r="B90" s="84" t="s">
        <v>78</v>
      </c>
      <c r="C90" s="110"/>
      <c r="D90" s="151"/>
      <c r="E90" s="140"/>
    </row>
    <row r="91" spans="1:5" s="57" customFormat="1" ht="12.75" hidden="1" customHeight="1">
      <c r="A91" s="43"/>
      <c r="B91" s="84" t="s">
        <v>109</v>
      </c>
      <c r="C91" s="110"/>
      <c r="D91" s="151"/>
      <c r="E91" s="140"/>
    </row>
    <row r="92" spans="1:5" s="57" customFormat="1" ht="12.75" hidden="1" customHeight="1">
      <c r="A92" s="43"/>
      <c r="B92" s="84" t="s">
        <v>110</v>
      </c>
      <c r="C92" s="110"/>
      <c r="D92" s="151"/>
      <c r="E92" s="140"/>
    </row>
    <row r="93" spans="1:5" s="57" customFormat="1" ht="12.75" hidden="1" customHeight="1">
      <c r="A93" s="43"/>
      <c r="B93" s="84" t="s">
        <v>111</v>
      </c>
      <c r="C93" s="110"/>
      <c r="D93" s="151"/>
      <c r="E93" s="140"/>
    </row>
    <row r="94" spans="1:5" s="57" customFormat="1" ht="12.75" hidden="1" customHeight="1">
      <c r="A94" s="43"/>
      <c r="B94" s="84" t="s">
        <v>112</v>
      </c>
      <c r="C94" s="110"/>
      <c r="D94" s="151"/>
      <c r="E94" s="140"/>
    </row>
    <row r="95" spans="1:5" s="57" customFormat="1" ht="12.75" hidden="1" customHeight="1">
      <c r="A95" s="43"/>
      <c r="B95" s="84" t="s">
        <v>113</v>
      </c>
      <c r="C95" s="110"/>
      <c r="D95" s="151"/>
      <c r="E95" s="140"/>
    </row>
    <row r="96" spans="1:5" s="57" customFormat="1" ht="12.75" hidden="1" customHeight="1">
      <c r="A96" s="43"/>
      <c r="B96" s="84" t="s">
        <v>114</v>
      </c>
      <c r="C96" s="110"/>
      <c r="D96" s="151"/>
      <c r="E96" s="140"/>
    </row>
    <row r="97" spans="1:5" ht="12.75" hidden="1" customHeight="1">
      <c r="A97" s="150"/>
      <c r="B97" s="59"/>
      <c r="C97" s="82"/>
      <c r="D97" s="152"/>
      <c r="E97" s="149"/>
    </row>
    <row r="98" spans="1:5" ht="12.75" hidden="1" customHeight="1" thickBot="1">
      <c r="A98" s="150"/>
      <c r="B98" s="87" t="s">
        <v>115</v>
      </c>
      <c r="C98" s="88"/>
      <c r="D98" s="152"/>
      <c r="E98" s="153"/>
    </row>
    <row r="99" spans="1:5" s="22" customFormat="1" ht="13.5" thickBot="1">
      <c r="A99" s="99"/>
      <c r="B99" s="76" t="s">
        <v>261</v>
      </c>
      <c r="C99" s="77"/>
      <c r="D99" s="144">
        <f>D83+D82+D81+D80+D59+D58+D57</f>
        <v>5809638.4000000004</v>
      </c>
      <c r="E99" s="144">
        <f>E83+E82+E81+E80+E59+E58+E57</f>
        <v>-814703</v>
      </c>
    </row>
    <row r="100" spans="1:5" ht="12.75" customHeight="1" thickBot="1">
      <c r="A100" s="154"/>
      <c r="B100" s="59"/>
      <c r="C100" s="86"/>
      <c r="D100" s="155"/>
      <c r="E100" s="156"/>
    </row>
    <row r="101" spans="1:5" ht="13.5" thickBot="1">
      <c r="A101" s="158"/>
      <c r="B101" s="193" t="s">
        <v>407</v>
      </c>
      <c r="C101" s="85"/>
      <c r="D101" s="186">
        <f>+D99+D50-E50</f>
        <v>23136989.399999999</v>
      </c>
      <c r="E101" s="157"/>
    </row>
    <row r="102" spans="1:5">
      <c r="A102" s="159"/>
      <c r="D102" s="159"/>
      <c r="E102" s="160"/>
    </row>
    <row r="103" spans="1:5" ht="13.5" hidden="1" thickBot="1">
      <c r="A103" s="161" t="s">
        <v>274</v>
      </c>
      <c r="B103" s="90"/>
      <c r="C103" s="89"/>
      <c r="D103" s="162"/>
      <c r="E103" s="163"/>
    </row>
    <row r="104" spans="1:5">
      <c r="A104" s="141"/>
      <c r="B104" s="59"/>
      <c r="C104" s="59"/>
      <c r="D104" s="141"/>
      <c r="E104" s="141"/>
    </row>
    <row r="105" spans="1:5">
      <c r="A105" s="26"/>
      <c r="B105" s="25"/>
    </row>
    <row r="106" spans="1:5">
      <c r="A106" s="26"/>
      <c r="B106" s="25"/>
    </row>
    <row r="107" spans="1:5">
      <c r="A107" s="26"/>
      <c r="B107" s="25"/>
    </row>
    <row r="108" spans="1:5">
      <c r="A108" s="26"/>
      <c r="B108" s="25"/>
    </row>
    <row r="109" spans="1:5">
      <c r="A109" s="26"/>
      <c r="B109" s="25"/>
    </row>
    <row r="110" spans="1:5">
      <c r="A110" s="26"/>
      <c r="B110" s="25"/>
    </row>
    <row r="111" spans="1:5">
      <c r="A111" s="26"/>
      <c r="B111" s="25"/>
    </row>
  </sheetData>
  <mergeCells count="2">
    <mergeCell ref="A4:A5"/>
    <mergeCell ref="B4:B5"/>
  </mergeCells>
  <printOptions horizontalCentered="1" gridLines="1"/>
  <pageMargins left="0.15748031496063" right="0.196850393700787" top="0.15748031496063" bottom="0.23622047244094499" header="0.15748031496063" footer="0.196850393700787"/>
  <pageSetup scale="85" fitToHeight="2" orientation="landscape" horizontalDpi="4294967292" r:id="rId1"/>
  <headerFooter alignWithMargins="0">
    <oddHeader>&amp;C&amp;F
GASMAT - FORECASTED CHANGE ORDERS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E106"/>
  <sheetViews>
    <sheetView showGridLines="0" view="pageBreakPreview" zoomScale="75" zoomScaleNormal="85" zoomScaleSheetLayoutView="80" workbookViewId="0">
      <selection activeCell="D4" sqref="D4"/>
    </sheetView>
  </sheetViews>
  <sheetFormatPr defaultRowHeight="12.75"/>
  <cols>
    <col min="1" max="1" width="15.140625" style="4" customWidth="1"/>
    <col min="2" max="2" width="53.42578125" style="62" customWidth="1"/>
    <col min="3" max="3" width="59" style="62" customWidth="1"/>
    <col min="4" max="4" width="16.42578125" style="4" customWidth="1"/>
    <col min="5" max="5" width="19.5703125" style="4" customWidth="1"/>
    <col min="6" max="16384" width="9.140625" style="4"/>
  </cols>
  <sheetData>
    <row r="1" spans="1:5">
      <c r="A1" s="2" t="s">
        <v>301</v>
      </c>
      <c r="B1" s="61"/>
    </row>
    <row r="2" spans="1:5">
      <c r="A2" s="2" t="s">
        <v>332</v>
      </c>
      <c r="B2" s="61"/>
    </row>
    <row r="3" spans="1:5" ht="13.5" thickBot="1">
      <c r="A3" s="11" t="s">
        <v>126</v>
      </c>
      <c r="B3" s="61"/>
    </row>
    <row r="4" spans="1:5">
      <c r="A4" s="199" t="s">
        <v>302</v>
      </c>
      <c r="B4" s="63" t="s">
        <v>303</v>
      </c>
      <c r="C4" s="205" t="s">
        <v>409</v>
      </c>
      <c r="D4" s="52">
        <v>36841</v>
      </c>
      <c r="E4" s="52">
        <v>36841</v>
      </c>
    </row>
    <row r="5" spans="1:5" ht="13.5" thickBot="1">
      <c r="A5" s="200"/>
      <c r="B5" s="65"/>
      <c r="C5" s="206"/>
      <c r="D5" s="9" t="s">
        <v>405</v>
      </c>
      <c r="E5" s="9" t="s">
        <v>266</v>
      </c>
    </row>
    <row r="6" spans="1:5" ht="25.5">
      <c r="A6" s="38"/>
      <c r="B6" s="59"/>
      <c r="C6" s="198" t="s">
        <v>422</v>
      </c>
      <c r="D6" s="101"/>
      <c r="E6" s="101"/>
    </row>
    <row r="7" spans="1:5" ht="13.5" thickBot="1">
      <c r="A7" s="37" t="s">
        <v>304</v>
      </c>
      <c r="B7" s="60"/>
      <c r="C7" s="78"/>
      <c r="D7" s="102"/>
      <c r="E7" s="102"/>
    </row>
    <row r="8" spans="1:5" s="16" customFormat="1">
      <c r="A8" s="29"/>
      <c r="B8" s="91" t="s">
        <v>116</v>
      </c>
      <c r="C8" s="92"/>
      <c r="D8" s="30"/>
      <c r="E8" s="30"/>
    </row>
    <row r="9" spans="1:5" s="57" customFormat="1" ht="25.5" hidden="1">
      <c r="A9" s="165" t="s">
        <v>312</v>
      </c>
      <c r="B9" s="93" t="s">
        <v>100</v>
      </c>
      <c r="C9" s="103"/>
      <c r="D9" s="166"/>
      <c r="E9" s="166">
        <v>0</v>
      </c>
    </row>
    <row r="10" spans="1:5" s="16" customFormat="1" ht="25.5">
      <c r="A10" s="17" t="s">
        <v>313</v>
      </c>
      <c r="B10" s="18" t="s">
        <v>314</v>
      </c>
      <c r="C10" s="94" t="s">
        <v>5</v>
      </c>
      <c r="D10" s="20">
        <v>1450000</v>
      </c>
      <c r="E10" s="20">
        <v>0</v>
      </c>
    </row>
    <row r="11" spans="1:5" s="57" customFormat="1" ht="25.5" hidden="1">
      <c r="A11" s="43" t="s">
        <v>315</v>
      </c>
      <c r="B11" s="45" t="s">
        <v>319</v>
      </c>
      <c r="C11" s="104"/>
      <c r="D11" s="46"/>
      <c r="E11" s="46">
        <v>0</v>
      </c>
    </row>
    <row r="12" spans="1:5" s="16" customFormat="1">
      <c r="A12" s="17" t="s">
        <v>316</v>
      </c>
      <c r="B12" s="18" t="s">
        <v>320</v>
      </c>
      <c r="C12" s="94" t="s">
        <v>22</v>
      </c>
      <c r="D12" s="20">
        <v>259086</v>
      </c>
      <c r="E12" s="20">
        <v>0</v>
      </c>
    </row>
    <row r="13" spans="1:5" s="16" customFormat="1">
      <c r="A13" s="17" t="s">
        <v>317</v>
      </c>
      <c r="B13" s="18" t="s">
        <v>321</v>
      </c>
      <c r="C13" s="94" t="s">
        <v>22</v>
      </c>
      <c r="D13" s="20">
        <v>416946</v>
      </c>
      <c r="E13" s="20">
        <v>0</v>
      </c>
    </row>
    <row r="14" spans="1:5" s="57" customFormat="1" hidden="1">
      <c r="A14" s="43" t="s">
        <v>318</v>
      </c>
      <c r="B14" s="45" t="s">
        <v>127</v>
      </c>
      <c r="C14" s="104"/>
      <c r="D14" s="46"/>
      <c r="E14" s="46">
        <v>0</v>
      </c>
    </row>
    <row r="15" spans="1:5" s="57" customFormat="1" hidden="1">
      <c r="A15" s="43" t="s">
        <v>322</v>
      </c>
      <c r="B15" s="45" t="s">
        <v>325</v>
      </c>
      <c r="C15" s="104"/>
      <c r="D15" s="46"/>
      <c r="E15" s="46">
        <v>0</v>
      </c>
    </row>
    <row r="16" spans="1:5" s="57" customFormat="1" ht="25.5" hidden="1">
      <c r="A16" s="43" t="s">
        <v>323</v>
      </c>
      <c r="B16" s="45" t="s">
        <v>326</v>
      </c>
      <c r="C16" s="104"/>
      <c r="D16" s="46"/>
      <c r="E16" s="46">
        <v>0</v>
      </c>
    </row>
    <row r="17" spans="1:5" s="16" customFormat="1">
      <c r="A17" s="17" t="s">
        <v>324</v>
      </c>
      <c r="B17" s="18" t="s">
        <v>327</v>
      </c>
      <c r="C17" s="94" t="s">
        <v>23</v>
      </c>
      <c r="D17" s="20">
        <v>116065</v>
      </c>
      <c r="E17" s="20">
        <v>0</v>
      </c>
    </row>
    <row r="18" spans="1:5" s="57" customFormat="1" hidden="1">
      <c r="A18" s="43" t="s">
        <v>337</v>
      </c>
      <c r="B18" s="45" t="s">
        <v>328</v>
      </c>
      <c r="C18" s="104"/>
      <c r="D18" s="46"/>
      <c r="E18" s="46">
        <v>0</v>
      </c>
    </row>
    <row r="19" spans="1:5" s="57" customFormat="1" hidden="1">
      <c r="A19" s="43" t="s">
        <v>336</v>
      </c>
      <c r="B19" s="45" t="s">
        <v>329</v>
      </c>
      <c r="C19" s="104"/>
      <c r="D19" s="46"/>
      <c r="E19" s="46">
        <v>0</v>
      </c>
    </row>
    <row r="20" spans="1:5" s="57" customFormat="1" hidden="1">
      <c r="A20" s="43" t="s">
        <v>335</v>
      </c>
      <c r="B20" s="45" t="s">
        <v>330</v>
      </c>
      <c r="C20" s="104"/>
      <c r="D20" s="46"/>
      <c r="E20" s="46">
        <v>0</v>
      </c>
    </row>
    <row r="21" spans="1:5" s="57" customFormat="1" ht="25.5" hidden="1">
      <c r="A21" s="43" t="s">
        <v>334</v>
      </c>
      <c r="B21" s="45" t="s">
        <v>331</v>
      </c>
      <c r="C21" s="104"/>
      <c r="D21" s="46"/>
      <c r="E21" s="46">
        <v>0</v>
      </c>
    </row>
    <row r="22" spans="1:5" s="16" customFormat="1">
      <c r="A22" s="17" t="s">
        <v>340</v>
      </c>
      <c r="B22" s="18" t="s">
        <v>354</v>
      </c>
      <c r="C22" s="94" t="s">
        <v>7</v>
      </c>
      <c r="D22" s="20">
        <v>50000</v>
      </c>
      <c r="E22" s="20">
        <v>0</v>
      </c>
    </row>
    <row r="23" spans="1:5" s="57" customFormat="1" hidden="1">
      <c r="A23" s="43" t="s">
        <v>341</v>
      </c>
      <c r="B23" s="45" t="s">
        <v>355</v>
      </c>
      <c r="C23" s="104"/>
      <c r="D23" s="46"/>
      <c r="E23" s="46">
        <v>0</v>
      </c>
    </row>
    <row r="24" spans="1:5" s="16" customFormat="1">
      <c r="A24" s="17" t="s">
        <v>342</v>
      </c>
      <c r="B24" s="18" t="s">
        <v>356</v>
      </c>
      <c r="C24" s="94" t="s">
        <v>24</v>
      </c>
      <c r="D24" s="20">
        <v>750000</v>
      </c>
      <c r="E24" s="20">
        <v>0</v>
      </c>
    </row>
    <row r="25" spans="1:5" s="16" customFormat="1" ht="25.5">
      <c r="A25" s="17" t="s">
        <v>343</v>
      </c>
      <c r="B25" s="18" t="s">
        <v>357</v>
      </c>
      <c r="C25" s="94" t="s">
        <v>8</v>
      </c>
      <c r="D25" s="20">
        <v>192000</v>
      </c>
      <c r="E25" s="20">
        <v>0</v>
      </c>
    </row>
    <row r="26" spans="1:5" s="16" customFormat="1">
      <c r="A26" s="17" t="s">
        <v>344</v>
      </c>
      <c r="B26" s="18" t="s">
        <v>358</v>
      </c>
      <c r="C26" s="94" t="s">
        <v>372</v>
      </c>
      <c r="D26" s="20">
        <v>66000</v>
      </c>
      <c r="E26" s="20">
        <v>0</v>
      </c>
    </row>
    <row r="27" spans="1:5" s="16" customFormat="1">
      <c r="A27" s="17" t="s">
        <v>345</v>
      </c>
      <c r="B27" s="18" t="s">
        <v>359</v>
      </c>
      <c r="C27" s="94" t="s">
        <v>25</v>
      </c>
      <c r="D27" s="20">
        <v>100000</v>
      </c>
      <c r="E27" s="20">
        <v>0</v>
      </c>
    </row>
    <row r="28" spans="1:5" s="16" customFormat="1">
      <c r="A28" s="17" t="s">
        <v>338</v>
      </c>
      <c r="B28" s="18" t="s">
        <v>333</v>
      </c>
      <c r="C28" s="94" t="s">
        <v>26</v>
      </c>
      <c r="D28" s="20">
        <v>20000</v>
      </c>
      <c r="E28" s="20">
        <v>10000</v>
      </c>
    </row>
    <row r="29" spans="1:5" s="16" customFormat="1">
      <c r="A29" s="17" t="s">
        <v>346</v>
      </c>
      <c r="B29" s="18" t="s">
        <v>360</v>
      </c>
      <c r="C29" s="94" t="s">
        <v>27</v>
      </c>
      <c r="D29" s="20">
        <v>22322</v>
      </c>
      <c r="E29" s="20">
        <v>0</v>
      </c>
    </row>
    <row r="30" spans="1:5" s="57" customFormat="1" hidden="1">
      <c r="A30" s="43" t="s">
        <v>347</v>
      </c>
      <c r="B30" s="45" t="s">
        <v>361</v>
      </c>
      <c r="C30" s="104"/>
      <c r="D30" s="46"/>
      <c r="E30" s="46">
        <v>0</v>
      </c>
    </row>
    <row r="31" spans="1:5" s="16" customFormat="1" ht="25.5">
      <c r="A31" s="17" t="s">
        <v>348</v>
      </c>
      <c r="B31" s="18" t="s">
        <v>362</v>
      </c>
      <c r="C31" s="94" t="s">
        <v>234</v>
      </c>
      <c r="D31" s="20">
        <v>6359</v>
      </c>
      <c r="E31" s="20">
        <f>D31</f>
        <v>6359</v>
      </c>
    </row>
    <row r="32" spans="1:5" s="16" customFormat="1">
      <c r="A32" s="17" t="s">
        <v>349</v>
      </c>
      <c r="B32" s="18" t="s">
        <v>363</v>
      </c>
      <c r="C32" s="94" t="s">
        <v>28</v>
      </c>
      <c r="D32" s="20">
        <v>54134</v>
      </c>
      <c r="E32" s="20">
        <v>0</v>
      </c>
    </row>
    <row r="33" spans="1:5" s="16" customFormat="1">
      <c r="A33" s="17" t="s">
        <v>350</v>
      </c>
      <c r="B33" s="18" t="s">
        <v>364</v>
      </c>
      <c r="C33" s="94" t="s">
        <v>27</v>
      </c>
      <c r="D33" s="20">
        <v>24323</v>
      </c>
      <c r="E33" s="20">
        <v>0</v>
      </c>
    </row>
    <row r="34" spans="1:5" s="16" customFormat="1">
      <c r="A34" s="17" t="s">
        <v>351</v>
      </c>
      <c r="B34" s="18" t="s">
        <v>365</v>
      </c>
      <c r="C34" s="94" t="s">
        <v>367</v>
      </c>
      <c r="D34" s="20">
        <v>48730</v>
      </c>
      <c r="E34" s="20">
        <v>0</v>
      </c>
    </row>
    <row r="35" spans="1:5" s="58" customFormat="1" hidden="1">
      <c r="A35" s="47" t="s">
        <v>352</v>
      </c>
      <c r="B35" s="48" t="s">
        <v>117</v>
      </c>
      <c r="C35" s="105"/>
      <c r="D35" s="49"/>
      <c r="E35" s="49">
        <v>0</v>
      </c>
    </row>
    <row r="36" spans="1:5" s="16" customFormat="1" ht="25.5">
      <c r="A36" s="17" t="s">
        <v>353</v>
      </c>
      <c r="B36" s="18" t="s">
        <v>134</v>
      </c>
      <c r="C36" s="94" t="s">
        <v>234</v>
      </c>
      <c r="D36" s="20">
        <v>36521</v>
      </c>
      <c r="E36" s="20">
        <v>36521</v>
      </c>
    </row>
    <row r="37" spans="1:5" s="16" customFormat="1" ht="25.5">
      <c r="A37" s="17" t="s">
        <v>135</v>
      </c>
      <c r="B37" s="18" t="s">
        <v>142</v>
      </c>
      <c r="C37" s="94" t="s">
        <v>29</v>
      </c>
      <c r="D37" s="20">
        <v>1184400</v>
      </c>
      <c r="E37" s="20">
        <f>362.1*1.92*1000</f>
        <v>695232</v>
      </c>
    </row>
    <row r="38" spans="1:5" s="16" customFormat="1" ht="25.5">
      <c r="A38" s="17" t="s">
        <v>136</v>
      </c>
      <c r="B38" s="18" t="s">
        <v>143</v>
      </c>
      <c r="C38" s="94" t="s">
        <v>243</v>
      </c>
      <c r="D38" s="20" t="s">
        <v>201</v>
      </c>
      <c r="E38" s="20">
        <v>0</v>
      </c>
    </row>
    <row r="39" spans="1:5" s="16" customFormat="1" ht="25.5">
      <c r="A39" s="17" t="s">
        <v>137</v>
      </c>
      <c r="B39" s="18" t="s">
        <v>144</v>
      </c>
      <c r="C39" s="94" t="s">
        <v>226</v>
      </c>
      <c r="D39" s="20" t="s">
        <v>201</v>
      </c>
      <c r="E39" s="20">
        <v>0</v>
      </c>
    </row>
    <row r="40" spans="1:5" s="16" customFormat="1">
      <c r="A40" s="17" t="s">
        <v>138</v>
      </c>
      <c r="B40" s="18" t="s">
        <v>145</v>
      </c>
      <c r="C40" s="94" t="s">
        <v>235</v>
      </c>
      <c r="D40" s="20">
        <v>31366</v>
      </c>
      <c r="E40" s="20">
        <v>0</v>
      </c>
    </row>
    <row r="41" spans="1:5" s="16" customFormat="1" ht="25.5">
      <c r="A41" s="17" t="s">
        <v>139</v>
      </c>
      <c r="B41" s="18" t="s">
        <v>146</v>
      </c>
      <c r="C41" s="94" t="s">
        <v>16</v>
      </c>
      <c r="D41" s="20">
        <v>2574</v>
      </c>
      <c r="E41" s="20">
        <v>2574</v>
      </c>
    </row>
    <row r="42" spans="1:5" s="16" customFormat="1" ht="25.5">
      <c r="A42" s="17" t="s">
        <v>140</v>
      </c>
      <c r="B42" s="18" t="s">
        <v>147</v>
      </c>
      <c r="C42" s="94" t="s">
        <v>30</v>
      </c>
      <c r="D42" s="20">
        <v>1128275</v>
      </c>
      <c r="E42" s="20">
        <v>0</v>
      </c>
    </row>
    <row r="43" spans="1:5" s="16" customFormat="1" ht="25.5">
      <c r="A43" s="17" t="s">
        <v>141</v>
      </c>
      <c r="B43" s="18" t="s">
        <v>148</v>
      </c>
      <c r="C43" s="94" t="s">
        <v>236</v>
      </c>
      <c r="D43" s="20" t="s">
        <v>201</v>
      </c>
      <c r="E43" s="20">
        <v>0</v>
      </c>
    </row>
    <row r="44" spans="1:5" s="16" customFormat="1">
      <c r="A44" s="17" t="s">
        <v>189</v>
      </c>
      <c r="B44" s="18" t="s">
        <v>195</v>
      </c>
      <c r="C44" s="94" t="s">
        <v>248</v>
      </c>
      <c r="D44" s="20" t="s">
        <v>201</v>
      </c>
      <c r="E44" s="20">
        <v>0</v>
      </c>
    </row>
    <row r="45" spans="1:5" s="16" customFormat="1" ht="25.5">
      <c r="A45" s="17" t="s">
        <v>190</v>
      </c>
      <c r="B45" s="18" t="s">
        <v>196</v>
      </c>
      <c r="C45" s="94" t="s">
        <v>240</v>
      </c>
      <c r="D45" s="20" t="s">
        <v>201</v>
      </c>
      <c r="E45" s="20">
        <v>0</v>
      </c>
    </row>
    <row r="46" spans="1:5" s="16" customFormat="1" ht="25.5">
      <c r="A46" s="17" t="s">
        <v>191</v>
      </c>
      <c r="B46" s="18" t="s">
        <v>197</v>
      </c>
      <c r="C46" s="94" t="s">
        <v>237</v>
      </c>
      <c r="D46" s="20" t="s">
        <v>201</v>
      </c>
      <c r="E46" s="20">
        <v>0</v>
      </c>
    </row>
    <row r="47" spans="1:5" s="16" customFormat="1">
      <c r="A47" s="17" t="s">
        <v>192</v>
      </c>
      <c r="B47" s="18" t="s">
        <v>198</v>
      </c>
      <c r="C47" s="94" t="s">
        <v>238</v>
      </c>
      <c r="D47" s="20">
        <v>16853</v>
      </c>
      <c r="E47" s="20">
        <v>0</v>
      </c>
    </row>
    <row r="48" spans="1:5" s="16" customFormat="1">
      <c r="A48" s="17" t="s">
        <v>193</v>
      </c>
      <c r="B48" s="18" t="s">
        <v>199</v>
      </c>
      <c r="C48" s="94" t="s">
        <v>31</v>
      </c>
      <c r="D48" s="20">
        <v>51470</v>
      </c>
      <c r="E48" s="20">
        <v>0</v>
      </c>
    </row>
    <row r="49" spans="1:5" s="16" customFormat="1">
      <c r="A49" s="17" t="s">
        <v>194</v>
      </c>
      <c r="B49" s="18" t="s">
        <v>200</v>
      </c>
      <c r="C49" s="94" t="s">
        <v>32</v>
      </c>
      <c r="D49" s="20">
        <v>8165</v>
      </c>
      <c r="E49" s="20">
        <v>8165</v>
      </c>
    </row>
    <row r="50" spans="1:5" s="16" customFormat="1">
      <c r="A50" s="17" t="s">
        <v>177</v>
      </c>
      <c r="B50" s="18" t="s">
        <v>176</v>
      </c>
      <c r="C50" s="94" t="s">
        <v>33</v>
      </c>
      <c r="D50" s="20">
        <v>42857</v>
      </c>
      <c r="E50" s="20">
        <v>0</v>
      </c>
    </row>
    <row r="51" spans="1:5" s="16" customFormat="1">
      <c r="A51" s="17" t="s">
        <v>202</v>
      </c>
      <c r="B51" s="18" t="s">
        <v>203</v>
      </c>
      <c r="C51" s="94" t="s">
        <v>34</v>
      </c>
      <c r="D51" s="20">
        <v>100466</v>
      </c>
      <c r="E51" s="20">
        <v>0</v>
      </c>
    </row>
    <row r="52" spans="1:5" s="16" customFormat="1" ht="25.5">
      <c r="A52" s="17" t="s">
        <v>172</v>
      </c>
      <c r="B52" s="18" t="s">
        <v>173</v>
      </c>
      <c r="C52" s="94" t="s">
        <v>174</v>
      </c>
      <c r="D52" s="20">
        <v>7490</v>
      </c>
      <c r="E52" s="20">
        <v>7490</v>
      </c>
    </row>
    <row r="53" spans="1:5" s="16" customFormat="1" ht="38.25">
      <c r="A53" s="17" t="s">
        <v>178</v>
      </c>
      <c r="B53" s="18" t="s">
        <v>181</v>
      </c>
      <c r="C53" s="94" t="s">
        <v>226</v>
      </c>
      <c r="D53" s="20">
        <v>36496</v>
      </c>
      <c r="E53" s="20">
        <v>0</v>
      </c>
    </row>
    <row r="54" spans="1:5" s="16" customFormat="1" ht="25.5">
      <c r="A54" s="17" t="s">
        <v>179</v>
      </c>
      <c r="B54" s="18" t="s">
        <v>182</v>
      </c>
      <c r="C54" s="94" t="s">
        <v>226</v>
      </c>
      <c r="D54" s="20">
        <v>45948</v>
      </c>
      <c r="E54" s="20">
        <v>0</v>
      </c>
    </row>
    <row r="55" spans="1:5" s="16" customFormat="1" ht="25.5">
      <c r="A55" s="17" t="s">
        <v>180</v>
      </c>
      <c r="B55" s="18" t="s">
        <v>183</v>
      </c>
      <c r="C55" s="94" t="s">
        <v>226</v>
      </c>
      <c r="D55" s="20">
        <v>7255</v>
      </c>
      <c r="E55" s="20">
        <v>0</v>
      </c>
    </row>
    <row r="56" spans="1:5" s="16" customFormat="1" ht="25.5">
      <c r="A56" s="17" t="s">
        <v>170</v>
      </c>
      <c r="B56" s="18" t="s">
        <v>171</v>
      </c>
      <c r="C56" s="94" t="s">
        <v>35</v>
      </c>
      <c r="D56" s="20">
        <v>27135</v>
      </c>
      <c r="E56" s="20">
        <v>27135</v>
      </c>
    </row>
    <row r="57" spans="1:5" s="16" customFormat="1">
      <c r="A57" s="17" t="s">
        <v>204</v>
      </c>
      <c r="B57" s="18" t="s">
        <v>206</v>
      </c>
      <c r="C57" s="94" t="s">
        <v>34</v>
      </c>
      <c r="D57" s="20">
        <v>48035</v>
      </c>
      <c r="E57" s="20">
        <v>0</v>
      </c>
    </row>
    <row r="58" spans="1:5" s="16" customFormat="1">
      <c r="A58" s="17" t="s">
        <v>205</v>
      </c>
      <c r="B58" s="18" t="s">
        <v>207</v>
      </c>
      <c r="C58" s="94" t="s">
        <v>34</v>
      </c>
      <c r="D58" s="20">
        <v>77682</v>
      </c>
      <c r="E58" s="20">
        <v>0</v>
      </c>
    </row>
    <row r="59" spans="1:5" s="16" customFormat="1" ht="39" thickBot="1">
      <c r="A59" s="33" t="s">
        <v>184</v>
      </c>
      <c r="B59" s="18" t="s">
        <v>288</v>
      </c>
      <c r="C59" s="94" t="s">
        <v>34</v>
      </c>
      <c r="D59" s="20">
        <v>58842</v>
      </c>
      <c r="E59" s="20">
        <v>0</v>
      </c>
    </row>
    <row r="60" spans="1:5" s="16" customFormat="1" ht="26.25" hidden="1" thickBot="1">
      <c r="A60" s="132" t="s">
        <v>187</v>
      </c>
      <c r="B60" s="35" t="s">
        <v>188</v>
      </c>
      <c r="C60" s="95" t="s">
        <v>241</v>
      </c>
      <c r="D60" s="36">
        <v>0</v>
      </c>
      <c r="E60" s="36">
        <v>0</v>
      </c>
    </row>
    <row r="61" spans="1:5" s="22" customFormat="1" ht="13.5" thickBot="1">
      <c r="A61" s="99"/>
      <c r="B61" s="76" t="s">
        <v>261</v>
      </c>
      <c r="C61" s="96"/>
      <c r="D61" s="126">
        <f>SUM(D10:D60)</f>
        <v>6487795</v>
      </c>
      <c r="E61" s="144">
        <f>SUM(E10:E60)</f>
        <v>793476</v>
      </c>
    </row>
    <row r="62" spans="1:5" s="22" customFormat="1" ht="13.5" thickBot="1">
      <c r="A62" s="21"/>
      <c r="B62" s="113"/>
      <c r="C62" s="78"/>
      <c r="D62" s="34"/>
      <c r="E62" s="34"/>
    </row>
    <row r="63" spans="1:5" s="22" customFormat="1" ht="13.5" thickBot="1">
      <c r="A63" s="21"/>
      <c r="B63" s="185" t="s">
        <v>423</v>
      </c>
      <c r="C63" s="73"/>
      <c r="D63" s="34"/>
      <c r="E63" s="186">
        <f>E61</f>
        <v>793476</v>
      </c>
    </row>
    <row r="64" spans="1:5" s="22" customFormat="1">
      <c r="A64" s="21"/>
      <c r="B64" s="25"/>
      <c r="C64" s="71"/>
      <c r="D64" s="34"/>
      <c r="E64" s="34"/>
    </row>
    <row r="65" spans="1:5" s="16" customFormat="1" ht="13.5" thickBot="1">
      <c r="A65" s="33"/>
      <c r="B65" s="80" t="s">
        <v>102</v>
      </c>
      <c r="C65" s="25"/>
      <c r="D65" s="34"/>
      <c r="E65" s="34"/>
    </row>
    <row r="66" spans="1:5" s="16" customFormat="1" ht="38.25">
      <c r="A66" s="31"/>
      <c r="B66" s="39" t="s">
        <v>283</v>
      </c>
      <c r="C66" s="182" t="s">
        <v>36</v>
      </c>
      <c r="D66" s="32">
        <v>4000000</v>
      </c>
      <c r="E66" s="196">
        <v>2000000</v>
      </c>
    </row>
    <row r="67" spans="1:5" s="16" customFormat="1" ht="25.5">
      <c r="A67" s="17"/>
      <c r="B67" s="18" t="s">
        <v>285</v>
      </c>
      <c r="C67" s="94" t="s">
        <v>37</v>
      </c>
      <c r="D67" s="19">
        <v>2500000</v>
      </c>
      <c r="E67" s="194">
        <v>2500000</v>
      </c>
    </row>
    <row r="68" spans="1:5" s="16" customFormat="1">
      <c r="A68" s="17"/>
      <c r="B68" s="18" t="s">
        <v>284</v>
      </c>
      <c r="C68" s="94" t="s">
        <v>38</v>
      </c>
      <c r="D68" s="19">
        <v>2000000</v>
      </c>
      <c r="E68" s="194">
        <v>1000000</v>
      </c>
    </row>
    <row r="69" spans="1:5" s="16" customFormat="1" ht="25.5">
      <c r="A69" s="17"/>
      <c r="B69" s="18" t="s">
        <v>297</v>
      </c>
      <c r="C69" s="94" t="s">
        <v>39</v>
      </c>
      <c r="D69" s="19">
        <v>2000000</v>
      </c>
      <c r="E69" s="194">
        <v>1000000</v>
      </c>
    </row>
    <row r="70" spans="1:5" s="16" customFormat="1">
      <c r="A70" s="17"/>
      <c r="B70" s="18" t="s">
        <v>339</v>
      </c>
      <c r="C70" s="94" t="s">
        <v>40</v>
      </c>
      <c r="D70" s="19">
        <v>2649096</v>
      </c>
      <c r="E70" s="194">
        <v>500000</v>
      </c>
    </row>
    <row r="71" spans="1:5" s="16" customFormat="1">
      <c r="A71" s="17"/>
      <c r="B71" s="18" t="s">
        <v>282</v>
      </c>
      <c r="C71" s="94" t="s">
        <v>242</v>
      </c>
      <c r="D71" s="19">
        <v>2649096</v>
      </c>
      <c r="E71" s="194">
        <v>0</v>
      </c>
    </row>
    <row r="72" spans="1:5" s="16" customFormat="1" ht="25.5">
      <c r="A72" s="17"/>
      <c r="B72" s="18" t="s">
        <v>96</v>
      </c>
      <c r="C72" s="94" t="s">
        <v>41</v>
      </c>
      <c r="D72" s="19">
        <v>500000</v>
      </c>
      <c r="E72" s="194">
        <v>250000</v>
      </c>
    </row>
    <row r="73" spans="1:5" s="16" customFormat="1" ht="25.5">
      <c r="A73" s="17"/>
      <c r="B73" s="18" t="s">
        <v>239</v>
      </c>
      <c r="C73" s="94" t="s">
        <v>42</v>
      </c>
      <c r="D73" s="19">
        <v>100000</v>
      </c>
      <c r="E73" s="194">
        <v>0</v>
      </c>
    </row>
    <row r="74" spans="1:5" s="16" customFormat="1">
      <c r="A74" s="17"/>
      <c r="B74" s="18" t="s">
        <v>286</v>
      </c>
      <c r="C74" s="94" t="s">
        <v>43</v>
      </c>
      <c r="D74" s="19">
        <v>100000</v>
      </c>
      <c r="E74" s="194">
        <v>100000</v>
      </c>
    </row>
    <row r="75" spans="1:5" s="58" customFormat="1" ht="25.5" hidden="1">
      <c r="A75" s="106"/>
      <c r="B75" s="48" t="s">
        <v>118</v>
      </c>
      <c r="C75" s="107"/>
      <c r="D75" s="108"/>
      <c r="E75" s="194"/>
    </row>
    <row r="76" spans="1:5" s="58" customFormat="1" ht="25.5" hidden="1">
      <c r="A76" s="106"/>
      <c r="B76" s="48" t="s">
        <v>119</v>
      </c>
      <c r="C76" s="107"/>
      <c r="D76" s="108"/>
      <c r="E76" s="194">
        <v>-1101701</v>
      </c>
    </row>
    <row r="77" spans="1:5" s="58" customFormat="1" hidden="1">
      <c r="A77" s="106"/>
      <c r="B77" s="48" t="s">
        <v>120</v>
      </c>
      <c r="C77" s="107"/>
      <c r="D77" s="108"/>
      <c r="E77" s="194">
        <v>-400000</v>
      </c>
    </row>
    <row r="78" spans="1:5" s="58" customFormat="1" hidden="1">
      <c r="A78" s="106"/>
      <c r="B78" s="48" t="s">
        <v>121</v>
      </c>
      <c r="C78" s="107"/>
      <c r="D78" s="108"/>
      <c r="E78" s="194"/>
    </row>
    <row r="79" spans="1:5" s="58" customFormat="1" ht="25.5" hidden="1">
      <c r="A79" s="106"/>
      <c r="B79" s="48" t="s">
        <v>122</v>
      </c>
      <c r="C79" s="107"/>
      <c r="D79" s="108"/>
      <c r="E79" s="194"/>
    </row>
    <row r="80" spans="1:5" s="58" customFormat="1" ht="25.5" hidden="1">
      <c r="A80" s="106"/>
      <c r="B80" s="48" t="s">
        <v>123</v>
      </c>
      <c r="C80" s="107"/>
      <c r="D80" s="108"/>
      <c r="E80" s="194"/>
    </row>
    <row r="81" spans="1:5" s="58" customFormat="1" hidden="1">
      <c r="A81" s="106"/>
      <c r="B81" s="48" t="s">
        <v>124</v>
      </c>
      <c r="C81" s="107"/>
      <c r="D81" s="108"/>
      <c r="E81" s="194"/>
    </row>
    <row r="82" spans="1:5" s="58" customFormat="1" hidden="1">
      <c r="A82" s="106"/>
      <c r="B82" s="48" t="s">
        <v>114</v>
      </c>
      <c r="C82" s="107"/>
      <c r="D82" s="108"/>
      <c r="E82" s="194"/>
    </row>
    <row r="83" spans="1:5" s="58" customFormat="1" ht="25.5" hidden="1">
      <c r="A83" s="106"/>
      <c r="B83" s="48" t="s">
        <v>373</v>
      </c>
      <c r="C83" s="107"/>
      <c r="D83" s="108"/>
      <c r="E83" s="194"/>
    </row>
    <row r="84" spans="1:5" s="16" customFormat="1" ht="25.5">
      <c r="A84" s="17"/>
      <c r="B84" s="18" t="s">
        <v>371</v>
      </c>
      <c r="C84" s="94" t="s">
        <v>94</v>
      </c>
      <c r="D84" s="19">
        <v>0</v>
      </c>
      <c r="E84" s="194">
        <v>-1101701</v>
      </c>
    </row>
    <row r="85" spans="1:5" s="16" customFormat="1" ht="25.5">
      <c r="A85" s="17"/>
      <c r="B85" s="18" t="s">
        <v>223</v>
      </c>
      <c r="C85" s="94" t="s">
        <v>95</v>
      </c>
      <c r="D85" s="19">
        <v>0</v>
      </c>
      <c r="E85" s="194">
        <v>-400000</v>
      </c>
    </row>
    <row r="86" spans="1:5" ht="13.5" thickBot="1">
      <c r="A86" s="167"/>
      <c r="B86" s="35"/>
      <c r="C86" s="97"/>
      <c r="D86" s="124"/>
      <c r="E86" s="197"/>
    </row>
    <row r="87" spans="1:5" s="22" customFormat="1" ht="13.5" thickBot="1">
      <c r="A87" s="99"/>
      <c r="B87" s="76" t="s">
        <v>261</v>
      </c>
      <c r="C87" s="96"/>
      <c r="D87" s="126">
        <f>D85+D84+D74+D73+D72+D71+D70+D69+D68+D67+D66</f>
        <v>16498192</v>
      </c>
      <c r="E87" s="126">
        <f>E85+E84+E74+E73+E72+E71+E70+E69+E68+E67+E66</f>
        <v>5848299</v>
      </c>
    </row>
    <row r="88" spans="1:5" ht="13.5" thickBot="1">
      <c r="A88" s="141"/>
      <c r="B88" s="25"/>
      <c r="C88" s="85"/>
      <c r="D88" s="152"/>
      <c r="E88" s="152"/>
    </row>
    <row r="89" spans="1:5" ht="13.5" thickBot="1">
      <c r="A89" s="141"/>
      <c r="B89" s="193" t="s">
        <v>408</v>
      </c>
      <c r="C89" s="59"/>
      <c r="D89" s="186">
        <f>+D87+D61-E61</f>
        <v>22192511</v>
      </c>
      <c r="E89" s="34"/>
    </row>
    <row r="90" spans="1:5" s="16" customFormat="1" ht="13.5" hidden="1" thickBot="1">
      <c r="A90" s="189" t="s">
        <v>247</v>
      </c>
      <c r="B90" s="190"/>
      <c r="C90" s="75"/>
      <c r="D90" s="191">
        <f>SUM(D87,D61)</f>
        <v>22985987</v>
      </c>
      <c r="E90" s="192"/>
    </row>
    <row r="91" spans="1:5" s="16" customFormat="1">
      <c r="B91" s="100"/>
      <c r="C91" s="100"/>
    </row>
    <row r="92" spans="1:5" s="16" customFormat="1">
      <c r="A92" s="21"/>
      <c r="B92" s="25"/>
      <c r="C92" s="100"/>
    </row>
    <row r="93" spans="1:5" s="16" customFormat="1">
      <c r="A93" s="21"/>
      <c r="B93" s="25"/>
      <c r="C93" s="100"/>
    </row>
    <row r="94" spans="1:5" s="16" customFormat="1">
      <c r="A94" s="21"/>
      <c r="B94" s="25"/>
      <c r="C94" s="100"/>
    </row>
    <row r="95" spans="1:5" s="16" customFormat="1">
      <c r="A95" s="21"/>
      <c r="B95" s="25"/>
      <c r="C95" s="100"/>
    </row>
    <row r="96" spans="1:5" s="16" customFormat="1">
      <c r="A96" s="21"/>
      <c r="B96" s="25"/>
      <c r="C96" s="100"/>
    </row>
    <row r="97" spans="1:3" s="16" customFormat="1">
      <c r="A97" s="21"/>
      <c r="B97" s="25"/>
      <c r="C97" s="100"/>
    </row>
    <row r="98" spans="1:3" s="16" customFormat="1">
      <c r="A98" s="21"/>
      <c r="B98" s="25"/>
      <c r="C98" s="100"/>
    </row>
    <row r="99" spans="1:3" s="16" customFormat="1">
      <c r="B99" s="100"/>
      <c r="C99" s="100"/>
    </row>
    <row r="100" spans="1:3" s="16" customFormat="1">
      <c r="B100" s="100"/>
      <c r="C100" s="100"/>
    </row>
    <row r="101" spans="1:3" s="16" customFormat="1">
      <c r="B101" s="100"/>
      <c r="C101" s="100"/>
    </row>
    <row r="102" spans="1:3" s="16" customFormat="1">
      <c r="B102" s="100"/>
      <c r="C102" s="100"/>
    </row>
    <row r="103" spans="1:3" s="16" customFormat="1">
      <c r="B103" s="100"/>
      <c r="C103" s="100"/>
    </row>
    <row r="104" spans="1:3" s="16" customFormat="1">
      <c r="B104" s="100"/>
      <c r="C104" s="100"/>
    </row>
    <row r="105" spans="1:3" s="16" customFormat="1">
      <c r="B105" s="100"/>
      <c r="C105" s="100"/>
    </row>
    <row r="106" spans="1:3" s="16" customFormat="1">
      <c r="B106" s="100"/>
      <c r="C106" s="100"/>
    </row>
  </sheetData>
  <mergeCells count="2">
    <mergeCell ref="A4:A5"/>
    <mergeCell ref="C4:C5"/>
  </mergeCells>
  <printOptions horizontalCentered="1" gridLines="1"/>
  <pageMargins left="0.196850393700787" right="0.196850393700787" top="0.39370078740157499" bottom="0.27559055118110198" header="0.39370078740157499" footer="0.27559055118110198"/>
  <pageSetup scale="82" fitToHeight="2" orientation="landscape" horizontalDpi="4294967292" r:id="rId1"/>
  <headerFooter alignWithMargins="0">
    <oddHeader>&amp;C&amp;F
GASBOL - FORECASTED CHANGE ORDERS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EPE</vt:lpstr>
      <vt:lpstr>GasMat</vt:lpstr>
      <vt:lpstr>GasBol</vt:lpstr>
      <vt:lpstr>EPE!Print_Area</vt:lpstr>
      <vt:lpstr>GasBol!Print_Area</vt:lpstr>
      <vt:lpstr>GasMat!Print_Area</vt:lpstr>
      <vt:lpstr>EPE!Print_Titles</vt:lpstr>
      <vt:lpstr>GasBol!Print_Titles</vt:lpstr>
      <vt:lpstr>GasMat!Print_Titles</vt:lpstr>
    </vt:vector>
  </TitlesOfParts>
  <Company>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E.P.E</dc:creator>
  <cp:lastModifiedBy>Jan Havlíček</cp:lastModifiedBy>
  <cp:lastPrinted>2000-12-19T15:23:07Z</cp:lastPrinted>
  <dcterms:created xsi:type="dcterms:W3CDTF">1999-04-28T12:50:07Z</dcterms:created>
  <dcterms:modified xsi:type="dcterms:W3CDTF">2023-09-16T21:42:30Z</dcterms:modified>
</cp:coreProperties>
</file>